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Qld/"/>
    </mc:Choice>
  </mc:AlternateContent>
  <xr:revisionPtr revIDLastSave="0" documentId="13_ncr:1_{73F9D666-0F09-5243-8597-ECCCF5291284}" xr6:coauthVersionLast="47" xr6:coauthVersionMax="47" xr10:uidLastSave="{00000000-0000-0000-0000-000000000000}"/>
  <workbookProtection workbookAlgorithmName="SHA-512" workbookHashValue="q9vl24YWkPRnKZ9TiuXi0xQeGErBQiIgj00bWU20LMSb7XKrVafMUjcL9od7+woNvjF0Fr9YXeCWobor0aJy+A==" workbookSaltValue="6sXYffBxuaT4xHqY9riMdA==" workbookSpinCount="100000" lockStructure="1"/>
  <bookViews>
    <workbookView xWindow="1360" yWindow="500" windowWidth="41900" windowHeight="21540" tabRatio="500" activeTab="1" xr2:uid="{00000000-000D-0000-FFFF-FFFF00000000}"/>
  </bookViews>
  <sheets>
    <sheet name="Notes" sheetId="6" r:id="rId1"/>
    <sheet name="SEQ Bills October 2023" sheetId="64" r:id="rId2"/>
    <sheet name="ERG Bills October 2023" sheetId="65" r:id="rId3"/>
    <sheet name="SEQ Bills April 2023" sheetId="60" r:id="rId4"/>
    <sheet name="ERG Bills April 2023" sheetId="61" r:id="rId5"/>
    <sheet name="SEQ Bills October 2022" sheetId="57" r:id="rId6"/>
    <sheet name="ERG Bills October 2022" sheetId="56" r:id="rId7"/>
    <sheet name="SEQ Bills April 2022" sheetId="52" r:id="rId8"/>
    <sheet name="ERG Bills April 2022" sheetId="53" r:id="rId9"/>
    <sheet name="SEQ Bills October 2021" sheetId="48" r:id="rId10"/>
    <sheet name="ERG Bills October 2021" sheetId="49" r:id="rId11"/>
    <sheet name="SEQ Bills April 2021" sheetId="42" r:id="rId12"/>
    <sheet name="ERG Bills April 2021" sheetId="44" r:id="rId13"/>
    <sheet name="SEQ Bills October 2020" sheetId="39" r:id="rId14"/>
    <sheet name="ERG Bills October 2020" sheetId="40" r:id="rId15"/>
    <sheet name="SEQ Bills April 2020" sheetId="35" r:id="rId16"/>
    <sheet name="ERG Bills April 2020" sheetId="37" r:id="rId17"/>
    <sheet name="SEQ Bills October 2019" sheetId="32" r:id="rId18"/>
    <sheet name="ERG Bills October 2019" sheetId="33" r:id="rId19"/>
    <sheet name="SEQ Bills April 2019" sheetId="28" r:id="rId20"/>
    <sheet name="ERG Bills April 2019" sheetId="29" r:id="rId21"/>
    <sheet name="SEQ Bills October 2018" sheetId="24" r:id="rId22"/>
    <sheet name="ERG Bills October 2018" sheetId="25" r:id="rId23"/>
    <sheet name="SEQ Bills April 2018" sheetId="20" r:id="rId24"/>
    <sheet name="ERG Bills April 2018" sheetId="21" r:id="rId25"/>
    <sheet name="SEQ Bills October 2017" sheetId="16" r:id="rId26"/>
    <sheet name="ERG Bills October 2017" sheetId="17" r:id="rId27"/>
    <sheet name="SEQ Bills April 2017" sheetId="9" r:id="rId28"/>
    <sheet name="ERG Bills April 2017" sheetId="13" r:id="rId29"/>
    <sheet name="SEQ Bills April 2016" sheetId="1" r:id="rId30"/>
    <sheet name="ERG Bills April 2016" sheetId="11" r:id="rId31"/>
    <sheet name="SEQ Oct 2023" sheetId="62" state="hidden" r:id="rId32"/>
    <sheet name="ERG Oct 2023" sheetId="63" state="hidden" r:id="rId33"/>
    <sheet name="SEQ Apr 2023" sheetId="58" state="hidden" r:id="rId34"/>
    <sheet name="ERG Apr 2023" sheetId="59" state="hidden" r:id="rId35"/>
    <sheet name="SEQ Oct 2022" sheetId="54" state="hidden" r:id="rId36"/>
    <sheet name="ERG Oct 2022" sheetId="55" state="hidden" r:id="rId37"/>
    <sheet name="SEQ Apr 2022" sheetId="50" state="hidden" r:id="rId38"/>
    <sheet name="ERG Apr 2022" sheetId="51" state="hidden" r:id="rId39"/>
    <sheet name="SEQ Oct 2021" sheetId="46" state="hidden" r:id="rId40"/>
    <sheet name="ERG Oct 2021" sheetId="47" state="hidden" r:id="rId41"/>
    <sheet name="SEQ Apr 2021" sheetId="43" state="hidden" r:id="rId42"/>
    <sheet name="ERG Apr 2021" sheetId="45" state="hidden" r:id="rId43"/>
    <sheet name="SEQ Oct 2020" sheetId="38" state="hidden" r:id="rId44"/>
    <sheet name="ERG Oct 2020" sheetId="41" state="hidden" r:id="rId45"/>
    <sheet name="SEQ Apr 2020" sheetId="34" state="hidden" r:id="rId46"/>
    <sheet name="ERG Apr 2020" sheetId="36" state="hidden" r:id="rId47"/>
    <sheet name="SEQ Oct 2019" sheetId="30" state="hidden" r:id="rId48"/>
    <sheet name="ERG Oct 2019" sheetId="31" state="hidden" r:id="rId49"/>
    <sheet name="SEQ Apr 2019" sheetId="26" state="hidden" r:id="rId50"/>
    <sheet name="ERG Apr 2019" sheetId="27" state="hidden" r:id="rId51"/>
    <sheet name="SEQ Oct 2018" sheetId="22" state="hidden" r:id="rId52"/>
    <sheet name="ERG Oct 2018" sheetId="23" state="hidden" r:id="rId53"/>
    <sheet name="SEQ Apr 2018" sheetId="18" state="hidden" r:id="rId54"/>
    <sheet name="ERG Apr 2018" sheetId="19" state="hidden" r:id="rId55"/>
    <sheet name="SEQ Oct 2017" sheetId="14" state="hidden" r:id="rId56"/>
    <sheet name="ERG Oct 2017" sheetId="15" state="hidden" r:id="rId57"/>
    <sheet name="SEQ Apr 2017" sheetId="8" state="hidden" r:id="rId58"/>
    <sheet name="ERG Apr 2017" sheetId="12" state="hidden" r:id="rId59"/>
    <sheet name="SEQ Apr 2016" sheetId="2" state="hidden" r:id="rId60"/>
    <sheet name="ERG Apr 2016" sheetId="10" state="hidden" r:id="rId61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67" i="64" l="1"/>
  <c r="P67" i="64" s="1"/>
  <c r="B67" i="64"/>
  <c r="C67" i="64"/>
  <c r="D67" i="64"/>
  <c r="E67" i="64"/>
  <c r="F67" i="64"/>
  <c r="K67" i="64"/>
  <c r="L67" i="64"/>
  <c r="M67" i="64"/>
  <c r="N67" i="64"/>
  <c r="A68" i="64"/>
  <c r="P68" i="64" s="1"/>
  <c r="B68" i="64"/>
  <c r="C68" i="64"/>
  <c r="D68" i="64"/>
  <c r="E68" i="64"/>
  <c r="F68" i="64"/>
  <c r="K68" i="64"/>
  <c r="L68" i="64"/>
  <c r="M68" i="64"/>
  <c r="N68" i="64"/>
  <c r="A44" i="64"/>
  <c r="B44" i="64"/>
  <c r="C44" i="64"/>
  <c r="D44" i="64"/>
  <c r="E44" i="64"/>
  <c r="F44" i="64"/>
  <c r="K44" i="64"/>
  <c r="L44" i="64"/>
  <c r="M44" i="64"/>
  <c r="N44" i="64"/>
  <c r="P44" i="64"/>
  <c r="A45" i="64"/>
  <c r="P45" i="64" s="1"/>
  <c r="B45" i="64"/>
  <c r="C45" i="64"/>
  <c r="D45" i="64"/>
  <c r="E45" i="64"/>
  <c r="F45" i="64"/>
  <c r="K45" i="64"/>
  <c r="L45" i="64"/>
  <c r="M45" i="64"/>
  <c r="N45" i="64"/>
  <c r="A21" i="64"/>
  <c r="B21" i="64"/>
  <c r="C21" i="64"/>
  <c r="D21" i="64"/>
  <c r="E21" i="64"/>
  <c r="F21" i="64"/>
  <c r="K21" i="64"/>
  <c r="L21" i="64"/>
  <c r="O21" i="64" s="1"/>
  <c r="M21" i="64"/>
  <c r="N21" i="64"/>
  <c r="P21" i="64"/>
  <c r="A22" i="64"/>
  <c r="B22" i="64"/>
  <c r="C22" i="64"/>
  <c r="G22" i="64" s="1"/>
  <c r="D22" i="64"/>
  <c r="E22" i="64"/>
  <c r="F22" i="64"/>
  <c r="K22" i="64"/>
  <c r="L22" i="64"/>
  <c r="M22" i="64"/>
  <c r="N22" i="64"/>
  <c r="P22" i="64"/>
  <c r="N17" i="65"/>
  <c r="M17" i="65"/>
  <c r="L17" i="65"/>
  <c r="K17" i="65"/>
  <c r="O17" i="65" s="1"/>
  <c r="F17" i="65"/>
  <c r="E17" i="65"/>
  <c r="D17" i="65"/>
  <c r="C17" i="65"/>
  <c r="B17" i="65"/>
  <c r="A17" i="65"/>
  <c r="P17" i="65" s="1"/>
  <c r="N8" i="65"/>
  <c r="M8" i="65"/>
  <c r="O8" i="65" s="1"/>
  <c r="L8" i="65"/>
  <c r="K8" i="65"/>
  <c r="F8" i="65"/>
  <c r="E8" i="65"/>
  <c r="D8" i="65"/>
  <c r="C8" i="65"/>
  <c r="G8" i="65" s="1"/>
  <c r="B8" i="65"/>
  <c r="A8" i="65"/>
  <c r="P8" i="65" s="1"/>
  <c r="N66" i="64"/>
  <c r="M66" i="64"/>
  <c r="L66" i="64"/>
  <c r="K66" i="64"/>
  <c r="F66" i="64"/>
  <c r="E66" i="64"/>
  <c r="D66" i="64"/>
  <c r="C66" i="64"/>
  <c r="B66" i="64"/>
  <c r="A66" i="64"/>
  <c r="P66" i="64" s="1"/>
  <c r="N65" i="64"/>
  <c r="M65" i="64"/>
  <c r="L65" i="64"/>
  <c r="K65" i="64"/>
  <c r="F65" i="64"/>
  <c r="E65" i="64"/>
  <c r="D65" i="64"/>
  <c r="C65" i="64"/>
  <c r="B65" i="64"/>
  <c r="A65" i="64"/>
  <c r="P65" i="64" s="1"/>
  <c r="N64" i="64"/>
  <c r="M64" i="64"/>
  <c r="L64" i="64"/>
  <c r="K64" i="64"/>
  <c r="F64" i="64"/>
  <c r="E64" i="64"/>
  <c r="D64" i="64"/>
  <c r="C64" i="64"/>
  <c r="B64" i="64"/>
  <c r="A64" i="64"/>
  <c r="P64" i="64" s="1"/>
  <c r="N63" i="64"/>
  <c r="M63" i="64"/>
  <c r="L63" i="64"/>
  <c r="K63" i="64"/>
  <c r="F63" i="64"/>
  <c r="E63" i="64"/>
  <c r="D63" i="64"/>
  <c r="C63" i="64"/>
  <c r="B63" i="64"/>
  <c r="A63" i="64"/>
  <c r="P63" i="64" s="1"/>
  <c r="N62" i="64"/>
  <c r="M62" i="64"/>
  <c r="L62" i="64"/>
  <c r="K62" i="64"/>
  <c r="F62" i="64"/>
  <c r="E62" i="64"/>
  <c r="D62" i="64"/>
  <c r="C62" i="64"/>
  <c r="B62" i="64"/>
  <c r="A62" i="64"/>
  <c r="P62" i="64" s="1"/>
  <c r="N61" i="64"/>
  <c r="M61" i="64"/>
  <c r="L61" i="64"/>
  <c r="K61" i="64"/>
  <c r="F61" i="64"/>
  <c r="E61" i="64"/>
  <c r="D61" i="64"/>
  <c r="C61" i="64"/>
  <c r="B61" i="64"/>
  <c r="A61" i="64"/>
  <c r="P61" i="64" s="1"/>
  <c r="N60" i="64"/>
  <c r="M60" i="64"/>
  <c r="L60" i="64"/>
  <c r="K60" i="64"/>
  <c r="F60" i="64"/>
  <c r="E60" i="64"/>
  <c r="D60" i="64"/>
  <c r="C60" i="64"/>
  <c r="B60" i="64"/>
  <c r="A60" i="64"/>
  <c r="P60" i="64" s="1"/>
  <c r="N59" i="64"/>
  <c r="M59" i="64"/>
  <c r="L59" i="64"/>
  <c r="K59" i="64"/>
  <c r="F59" i="64"/>
  <c r="E59" i="64"/>
  <c r="D59" i="64"/>
  <c r="C59" i="64"/>
  <c r="B59" i="64"/>
  <c r="A59" i="64"/>
  <c r="P59" i="64" s="1"/>
  <c r="N58" i="64"/>
  <c r="M58" i="64"/>
  <c r="L58" i="64"/>
  <c r="K58" i="64"/>
  <c r="F58" i="64"/>
  <c r="E58" i="64"/>
  <c r="D58" i="64"/>
  <c r="C58" i="64"/>
  <c r="B58" i="64"/>
  <c r="A58" i="64"/>
  <c r="P58" i="64" s="1"/>
  <c r="N57" i="64"/>
  <c r="M57" i="64"/>
  <c r="L57" i="64"/>
  <c r="K57" i="64"/>
  <c r="F57" i="64"/>
  <c r="E57" i="64"/>
  <c r="D57" i="64"/>
  <c r="C57" i="64"/>
  <c r="B57" i="64"/>
  <c r="A57" i="64"/>
  <c r="P57" i="64" s="1"/>
  <c r="N56" i="64"/>
  <c r="M56" i="64"/>
  <c r="L56" i="64"/>
  <c r="K56" i="64"/>
  <c r="F56" i="64"/>
  <c r="E56" i="64"/>
  <c r="D56" i="64"/>
  <c r="C56" i="64"/>
  <c r="B56" i="64"/>
  <c r="A56" i="64"/>
  <c r="P56" i="64" s="1"/>
  <c r="N55" i="64"/>
  <c r="M55" i="64"/>
  <c r="L55" i="64"/>
  <c r="K55" i="64"/>
  <c r="F55" i="64"/>
  <c r="E55" i="64"/>
  <c r="D55" i="64"/>
  <c r="C55" i="64"/>
  <c r="B55" i="64"/>
  <c r="A55" i="64"/>
  <c r="P55" i="64" s="1"/>
  <c r="N54" i="64"/>
  <c r="M54" i="64"/>
  <c r="L54" i="64"/>
  <c r="K54" i="64"/>
  <c r="F54" i="64"/>
  <c r="E54" i="64"/>
  <c r="D54" i="64"/>
  <c r="C54" i="64"/>
  <c r="B54" i="64"/>
  <c r="A54" i="64"/>
  <c r="P54" i="64" s="1"/>
  <c r="N43" i="64"/>
  <c r="M43" i="64"/>
  <c r="L43" i="64"/>
  <c r="K43" i="64"/>
  <c r="F43" i="64"/>
  <c r="E43" i="64"/>
  <c r="D43" i="64"/>
  <c r="C43" i="64"/>
  <c r="B43" i="64"/>
  <c r="A43" i="64"/>
  <c r="P43" i="64" s="1"/>
  <c r="N42" i="64"/>
  <c r="M42" i="64"/>
  <c r="L42" i="64"/>
  <c r="K42" i="64"/>
  <c r="F42" i="64"/>
  <c r="E42" i="64"/>
  <c r="D42" i="64"/>
  <c r="C42" i="64"/>
  <c r="B42" i="64"/>
  <c r="A42" i="64"/>
  <c r="P42" i="64" s="1"/>
  <c r="N41" i="64"/>
  <c r="M41" i="64"/>
  <c r="L41" i="64"/>
  <c r="K41" i="64"/>
  <c r="F41" i="64"/>
  <c r="E41" i="64"/>
  <c r="D41" i="64"/>
  <c r="C41" i="64"/>
  <c r="B41" i="64"/>
  <c r="A41" i="64"/>
  <c r="P41" i="64" s="1"/>
  <c r="N40" i="64"/>
  <c r="M40" i="64"/>
  <c r="L40" i="64"/>
  <c r="K40" i="64"/>
  <c r="F40" i="64"/>
  <c r="E40" i="64"/>
  <c r="D40" i="64"/>
  <c r="C40" i="64"/>
  <c r="B40" i="64"/>
  <c r="A40" i="64"/>
  <c r="P40" i="64" s="1"/>
  <c r="N39" i="64"/>
  <c r="M39" i="64"/>
  <c r="L39" i="64"/>
  <c r="K39" i="64"/>
  <c r="F39" i="64"/>
  <c r="E39" i="64"/>
  <c r="D39" i="64"/>
  <c r="C39" i="64"/>
  <c r="B39" i="64"/>
  <c r="A39" i="64"/>
  <c r="P39" i="64" s="1"/>
  <c r="N38" i="64"/>
  <c r="M38" i="64"/>
  <c r="L38" i="64"/>
  <c r="K38" i="64"/>
  <c r="F38" i="64"/>
  <c r="E38" i="64"/>
  <c r="D38" i="64"/>
  <c r="C38" i="64"/>
  <c r="B38" i="64"/>
  <c r="A38" i="64"/>
  <c r="P38" i="64" s="1"/>
  <c r="N37" i="64"/>
  <c r="M37" i="64"/>
  <c r="L37" i="64"/>
  <c r="K37" i="64"/>
  <c r="F37" i="64"/>
  <c r="E37" i="64"/>
  <c r="D37" i="64"/>
  <c r="C37" i="64"/>
  <c r="B37" i="64"/>
  <c r="A37" i="64"/>
  <c r="P37" i="64" s="1"/>
  <c r="N36" i="64"/>
  <c r="M36" i="64"/>
  <c r="L36" i="64"/>
  <c r="K36" i="64"/>
  <c r="F36" i="64"/>
  <c r="E36" i="64"/>
  <c r="D36" i="64"/>
  <c r="C36" i="64"/>
  <c r="B36" i="64"/>
  <c r="A36" i="64"/>
  <c r="P36" i="64" s="1"/>
  <c r="N35" i="64"/>
  <c r="M35" i="64"/>
  <c r="L35" i="64"/>
  <c r="K35" i="64"/>
  <c r="F35" i="64"/>
  <c r="E35" i="64"/>
  <c r="D35" i="64"/>
  <c r="C35" i="64"/>
  <c r="B35" i="64"/>
  <c r="A35" i="64"/>
  <c r="P35" i="64" s="1"/>
  <c r="N34" i="64"/>
  <c r="M34" i="64"/>
  <c r="L34" i="64"/>
  <c r="K34" i="64"/>
  <c r="F34" i="64"/>
  <c r="E34" i="64"/>
  <c r="D34" i="64"/>
  <c r="C34" i="64"/>
  <c r="B34" i="64"/>
  <c r="A34" i="64"/>
  <c r="P34" i="64" s="1"/>
  <c r="N33" i="64"/>
  <c r="M33" i="64"/>
  <c r="L33" i="64"/>
  <c r="K33" i="64"/>
  <c r="F33" i="64"/>
  <c r="E33" i="64"/>
  <c r="D33" i="64"/>
  <c r="C33" i="64"/>
  <c r="B33" i="64"/>
  <c r="A33" i="64"/>
  <c r="P33" i="64" s="1"/>
  <c r="N32" i="64"/>
  <c r="M32" i="64"/>
  <c r="L32" i="64"/>
  <c r="K32" i="64"/>
  <c r="F32" i="64"/>
  <c r="E32" i="64"/>
  <c r="D32" i="64"/>
  <c r="C32" i="64"/>
  <c r="B32" i="64"/>
  <c r="A32" i="64"/>
  <c r="P32" i="64" s="1"/>
  <c r="N31" i="64"/>
  <c r="M31" i="64"/>
  <c r="L31" i="64"/>
  <c r="K31" i="64"/>
  <c r="F31" i="64"/>
  <c r="E31" i="64"/>
  <c r="D31" i="64"/>
  <c r="C31" i="64"/>
  <c r="B31" i="64"/>
  <c r="A31" i="64"/>
  <c r="P31" i="64" s="1"/>
  <c r="N20" i="64"/>
  <c r="M20" i="64"/>
  <c r="L20" i="64"/>
  <c r="K20" i="64"/>
  <c r="F20" i="64"/>
  <c r="E20" i="64"/>
  <c r="D20" i="64"/>
  <c r="C20" i="64"/>
  <c r="B20" i="64"/>
  <c r="A20" i="64"/>
  <c r="P20" i="64" s="1"/>
  <c r="N19" i="64"/>
  <c r="M19" i="64"/>
  <c r="L19" i="64"/>
  <c r="K19" i="64"/>
  <c r="F19" i="64"/>
  <c r="E19" i="64"/>
  <c r="D19" i="64"/>
  <c r="C19" i="64"/>
  <c r="B19" i="64"/>
  <c r="A19" i="64"/>
  <c r="P19" i="64" s="1"/>
  <c r="N18" i="64"/>
  <c r="M18" i="64"/>
  <c r="L18" i="64"/>
  <c r="K18" i="64"/>
  <c r="F18" i="64"/>
  <c r="E18" i="64"/>
  <c r="D18" i="64"/>
  <c r="C18" i="64"/>
  <c r="B18" i="64"/>
  <c r="A18" i="64"/>
  <c r="P18" i="64" s="1"/>
  <c r="N17" i="64"/>
  <c r="M17" i="64"/>
  <c r="L17" i="64"/>
  <c r="K17" i="64"/>
  <c r="F17" i="64"/>
  <c r="E17" i="64"/>
  <c r="D17" i="64"/>
  <c r="C17" i="64"/>
  <c r="B17" i="64"/>
  <c r="A17" i="64"/>
  <c r="P17" i="64" s="1"/>
  <c r="N16" i="64"/>
  <c r="M16" i="64"/>
  <c r="L16" i="64"/>
  <c r="K16" i="64"/>
  <c r="F16" i="64"/>
  <c r="E16" i="64"/>
  <c r="D16" i="64"/>
  <c r="C16" i="64"/>
  <c r="B16" i="64"/>
  <c r="A16" i="64"/>
  <c r="P16" i="64" s="1"/>
  <c r="N15" i="64"/>
  <c r="M15" i="64"/>
  <c r="L15" i="64"/>
  <c r="K15" i="64"/>
  <c r="F15" i="64"/>
  <c r="E15" i="64"/>
  <c r="D15" i="64"/>
  <c r="C15" i="64"/>
  <c r="B15" i="64"/>
  <c r="A15" i="64"/>
  <c r="P15" i="64" s="1"/>
  <c r="N14" i="64"/>
  <c r="M14" i="64"/>
  <c r="L14" i="64"/>
  <c r="K14" i="64"/>
  <c r="F14" i="64"/>
  <c r="E14" i="64"/>
  <c r="D14" i="64"/>
  <c r="C14" i="64"/>
  <c r="B14" i="64"/>
  <c r="A14" i="64"/>
  <c r="P14" i="64" s="1"/>
  <c r="N13" i="64"/>
  <c r="M13" i="64"/>
  <c r="L13" i="64"/>
  <c r="K13" i="64"/>
  <c r="F13" i="64"/>
  <c r="E13" i="64"/>
  <c r="D13" i="64"/>
  <c r="C13" i="64"/>
  <c r="B13" i="64"/>
  <c r="A13" i="64"/>
  <c r="P13" i="64" s="1"/>
  <c r="N12" i="64"/>
  <c r="M12" i="64"/>
  <c r="L12" i="64"/>
  <c r="K12" i="64"/>
  <c r="F12" i="64"/>
  <c r="E12" i="64"/>
  <c r="D12" i="64"/>
  <c r="C12" i="64"/>
  <c r="B12" i="64"/>
  <c r="A12" i="64"/>
  <c r="P12" i="64" s="1"/>
  <c r="N11" i="64"/>
  <c r="M11" i="64"/>
  <c r="L11" i="64"/>
  <c r="K11" i="64"/>
  <c r="F11" i="64"/>
  <c r="E11" i="64"/>
  <c r="D11" i="64"/>
  <c r="C11" i="64"/>
  <c r="B11" i="64"/>
  <c r="A11" i="64"/>
  <c r="P11" i="64" s="1"/>
  <c r="N10" i="64"/>
  <c r="M10" i="64"/>
  <c r="L10" i="64"/>
  <c r="K10" i="64"/>
  <c r="F10" i="64"/>
  <c r="E10" i="64"/>
  <c r="D10" i="64"/>
  <c r="C10" i="64"/>
  <c r="B10" i="64"/>
  <c r="A10" i="64"/>
  <c r="P10" i="64" s="1"/>
  <c r="N9" i="64"/>
  <c r="M9" i="64"/>
  <c r="L9" i="64"/>
  <c r="K9" i="64"/>
  <c r="F9" i="64"/>
  <c r="E9" i="64"/>
  <c r="D9" i="64"/>
  <c r="C9" i="64"/>
  <c r="B9" i="64"/>
  <c r="A9" i="64"/>
  <c r="P9" i="64" s="1"/>
  <c r="N8" i="64"/>
  <c r="M8" i="64"/>
  <c r="L8" i="64"/>
  <c r="K8" i="64"/>
  <c r="F8" i="64"/>
  <c r="E8" i="64"/>
  <c r="D8" i="64"/>
  <c r="C8" i="64"/>
  <c r="B8" i="64"/>
  <c r="A8" i="64"/>
  <c r="P8" i="64" s="1"/>
  <c r="A65" i="60"/>
  <c r="B65" i="60"/>
  <c r="C65" i="60"/>
  <c r="G65" i="60" s="1"/>
  <c r="D65" i="60"/>
  <c r="E65" i="60"/>
  <c r="F65" i="60"/>
  <c r="K65" i="60"/>
  <c r="L65" i="60"/>
  <c r="M65" i="60"/>
  <c r="O65" i="60" s="1"/>
  <c r="N65" i="60"/>
  <c r="P65" i="60"/>
  <c r="A66" i="60"/>
  <c r="P66" i="60" s="1"/>
  <c r="B66" i="60"/>
  <c r="C66" i="60"/>
  <c r="D66" i="60"/>
  <c r="E66" i="60"/>
  <c r="G66" i="60" s="1"/>
  <c r="F66" i="60"/>
  <c r="K66" i="60"/>
  <c r="L66" i="60"/>
  <c r="M66" i="60"/>
  <c r="N66" i="60"/>
  <c r="O66" i="60"/>
  <c r="A43" i="60"/>
  <c r="P43" i="60" s="1"/>
  <c r="B43" i="60"/>
  <c r="C43" i="60"/>
  <c r="G43" i="60" s="1"/>
  <c r="D43" i="60"/>
  <c r="E43" i="60"/>
  <c r="F43" i="60"/>
  <c r="K43" i="60"/>
  <c r="L43" i="60"/>
  <c r="M43" i="60"/>
  <c r="N43" i="60"/>
  <c r="O43" i="60"/>
  <c r="A44" i="60"/>
  <c r="P44" i="60" s="1"/>
  <c r="B44" i="60"/>
  <c r="C44" i="60"/>
  <c r="D44" i="60"/>
  <c r="E44" i="60"/>
  <c r="F44" i="60"/>
  <c r="G44" i="60"/>
  <c r="H44" i="60" s="1"/>
  <c r="K44" i="60"/>
  <c r="L44" i="60"/>
  <c r="M44" i="60"/>
  <c r="N44" i="60"/>
  <c r="O44" i="60"/>
  <c r="A21" i="60"/>
  <c r="B21" i="60"/>
  <c r="C21" i="60"/>
  <c r="D21" i="60"/>
  <c r="E21" i="60"/>
  <c r="F21" i="60"/>
  <c r="K21" i="60"/>
  <c r="L21" i="60"/>
  <c r="O21" i="60" s="1"/>
  <c r="M21" i="60"/>
  <c r="N21" i="60"/>
  <c r="P21" i="60"/>
  <c r="A22" i="60"/>
  <c r="P22" i="60" s="1"/>
  <c r="B22" i="60"/>
  <c r="C22" i="60"/>
  <c r="D22" i="60"/>
  <c r="E22" i="60"/>
  <c r="F22" i="60"/>
  <c r="K22" i="60"/>
  <c r="L22" i="60"/>
  <c r="O22" i="60" s="1"/>
  <c r="M22" i="60"/>
  <c r="N22" i="60"/>
  <c r="N17" i="61"/>
  <c r="M17" i="61"/>
  <c r="L17" i="61"/>
  <c r="K17" i="61"/>
  <c r="O17" i="61" s="1"/>
  <c r="F17" i="61"/>
  <c r="E17" i="61"/>
  <c r="G17" i="61" s="1"/>
  <c r="I17" i="61" s="1"/>
  <c r="J17" i="61" s="1"/>
  <c r="D17" i="61"/>
  <c r="C17" i="61"/>
  <c r="B17" i="61"/>
  <c r="A17" i="61"/>
  <c r="P17" i="61" s="1"/>
  <c r="N8" i="61"/>
  <c r="M8" i="61"/>
  <c r="O8" i="61" s="1"/>
  <c r="L8" i="61"/>
  <c r="K8" i="61"/>
  <c r="F8" i="61"/>
  <c r="E8" i="61"/>
  <c r="D8" i="61"/>
  <c r="C8" i="61"/>
  <c r="B8" i="61"/>
  <c r="A8" i="61"/>
  <c r="P8" i="61" s="1"/>
  <c r="N64" i="60"/>
  <c r="M64" i="60"/>
  <c r="L64" i="60"/>
  <c r="K64" i="60"/>
  <c r="F64" i="60"/>
  <c r="E64" i="60"/>
  <c r="D64" i="60"/>
  <c r="C64" i="60"/>
  <c r="B64" i="60"/>
  <c r="A64" i="60"/>
  <c r="P64" i="60" s="1"/>
  <c r="N63" i="60"/>
  <c r="M63" i="60"/>
  <c r="L63" i="60"/>
  <c r="K63" i="60"/>
  <c r="F63" i="60"/>
  <c r="E63" i="60"/>
  <c r="D63" i="60"/>
  <c r="C63" i="60"/>
  <c r="B63" i="60"/>
  <c r="A63" i="60"/>
  <c r="P63" i="60" s="1"/>
  <c r="N62" i="60"/>
  <c r="M62" i="60"/>
  <c r="L62" i="60"/>
  <c r="K62" i="60"/>
  <c r="F62" i="60"/>
  <c r="E62" i="60"/>
  <c r="D62" i="60"/>
  <c r="C62" i="60"/>
  <c r="B62" i="60"/>
  <c r="A62" i="60"/>
  <c r="P62" i="60" s="1"/>
  <c r="N61" i="60"/>
  <c r="M61" i="60"/>
  <c r="L61" i="60"/>
  <c r="K61" i="60"/>
  <c r="F61" i="60"/>
  <c r="E61" i="60"/>
  <c r="D61" i="60"/>
  <c r="C61" i="60"/>
  <c r="B61" i="60"/>
  <c r="A61" i="60"/>
  <c r="P61" i="60" s="1"/>
  <c r="N60" i="60"/>
  <c r="M60" i="60"/>
  <c r="L60" i="60"/>
  <c r="K60" i="60"/>
  <c r="F60" i="60"/>
  <c r="E60" i="60"/>
  <c r="D60" i="60"/>
  <c r="C60" i="60"/>
  <c r="B60" i="60"/>
  <c r="A60" i="60"/>
  <c r="P60" i="60" s="1"/>
  <c r="N59" i="60"/>
  <c r="M59" i="60"/>
  <c r="L59" i="60"/>
  <c r="K59" i="60"/>
  <c r="F59" i="60"/>
  <c r="E59" i="60"/>
  <c r="D59" i="60"/>
  <c r="C59" i="60"/>
  <c r="B59" i="60"/>
  <c r="A59" i="60"/>
  <c r="P59" i="60" s="1"/>
  <c r="N58" i="60"/>
  <c r="M58" i="60"/>
  <c r="L58" i="60"/>
  <c r="K58" i="60"/>
  <c r="F58" i="60"/>
  <c r="E58" i="60"/>
  <c r="D58" i="60"/>
  <c r="C58" i="60"/>
  <c r="B58" i="60"/>
  <c r="A58" i="60"/>
  <c r="P58" i="60" s="1"/>
  <c r="N57" i="60"/>
  <c r="M57" i="60"/>
  <c r="L57" i="60"/>
  <c r="K57" i="60"/>
  <c r="F57" i="60"/>
  <c r="E57" i="60"/>
  <c r="D57" i="60"/>
  <c r="C57" i="60"/>
  <c r="B57" i="60"/>
  <c r="A57" i="60"/>
  <c r="P57" i="60" s="1"/>
  <c r="N56" i="60"/>
  <c r="M56" i="60"/>
  <c r="L56" i="60"/>
  <c r="K56" i="60"/>
  <c r="F56" i="60"/>
  <c r="E56" i="60"/>
  <c r="D56" i="60"/>
  <c r="C56" i="60"/>
  <c r="B56" i="60"/>
  <c r="A56" i="60"/>
  <c r="P56" i="60" s="1"/>
  <c r="N55" i="60"/>
  <c r="M55" i="60"/>
  <c r="L55" i="60"/>
  <c r="K55" i="60"/>
  <c r="F55" i="60"/>
  <c r="E55" i="60"/>
  <c r="D55" i="60"/>
  <c r="C55" i="60"/>
  <c r="B55" i="60"/>
  <c r="A55" i="60"/>
  <c r="P55" i="60" s="1"/>
  <c r="N54" i="60"/>
  <c r="M54" i="60"/>
  <c r="L54" i="60"/>
  <c r="K54" i="60"/>
  <c r="F54" i="60"/>
  <c r="E54" i="60"/>
  <c r="D54" i="60"/>
  <c r="C54" i="60"/>
  <c r="B54" i="60"/>
  <c r="A54" i="60"/>
  <c r="P54" i="60" s="1"/>
  <c r="N53" i="60"/>
  <c r="M53" i="60"/>
  <c r="L53" i="60"/>
  <c r="K53" i="60"/>
  <c r="F53" i="60"/>
  <c r="E53" i="60"/>
  <c r="D53" i="60"/>
  <c r="C53" i="60"/>
  <c r="B53" i="60"/>
  <c r="A53" i="60"/>
  <c r="P53" i="60" s="1"/>
  <c r="N42" i="60"/>
  <c r="M42" i="60"/>
  <c r="L42" i="60"/>
  <c r="K42" i="60"/>
  <c r="F42" i="60"/>
  <c r="E42" i="60"/>
  <c r="D42" i="60"/>
  <c r="C42" i="60"/>
  <c r="B42" i="60"/>
  <c r="A42" i="60"/>
  <c r="P42" i="60" s="1"/>
  <c r="N41" i="60"/>
  <c r="M41" i="60"/>
  <c r="L41" i="60"/>
  <c r="K41" i="60"/>
  <c r="F41" i="60"/>
  <c r="E41" i="60"/>
  <c r="D41" i="60"/>
  <c r="C41" i="60"/>
  <c r="B41" i="60"/>
  <c r="A41" i="60"/>
  <c r="P41" i="60" s="1"/>
  <c r="N40" i="60"/>
  <c r="M40" i="60"/>
  <c r="L40" i="60"/>
  <c r="K40" i="60"/>
  <c r="F40" i="60"/>
  <c r="E40" i="60"/>
  <c r="D40" i="60"/>
  <c r="C40" i="60"/>
  <c r="B40" i="60"/>
  <c r="A40" i="60"/>
  <c r="P40" i="60" s="1"/>
  <c r="N39" i="60"/>
  <c r="M39" i="60"/>
  <c r="L39" i="60"/>
  <c r="K39" i="60"/>
  <c r="F39" i="60"/>
  <c r="E39" i="60"/>
  <c r="D39" i="60"/>
  <c r="C39" i="60"/>
  <c r="B39" i="60"/>
  <c r="A39" i="60"/>
  <c r="P39" i="60" s="1"/>
  <c r="N38" i="60"/>
  <c r="M38" i="60"/>
  <c r="L38" i="60"/>
  <c r="K38" i="60"/>
  <c r="F38" i="60"/>
  <c r="E38" i="60"/>
  <c r="D38" i="60"/>
  <c r="C38" i="60"/>
  <c r="B38" i="60"/>
  <c r="A38" i="60"/>
  <c r="P38" i="60" s="1"/>
  <c r="N37" i="60"/>
  <c r="M37" i="60"/>
  <c r="L37" i="60"/>
  <c r="K37" i="60"/>
  <c r="F37" i="60"/>
  <c r="E37" i="60"/>
  <c r="D37" i="60"/>
  <c r="C37" i="60"/>
  <c r="B37" i="60"/>
  <c r="A37" i="60"/>
  <c r="P37" i="60" s="1"/>
  <c r="N36" i="60"/>
  <c r="M36" i="60"/>
  <c r="L36" i="60"/>
  <c r="K36" i="60"/>
  <c r="F36" i="60"/>
  <c r="E36" i="60"/>
  <c r="D36" i="60"/>
  <c r="C36" i="60"/>
  <c r="B36" i="60"/>
  <c r="A36" i="60"/>
  <c r="P36" i="60" s="1"/>
  <c r="N35" i="60"/>
  <c r="M35" i="60"/>
  <c r="L35" i="60"/>
  <c r="K35" i="60"/>
  <c r="F35" i="60"/>
  <c r="E35" i="60"/>
  <c r="D35" i="60"/>
  <c r="C35" i="60"/>
  <c r="B35" i="60"/>
  <c r="A35" i="60"/>
  <c r="P35" i="60" s="1"/>
  <c r="N34" i="60"/>
  <c r="M34" i="60"/>
  <c r="L34" i="60"/>
  <c r="K34" i="60"/>
  <c r="F34" i="60"/>
  <c r="E34" i="60"/>
  <c r="D34" i="60"/>
  <c r="C34" i="60"/>
  <c r="B34" i="60"/>
  <c r="A34" i="60"/>
  <c r="P34" i="60" s="1"/>
  <c r="N33" i="60"/>
  <c r="M33" i="60"/>
  <c r="L33" i="60"/>
  <c r="K33" i="60"/>
  <c r="F33" i="60"/>
  <c r="E33" i="60"/>
  <c r="D33" i="60"/>
  <c r="C33" i="60"/>
  <c r="B33" i="60"/>
  <c r="A33" i="60"/>
  <c r="P33" i="60" s="1"/>
  <c r="N32" i="60"/>
  <c r="M32" i="60"/>
  <c r="L32" i="60"/>
  <c r="K32" i="60"/>
  <c r="F32" i="60"/>
  <c r="E32" i="60"/>
  <c r="D32" i="60"/>
  <c r="C32" i="60"/>
  <c r="B32" i="60"/>
  <c r="A32" i="60"/>
  <c r="P32" i="60" s="1"/>
  <c r="N31" i="60"/>
  <c r="M31" i="60"/>
  <c r="L31" i="60"/>
  <c r="K31" i="60"/>
  <c r="F31" i="60"/>
  <c r="E31" i="60"/>
  <c r="D31" i="60"/>
  <c r="C31" i="60"/>
  <c r="B31" i="60"/>
  <c r="A31" i="60"/>
  <c r="P31" i="60" s="1"/>
  <c r="N20" i="60"/>
  <c r="M20" i="60"/>
  <c r="L20" i="60"/>
  <c r="K20" i="60"/>
  <c r="F20" i="60"/>
  <c r="E20" i="60"/>
  <c r="D20" i="60"/>
  <c r="C20" i="60"/>
  <c r="B20" i="60"/>
  <c r="A20" i="60"/>
  <c r="P20" i="60" s="1"/>
  <c r="N19" i="60"/>
  <c r="M19" i="60"/>
  <c r="L19" i="60"/>
  <c r="K19" i="60"/>
  <c r="F19" i="60"/>
  <c r="E19" i="60"/>
  <c r="D19" i="60"/>
  <c r="C19" i="60"/>
  <c r="B19" i="60"/>
  <c r="A19" i="60"/>
  <c r="P19" i="60" s="1"/>
  <c r="N18" i="60"/>
  <c r="M18" i="60"/>
  <c r="L18" i="60"/>
  <c r="K18" i="60"/>
  <c r="F18" i="60"/>
  <c r="E18" i="60"/>
  <c r="D18" i="60"/>
  <c r="C18" i="60"/>
  <c r="B18" i="60"/>
  <c r="A18" i="60"/>
  <c r="P18" i="60" s="1"/>
  <c r="N17" i="60"/>
  <c r="M17" i="60"/>
  <c r="L17" i="60"/>
  <c r="K17" i="60"/>
  <c r="F17" i="60"/>
  <c r="E17" i="60"/>
  <c r="D17" i="60"/>
  <c r="C17" i="60"/>
  <c r="B17" i="60"/>
  <c r="A17" i="60"/>
  <c r="P17" i="60" s="1"/>
  <c r="N16" i="60"/>
  <c r="M16" i="60"/>
  <c r="L16" i="60"/>
  <c r="K16" i="60"/>
  <c r="F16" i="60"/>
  <c r="E16" i="60"/>
  <c r="D16" i="60"/>
  <c r="C16" i="60"/>
  <c r="B16" i="60"/>
  <c r="A16" i="60"/>
  <c r="P16" i="60" s="1"/>
  <c r="N15" i="60"/>
  <c r="M15" i="60"/>
  <c r="L15" i="60"/>
  <c r="K15" i="60"/>
  <c r="F15" i="60"/>
  <c r="E15" i="60"/>
  <c r="D15" i="60"/>
  <c r="C15" i="60"/>
  <c r="B15" i="60"/>
  <c r="A15" i="60"/>
  <c r="P15" i="60" s="1"/>
  <c r="N14" i="60"/>
  <c r="M14" i="60"/>
  <c r="L14" i="60"/>
  <c r="K14" i="60"/>
  <c r="F14" i="60"/>
  <c r="E14" i="60"/>
  <c r="D14" i="60"/>
  <c r="C14" i="60"/>
  <c r="B14" i="60"/>
  <c r="A14" i="60"/>
  <c r="P14" i="60" s="1"/>
  <c r="N13" i="60"/>
  <c r="M13" i="60"/>
  <c r="L13" i="60"/>
  <c r="K13" i="60"/>
  <c r="F13" i="60"/>
  <c r="E13" i="60"/>
  <c r="D13" i="60"/>
  <c r="C13" i="60"/>
  <c r="B13" i="60"/>
  <c r="A13" i="60"/>
  <c r="P13" i="60" s="1"/>
  <c r="N12" i="60"/>
  <c r="M12" i="60"/>
  <c r="L12" i="60"/>
  <c r="K12" i="60"/>
  <c r="F12" i="60"/>
  <c r="E12" i="60"/>
  <c r="D12" i="60"/>
  <c r="C12" i="60"/>
  <c r="B12" i="60"/>
  <c r="A12" i="60"/>
  <c r="P12" i="60" s="1"/>
  <c r="N11" i="60"/>
  <c r="M11" i="60"/>
  <c r="L11" i="60"/>
  <c r="K11" i="60"/>
  <c r="F11" i="60"/>
  <c r="E11" i="60"/>
  <c r="D11" i="60"/>
  <c r="C11" i="60"/>
  <c r="B11" i="60"/>
  <c r="A11" i="60"/>
  <c r="P11" i="60" s="1"/>
  <c r="N10" i="60"/>
  <c r="M10" i="60"/>
  <c r="L10" i="60"/>
  <c r="K10" i="60"/>
  <c r="F10" i="60"/>
  <c r="E10" i="60"/>
  <c r="D10" i="60"/>
  <c r="C10" i="60"/>
  <c r="B10" i="60"/>
  <c r="A10" i="60"/>
  <c r="P10" i="60" s="1"/>
  <c r="N9" i="60"/>
  <c r="M9" i="60"/>
  <c r="L9" i="60"/>
  <c r="K9" i="60"/>
  <c r="F9" i="60"/>
  <c r="E9" i="60"/>
  <c r="D9" i="60"/>
  <c r="C9" i="60"/>
  <c r="B9" i="60"/>
  <c r="A9" i="60"/>
  <c r="P9" i="60" s="1"/>
  <c r="N8" i="60"/>
  <c r="M8" i="60"/>
  <c r="L8" i="60"/>
  <c r="K8" i="60"/>
  <c r="F8" i="60"/>
  <c r="E8" i="60"/>
  <c r="D8" i="60"/>
  <c r="C8" i="60"/>
  <c r="B8" i="60"/>
  <c r="A8" i="60"/>
  <c r="P8" i="60" s="1"/>
  <c r="V60" i="57"/>
  <c r="U60" i="57"/>
  <c r="N60" i="57"/>
  <c r="M60" i="57"/>
  <c r="L60" i="57"/>
  <c r="K60" i="57"/>
  <c r="F60" i="57"/>
  <c r="E60" i="57"/>
  <c r="D60" i="57"/>
  <c r="C60" i="57"/>
  <c r="B60" i="57"/>
  <c r="A60" i="57"/>
  <c r="P60" i="57" s="1"/>
  <c r="V59" i="57"/>
  <c r="U59" i="57"/>
  <c r="N59" i="57"/>
  <c r="M59" i="57"/>
  <c r="L59" i="57"/>
  <c r="K59" i="57"/>
  <c r="F59" i="57"/>
  <c r="E59" i="57"/>
  <c r="D59" i="57"/>
  <c r="C59" i="57"/>
  <c r="B59" i="57"/>
  <c r="A59" i="57"/>
  <c r="P59" i="57" s="1"/>
  <c r="V58" i="57"/>
  <c r="U58" i="57"/>
  <c r="N58" i="57"/>
  <c r="M58" i="57"/>
  <c r="L58" i="57"/>
  <c r="K58" i="57"/>
  <c r="F58" i="57"/>
  <c r="E58" i="57"/>
  <c r="D58" i="57"/>
  <c r="C58" i="57"/>
  <c r="B58" i="57"/>
  <c r="A58" i="57"/>
  <c r="P58" i="57" s="1"/>
  <c r="V57" i="57"/>
  <c r="U57" i="57"/>
  <c r="N57" i="57"/>
  <c r="M57" i="57"/>
  <c r="L57" i="57"/>
  <c r="K57" i="57"/>
  <c r="F57" i="57"/>
  <c r="E57" i="57"/>
  <c r="D57" i="57"/>
  <c r="C57" i="57"/>
  <c r="B57" i="57"/>
  <c r="A57" i="57"/>
  <c r="P57" i="57" s="1"/>
  <c r="V56" i="57"/>
  <c r="U56" i="57"/>
  <c r="N56" i="57"/>
  <c r="M56" i="57"/>
  <c r="L56" i="57"/>
  <c r="K56" i="57"/>
  <c r="F56" i="57"/>
  <c r="E56" i="57"/>
  <c r="D56" i="57"/>
  <c r="C56" i="57"/>
  <c r="B56" i="57"/>
  <c r="A56" i="57"/>
  <c r="P56" i="57" s="1"/>
  <c r="V55" i="57"/>
  <c r="U55" i="57"/>
  <c r="N55" i="57"/>
  <c r="M55" i="57"/>
  <c r="L55" i="57"/>
  <c r="K55" i="57"/>
  <c r="F55" i="57"/>
  <c r="E55" i="57"/>
  <c r="D55" i="57"/>
  <c r="C55" i="57"/>
  <c r="B55" i="57"/>
  <c r="A55" i="57"/>
  <c r="P55" i="57" s="1"/>
  <c r="V54" i="57"/>
  <c r="U54" i="57"/>
  <c r="N54" i="57"/>
  <c r="M54" i="57"/>
  <c r="L54" i="57"/>
  <c r="K54" i="57"/>
  <c r="F54" i="57"/>
  <c r="E54" i="57"/>
  <c r="D54" i="57"/>
  <c r="C54" i="57"/>
  <c r="B54" i="57"/>
  <c r="A54" i="57"/>
  <c r="P54" i="57" s="1"/>
  <c r="V53" i="57"/>
  <c r="U53" i="57"/>
  <c r="N53" i="57"/>
  <c r="M53" i="57"/>
  <c r="L53" i="57"/>
  <c r="K53" i="57"/>
  <c r="F53" i="57"/>
  <c r="E53" i="57"/>
  <c r="D53" i="57"/>
  <c r="C53" i="57"/>
  <c r="B53" i="57"/>
  <c r="A53" i="57"/>
  <c r="P53" i="57" s="1"/>
  <c r="V52" i="57"/>
  <c r="U52" i="57"/>
  <c r="N52" i="57"/>
  <c r="M52" i="57"/>
  <c r="L52" i="57"/>
  <c r="K52" i="57"/>
  <c r="F52" i="57"/>
  <c r="E52" i="57"/>
  <c r="D52" i="57"/>
  <c r="C52" i="57"/>
  <c r="B52" i="57"/>
  <c r="A52" i="57"/>
  <c r="P52" i="57" s="1"/>
  <c r="V51" i="57"/>
  <c r="U51" i="57"/>
  <c r="N51" i="57"/>
  <c r="M51" i="57"/>
  <c r="L51" i="57"/>
  <c r="K51" i="57"/>
  <c r="F51" i="57"/>
  <c r="E51" i="57"/>
  <c r="D51" i="57"/>
  <c r="C51" i="57"/>
  <c r="B51" i="57"/>
  <c r="A51" i="57"/>
  <c r="P51" i="57" s="1"/>
  <c r="V50" i="57"/>
  <c r="U50" i="57"/>
  <c r="N50" i="57"/>
  <c r="M50" i="57"/>
  <c r="L50" i="57"/>
  <c r="K50" i="57"/>
  <c r="F50" i="57"/>
  <c r="E50" i="57"/>
  <c r="D50" i="57"/>
  <c r="C50" i="57"/>
  <c r="B50" i="57"/>
  <c r="A50" i="57"/>
  <c r="P50" i="57" s="1"/>
  <c r="V49" i="57"/>
  <c r="U49" i="57"/>
  <c r="N49" i="57"/>
  <c r="M49" i="57"/>
  <c r="L49" i="57"/>
  <c r="K49" i="57"/>
  <c r="F49" i="57"/>
  <c r="E49" i="57"/>
  <c r="D49" i="57"/>
  <c r="C49" i="57"/>
  <c r="B49" i="57"/>
  <c r="A49" i="57"/>
  <c r="P49" i="57" s="1"/>
  <c r="V40" i="57"/>
  <c r="U40" i="57"/>
  <c r="N40" i="57"/>
  <c r="M40" i="57"/>
  <c r="L40" i="57"/>
  <c r="K40" i="57"/>
  <c r="F40" i="57"/>
  <c r="E40" i="57"/>
  <c r="D40" i="57"/>
  <c r="C40" i="57"/>
  <c r="B40" i="57"/>
  <c r="A40" i="57"/>
  <c r="P40" i="57" s="1"/>
  <c r="V39" i="57"/>
  <c r="U39" i="57"/>
  <c r="N39" i="57"/>
  <c r="M39" i="57"/>
  <c r="L39" i="57"/>
  <c r="K39" i="57"/>
  <c r="F39" i="57"/>
  <c r="E39" i="57"/>
  <c r="D39" i="57"/>
  <c r="C39" i="57"/>
  <c r="B39" i="57"/>
  <c r="A39" i="57"/>
  <c r="P39" i="57" s="1"/>
  <c r="V38" i="57"/>
  <c r="U38" i="57"/>
  <c r="N38" i="57"/>
  <c r="M38" i="57"/>
  <c r="L38" i="57"/>
  <c r="K38" i="57"/>
  <c r="F38" i="57"/>
  <c r="E38" i="57"/>
  <c r="D38" i="57"/>
  <c r="C38" i="57"/>
  <c r="B38" i="57"/>
  <c r="A38" i="57"/>
  <c r="P38" i="57" s="1"/>
  <c r="V37" i="57"/>
  <c r="U37" i="57"/>
  <c r="N37" i="57"/>
  <c r="M37" i="57"/>
  <c r="L37" i="57"/>
  <c r="K37" i="57"/>
  <c r="F37" i="57"/>
  <c r="E37" i="57"/>
  <c r="D37" i="57"/>
  <c r="C37" i="57"/>
  <c r="B37" i="57"/>
  <c r="A37" i="57"/>
  <c r="P37" i="57" s="1"/>
  <c r="V36" i="57"/>
  <c r="U36" i="57"/>
  <c r="N36" i="57"/>
  <c r="M36" i="57"/>
  <c r="L36" i="57"/>
  <c r="K36" i="57"/>
  <c r="F36" i="57"/>
  <c r="E36" i="57"/>
  <c r="D36" i="57"/>
  <c r="C36" i="57"/>
  <c r="B36" i="57"/>
  <c r="A36" i="57"/>
  <c r="P36" i="57" s="1"/>
  <c r="V35" i="57"/>
  <c r="U35" i="57"/>
  <c r="N35" i="57"/>
  <c r="M35" i="57"/>
  <c r="L35" i="57"/>
  <c r="K35" i="57"/>
  <c r="F35" i="57"/>
  <c r="E35" i="57"/>
  <c r="D35" i="57"/>
  <c r="C35" i="57"/>
  <c r="B35" i="57"/>
  <c r="A35" i="57"/>
  <c r="P35" i="57" s="1"/>
  <c r="V34" i="57"/>
  <c r="U34" i="57"/>
  <c r="N34" i="57"/>
  <c r="M34" i="57"/>
  <c r="L34" i="57"/>
  <c r="K34" i="57"/>
  <c r="F34" i="57"/>
  <c r="E34" i="57"/>
  <c r="D34" i="57"/>
  <c r="C34" i="57"/>
  <c r="B34" i="57"/>
  <c r="A34" i="57"/>
  <c r="P34" i="57" s="1"/>
  <c r="V33" i="57"/>
  <c r="U33" i="57"/>
  <c r="N33" i="57"/>
  <c r="M33" i="57"/>
  <c r="L33" i="57"/>
  <c r="K33" i="57"/>
  <c r="F33" i="57"/>
  <c r="E33" i="57"/>
  <c r="D33" i="57"/>
  <c r="C33" i="57"/>
  <c r="B33" i="57"/>
  <c r="A33" i="57"/>
  <c r="P33" i="57" s="1"/>
  <c r="V32" i="57"/>
  <c r="U32" i="57"/>
  <c r="N32" i="57"/>
  <c r="M32" i="57"/>
  <c r="L32" i="57"/>
  <c r="K32" i="57"/>
  <c r="F32" i="57"/>
  <c r="E32" i="57"/>
  <c r="D32" i="57"/>
  <c r="C32" i="57"/>
  <c r="B32" i="57"/>
  <c r="A32" i="57"/>
  <c r="P32" i="57" s="1"/>
  <c r="V31" i="57"/>
  <c r="U31" i="57"/>
  <c r="N31" i="57"/>
  <c r="M31" i="57"/>
  <c r="L31" i="57"/>
  <c r="K31" i="57"/>
  <c r="F31" i="57"/>
  <c r="E31" i="57"/>
  <c r="D31" i="57"/>
  <c r="C31" i="57"/>
  <c r="B31" i="57"/>
  <c r="A31" i="57"/>
  <c r="P31" i="57" s="1"/>
  <c r="V30" i="57"/>
  <c r="U30" i="57"/>
  <c r="N30" i="57"/>
  <c r="M30" i="57"/>
  <c r="L30" i="57"/>
  <c r="K30" i="57"/>
  <c r="F30" i="57"/>
  <c r="E30" i="57"/>
  <c r="D30" i="57"/>
  <c r="C30" i="57"/>
  <c r="B30" i="57"/>
  <c r="A30" i="57"/>
  <c r="P30" i="57" s="1"/>
  <c r="V29" i="57"/>
  <c r="U29" i="57"/>
  <c r="N29" i="57"/>
  <c r="M29" i="57"/>
  <c r="L29" i="57"/>
  <c r="K29" i="57"/>
  <c r="F29" i="57"/>
  <c r="E29" i="57"/>
  <c r="D29" i="57"/>
  <c r="C29" i="57"/>
  <c r="B29" i="57"/>
  <c r="A29" i="57"/>
  <c r="P29" i="57" s="1"/>
  <c r="V20" i="57"/>
  <c r="U20" i="57"/>
  <c r="N20" i="57"/>
  <c r="M20" i="57"/>
  <c r="L20" i="57"/>
  <c r="K20" i="57"/>
  <c r="F20" i="57"/>
  <c r="E20" i="57"/>
  <c r="D20" i="57"/>
  <c r="C20" i="57"/>
  <c r="B20" i="57"/>
  <c r="A20" i="57"/>
  <c r="P20" i="57" s="1"/>
  <c r="V19" i="57"/>
  <c r="U19" i="57"/>
  <c r="N19" i="57"/>
  <c r="M19" i="57"/>
  <c r="L19" i="57"/>
  <c r="K19" i="57"/>
  <c r="F19" i="57"/>
  <c r="E19" i="57"/>
  <c r="D19" i="57"/>
  <c r="C19" i="57"/>
  <c r="B19" i="57"/>
  <c r="A19" i="57"/>
  <c r="P19" i="57" s="1"/>
  <c r="V18" i="57"/>
  <c r="U18" i="57"/>
  <c r="N18" i="57"/>
  <c r="M18" i="57"/>
  <c r="L18" i="57"/>
  <c r="K18" i="57"/>
  <c r="F18" i="57"/>
  <c r="E18" i="57"/>
  <c r="D18" i="57"/>
  <c r="C18" i="57"/>
  <c r="B18" i="57"/>
  <c r="A18" i="57"/>
  <c r="P18" i="57" s="1"/>
  <c r="V17" i="57"/>
  <c r="U17" i="57"/>
  <c r="N17" i="57"/>
  <c r="M17" i="57"/>
  <c r="L17" i="57"/>
  <c r="K17" i="57"/>
  <c r="F17" i="57"/>
  <c r="E17" i="57"/>
  <c r="D17" i="57"/>
  <c r="C17" i="57"/>
  <c r="B17" i="57"/>
  <c r="A17" i="57"/>
  <c r="P17" i="57" s="1"/>
  <c r="V16" i="57"/>
  <c r="U16" i="57"/>
  <c r="N16" i="57"/>
  <c r="M16" i="57"/>
  <c r="L16" i="57"/>
  <c r="K16" i="57"/>
  <c r="F16" i="57"/>
  <c r="E16" i="57"/>
  <c r="D16" i="57"/>
  <c r="C16" i="57"/>
  <c r="B16" i="57"/>
  <c r="A16" i="57"/>
  <c r="P16" i="57" s="1"/>
  <c r="V15" i="57"/>
  <c r="U15" i="57"/>
  <c r="N15" i="57"/>
  <c r="M15" i="57"/>
  <c r="L15" i="57"/>
  <c r="K15" i="57"/>
  <c r="F15" i="57"/>
  <c r="E15" i="57"/>
  <c r="D15" i="57"/>
  <c r="C15" i="57"/>
  <c r="B15" i="57"/>
  <c r="A15" i="57"/>
  <c r="P15" i="57" s="1"/>
  <c r="V14" i="57"/>
  <c r="U14" i="57"/>
  <c r="N14" i="57"/>
  <c r="M14" i="57"/>
  <c r="L14" i="57"/>
  <c r="K14" i="57"/>
  <c r="F14" i="57"/>
  <c r="E14" i="57"/>
  <c r="D14" i="57"/>
  <c r="C14" i="57"/>
  <c r="B14" i="57"/>
  <c r="A14" i="57"/>
  <c r="P14" i="57" s="1"/>
  <c r="V13" i="57"/>
  <c r="U13" i="57"/>
  <c r="N13" i="57"/>
  <c r="M13" i="57"/>
  <c r="L13" i="57"/>
  <c r="K13" i="57"/>
  <c r="F13" i="57"/>
  <c r="E13" i="57"/>
  <c r="D13" i="57"/>
  <c r="C13" i="57"/>
  <c r="B13" i="57"/>
  <c r="A13" i="57"/>
  <c r="P13" i="57" s="1"/>
  <c r="V12" i="57"/>
  <c r="U12" i="57"/>
  <c r="N12" i="57"/>
  <c r="M12" i="57"/>
  <c r="L12" i="57"/>
  <c r="K12" i="57"/>
  <c r="F12" i="57"/>
  <c r="E12" i="57"/>
  <c r="D12" i="57"/>
  <c r="C12" i="57"/>
  <c r="B12" i="57"/>
  <c r="A12" i="57"/>
  <c r="P12" i="57" s="1"/>
  <c r="V11" i="57"/>
  <c r="U11" i="57"/>
  <c r="N11" i="57"/>
  <c r="M11" i="57"/>
  <c r="L11" i="57"/>
  <c r="K11" i="57"/>
  <c r="F11" i="57"/>
  <c r="E11" i="57"/>
  <c r="D11" i="57"/>
  <c r="C11" i="57"/>
  <c r="B11" i="57"/>
  <c r="A11" i="57"/>
  <c r="P11" i="57" s="1"/>
  <c r="V10" i="57"/>
  <c r="U10" i="57"/>
  <c r="N10" i="57"/>
  <c r="M10" i="57"/>
  <c r="L10" i="57"/>
  <c r="K10" i="57"/>
  <c r="F10" i="57"/>
  <c r="E10" i="57"/>
  <c r="D10" i="57"/>
  <c r="C10" i="57"/>
  <c r="B10" i="57"/>
  <c r="A10" i="57"/>
  <c r="P10" i="57" s="1"/>
  <c r="V9" i="57"/>
  <c r="U9" i="57"/>
  <c r="N9" i="57"/>
  <c r="M9" i="57"/>
  <c r="L9" i="57"/>
  <c r="K9" i="57"/>
  <c r="F9" i="57"/>
  <c r="E9" i="57"/>
  <c r="D9" i="57"/>
  <c r="C9" i="57"/>
  <c r="B9" i="57"/>
  <c r="A9" i="57"/>
  <c r="P9" i="57" s="1"/>
  <c r="V8" i="57"/>
  <c r="U8" i="57"/>
  <c r="N8" i="57"/>
  <c r="M8" i="57"/>
  <c r="L8" i="57"/>
  <c r="K8" i="57"/>
  <c r="F8" i="57"/>
  <c r="E8" i="57"/>
  <c r="D8" i="57"/>
  <c r="C8" i="57"/>
  <c r="B8" i="57"/>
  <c r="A8" i="57"/>
  <c r="P8" i="57" s="1"/>
  <c r="V17" i="56"/>
  <c r="U17" i="56"/>
  <c r="N17" i="56"/>
  <c r="M17" i="56"/>
  <c r="L17" i="56"/>
  <c r="K17" i="56"/>
  <c r="F17" i="56"/>
  <c r="E17" i="56"/>
  <c r="D17" i="56"/>
  <c r="C17" i="56"/>
  <c r="B17" i="56"/>
  <c r="A17" i="56"/>
  <c r="P17" i="56" s="1"/>
  <c r="V8" i="56"/>
  <c r="U8" i="56"/>
  <c r="N8" i="56"/>
  <c r="M8" i="56"/>
  <c r="L8" i="56"/>
  <c r="K8" i="56"/>
  <c r="F8" i="56"/>
  <c r="E8" i="56"/>
  <c r="D8" i="56"/>
  <c r="C8" i="56"/>
  <c r="B8" i="56"/>
  <c r="A8" i="56"/>
  <c r="P8" i="56" s="1"/>
  <c r="D8" i="53"/>
  <c r="F26" i="53"/>
  <c r="E26" i="53"/>
  <c r="D26" i="53"/>
  <c r="F17" i="53"/>
  <c r="E17" i="53"/>
  <c r="D17" i="53"/>
  <c r="A98" i="52"/>
  <c r="P98" i="52" s="1"/>
  <c r="B98" i="52"/>
  <c r="C98" i="52"/>
  <c r="D98" i="52"/>
  <c r="E98" i="52"/>
  <c r="F98" i="52"/>
  <c r="K98" i="52"/>
  <c r="L98" i="52"/>
  <c r="M98" i="52"/>
  <c r="N98" i="52"/>
  <c r="U98" i="52"/>
  <c r="V98" i="52"/>
  <c r="A99" i="52"/>
  <c r="P99" i="52" s="1"/>
  <c r="B99" i="52"/>
  <c r="C99" i="52"/>
  <c r="D99" i="52"/>
  <c r="E99" i="52"/>
  <c r="F99" i="52"/>
  <c r="K99" i="52"/>
  <c r="L99" i="52"/>
  <c r="M99" i="52"/>
  <c r="N99" i="52"/>
  <c r="U99" i="52"/>
  <c r="V99" i="52"/>
  <c r="A66" i="52"/>
  <c r="P66" i="52" s="1"/>
  <c r="B66" i="52"/>
  <c r="C66" i="52"/>
  <c r="D66" i="52"/>
  <c r="E66" i="52"/>
  <c r="F66" i="52"/>
  <c r="K66" i="52"/>
  <c r="L66" i="52"/>
  <c r="M66" i="52"/>
  <c r="N66" i="52"/>
  <c r="U66" i="52"/>
  <c r="V66" i="52"/>
  <c r="A67" i="52"/>
  <c r="P67" i="52" s="1"/>
  <c r="B67" i="52"/>
  <c r="C67" i="52"/>
  <c r="D67" i="52"/>
  <c r="E67" i="52"/>
  <c r="F67" i="52"/>
  <c r="K67" i="52"/>
  <c r="L67" i="52"/>
  <c r="M67" i="52"/>
  <c r="O67" i="52" s="1"/>
  <c r="N67" i="52"/>
  <c r="U67" i="52"/>
  <c r="V67" i="52"/>
  <c r="A35" i="52"/>
  <c r="P35" i="52" s="1"/>
  <c r="B35" i="52"/>
  <c r="C35" i="52"/>
  <c r="D35" i="52"/>
  <c r="E35" i="52"/>
  <c r="F35" i="52"/>
  <c r="K35" i="52"/>
  <c r="L35" i="52"/>
  <c r="M35" i="52"/>
  <c r="N35" i="52"/>
  <c r="U35" i="52"/>
  <c r="V35" i="52"/>
  <c r="A17" i="53"/>
  <c r="V26" i="53"/>
  <c r="V17" i="53"/>
  <c r="V8" i="53"/>
  <c r="U26" i="53"/>
  <c r="U17" i="53"/>
  <c r="U8" i="53"/>
  <c r="N26" i="53"/>
  <c r="N17" i="53"/>
  <c r="N8" i="53"/>
  <c r="M26" i="53"/>
  <c r="M17" i="53"/>
  <c r="M8" i="53"/>
  <c r="O8" i="53" s="1"/>
  <c r="L26" i="53"/>
  <c r="O26" i="53" s="1"/>
  <c r="L17" i="53"/>
  <c r="L8" i="53"/>
  <c r="K26" i="53"/>
  <c r="K17" i="53"/>
  <c r="K8" i="53"/>
  <c r="F8" i="53"/>
  <c r="E8" i="53"/>
  <c r="G8" i="53"/>
  <c r="C26" i="53"/>
  <c r="G26" i="53" s="1"/>
  <c r="C17" i="53"/>
  <c r="G17" i="53" s="1"/>
  <c r="I17" i="53" s="1"/>
  <c r="J17" i="53" s="1"/>
  <c r="C8" i="53"/>
  <c r="B26" i="53"/>
  <c r="B17" i="53"/>
  <c r="B8" i="53"/>
  <c r="A26" i="53"/>
  <c r="A8" i="53"/>
  <c r="A9" i="52"/>
  <c r="V97" i="52"/>
  <c r="V96" i="52"/>
  <c r="V95" i="52"/>
  <c r="V94" i="52"/>
  <c r="V93" i="52"/>
  <c r="V92" i="52"/>
  <c r="V91" i="52"/>
  <c r="V90" i="52"/>
  <c r="V89" i="52"/>
  <c r="V88" i="52"/>
  <c r="V87" i="52"/>
  <c r="V86" i="52"/>
  <c r="V85" i="52"/>
  <c r="V84" i="52"/>
  <c r="V83" i="52"/>
  <c r="V82" i="52"/>
  <c r="V81" i="52"/>
  <c r="V80" i="52"/>
  <c r="V79" i="52"/>
  <c r="V78" i="52"/>
  <c r="V77" i="52"/>
  <c r="V76" i="52"/>
  <c r="V65" i="52"/>
  <c r="V64" i="52"/>
  <c r="V63" i="52"/>
  <c r="V62" i="52"/>
  <c r="V61" i="52"/>
  <c r="V60" i="52"/>
  <c r="V59" i="52"/>
  <c r="V58" i="52"/>
  <c r="V57" i="52"/>
  <c r="V56" i="52"/>
  <c r="V55" i="52"/>
  <c r="V54" i="52"/>
  <c r="V53" i="52"/>
  <c r="V52" i="52"/>
  <c r="V51" i="52"/>
  <c r="V50" i="52"/>
  <c r="V49" i="52"/>
  <c r="V48" i="52"/>
  <c r="V47" i="52"/>
  <c r="V46" i="52"/>
  <c r="V45" i="52"/>
  <c r="V44" i="52"/>
  <c r="V34" i="52"/>
  <c r="V33" i="52"/>
  <c r="V32" i="52"/>
  <c r="V31" i="52"/>
  <c r="V30" i="52"/>
  <c r="V29" i="52"/>
  <c r="V28" i="52"/>
  <c r="V27" i="52"/>
  <c r="V26" i="52"/>
  <c r="V25" i="52"/>
  <c r="V24" i="52"/>
  <c r="V23" i="52"/>
  <c r="V22" i="52"/>
  <c r="V21" i="52"/>
  <c r="V20" i="52"/>
  <c r="V19" i="52"/>
  <c r="V18" i="52"/>
  <c r="V17" i="52"/>
  <c r="V16" i="52"/>
  <c r="V15" i="52"/>
  <c r="V14" i="52"/>
  <c r="V13" i="52"/>
  <c r="V12" i="52"/>
  <c r="V11" i="52"/>
  <c r="V10" i="52"/>
  <c r="V9" i="52"/>
  <c r="V8" i="52"/>
  <c r="U97" i="52"/>
  <c r="U96" i="52"/>
  <c r="U95" i="52"/>
  <c r="U94" i="52"/>
  <c r="U93" i="52"/>
  <c r="U92" i="52"/>
  <c r="U91" i="52"/>
  <c r="U90" i="52"/>
  <c r="U89" i="52"/>
  <c r="U88" i="52"/>
  <c r="U87" i="52"/>
  <c r="U86" i="52"/>
  <c r="U85" i="52"/>
  <c r="U84" i="52"/>
  <c r="U83" i="52"/>
  <c r="U82" i="52"/>
  <c r="U81" i="52"/>
  <c r="U80" i="52"/>
  <c r="U79" i="52"/>
  <c r="U78" i="52"/>
  <c r="U77" i="52"/>
  <c r="U76" i="52"/>
  <c r="U65" i="52"/>
  <c r="U64" i="52"/>
  <c r="U63" i="52"/>
  <c r="U62" i="52"/>
  <c r="U61" i="52"/>
  <c r="U60" i="52"/>
  <c r="U59" i="52"/>
  <c r="U58" i="52"/>
  <c r="U57" i="52"/>
  <c r="U56" i="52"/>
  <c r="U55" i="52"/>
  <c r="U54" i="52"/>
  <c r="U53" i="52"/>
  <c r="U52" i="52"/>
  <c r="U51" i="52"/>
  <c r="U50" i="52"/>
  <c r="U49" i="52"/>
  <c r="U48" i="52"/>
  <c r="U47" i="52"/>
  <c r="U46" i="52"/>
  <c r="U45" i="52"/>
  <c r="U44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2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U9" i="52"/>
  <c r="U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19" i="52"/>
  <c r="N18" i="52"/>
  <c r="N17" i="52"/>
  <c r="N16" i="52"/>
  <c r="N15" i="52"/>
  <c r="N14" i="52"/>
  <c r="N13" i="52"/>
  <c r="N12" i="52"/>
  <c r="N11" i="52"/>
  <c r="N10" i="52"/>
  <c r="N9" i="52"/>
  <c r="N8" i="52"/>
  <c r="M97" i="52"/>
  <c r="M96" i="52"/>
  <c r="M95" i="52"/>
  <c r="M94" i="52"/>
  <c r="M93" i="52"/>
  <c r="M92" i="52"/>
  <c r="M91" i="52"/>
  <c r="M90" i="52"/>
  <c r="M89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L97" i="52"/>
  <c r="L96" i="52"/>
  <c r="L95" i="52"/>
  <c r="L94" i="52"/>
  <c r="L93" i="52"/>
  <c r="L92" i="52"/>
  <c r="L91" i="52"/>
  <c r="L90" i="52"/>
  <c r="L89" i="52"/>
  <c r="L88" i="52"/>
  <c r="L87" i="52"/>
  <c r="L86" i="52"/>
  <c r="L85" i="52"/>
  <c r="L84" i="52"/>
  <c r="L83" i="52"/>
  <c r="L82" i="52"/>
  <c r="L81" i="52"/>
  <c r="L80" i="52"/>
  <c r="L79" i="52"/>
  <c r="L78" i="52"/>
  <c r="L77" i="52"/>
  <c r="L76" i="52"/>
  <c r="L65" i="52"/>
  <c r="L64" i="52"/>
  <c r="L63" i="52"/>
  <c r="L62" i="52"/>
  <c r="L61" i="52"/>
  <c r="L60" i="52"/>
  <c r="L59" i="52"/>
  <c r="L58" i="52"/>
  <c r="L57" i="52"/>
  <c r="L56" i="52"/>
  <c r="L55" i="52"/>
  <c r="L54" i="52"/>
  <c r="L53" i="52"/>
  <c r="L52" i="52"/>
  <c r="L51" i="52"/>
  <c r="L50" i="52"/>
  <c r="L49" i="52"/>
  <c r="L48" i="52"/>
  <c r="L47" i="52"/>
  <c r="L46" i="52"/>
  <c r="L45" i="52"/>
  <c r="L44" i="52"/>
  <c r="L34" i="52"/>
  <c r="L33" i="52"/>
  <c r="L32" i="52"/>
  <c r="L31" i="52"/>
  <c r="L30" i="52"/>
  <c r="L29" i="52"/>
  <c r="L28" i="52"/>
  <c r="L27" i="52"/>
  <c r="L26" i="52"/>
  <c r="L25" i="52"/>
  <c r="L24" i="52"/>
  <c r="L23" i="52"/>
  <c r="L22" i="52"/>
  <c r="L21" i="52"/>
  <c r="L20" i="52"/>
  <c r="L19" i="52"/>
  <c r="L18" i="52"/>
  <c r="L17" i="52"/>
  <c r="L16" i="52"/>
  <c r="L15" i="52"/>
  <c r="L14" i="52"/>
  <c r="L13" i="52"/>
  <c r="L12" i="52"/>
  <c r="L11" i="52"/>
  <c r="L10" i="52"/>
  <c r="L9" i="52"/>
  <c r="L8" i="52"/>
  <c r="K97" i="52"/>
  <c r="K96" i="52"/>
  <c r="K95" i="52"/>
  <c r="O95" i="52" s="1"/>
  <c r="K94" i="52"/>
  <c r="K93" i="52"/>
  <c r="K92" i="52"/>
  <c r="K91" i="52"/>
  <c r="K90" i="52"/>
  <c r="K89" i="52"/>
  <c r="K88" i="52"/>
  <c r="K87" i="52"/>
  <c r="K86" i="52"/>
  <c r="K85" i="52"/>
  <c r="K84" i="52"/>
  <c r="K83" i="52"/>
  <c r="K82" i="52"/>
  <c r="K81" i="52"/>
  <c r="K80" i="52"/>
  <c r="K79" i="52"/>
  <c r="K78" i="52"/>
  <c r="K77" i="52"/>
  <c r="K76" i="52"/>
  <c r="K65" i="52"/>
  <c r="K64" i="52"/>
  <c r="K63" i="52"/>
  <c r="K62" i="52"/>
  <c r="K61" i="52"/>
  <c r="K60" i="52"/>
  <c r="K59" i="52"/>
  <c r="K58" i="52"/>
  <c r="K57" i="52"/>
  <c r="K56" i="52"/>
  <c r="K55" i="52"/>
  <c r="K54" i="52"/>
  <c r="K53" i="52"/>
  <c r="K52" i="52"/>
  <c r="K51" i="52"/>
  <c r="K50" i="52"/>
  <c r="K49" i="52"/>
  <c r="K48" i="52"/>
  <c r="K47" i="52"/>
  <c r="K46" i="52"/>
  <c r="K45" i="52"/>
  <c r="K44" i="52"/>
  <c r="K34" i="52"/>
  <c r="K33" i="52"/>
  <c r="K32" i="52"/>
  <c r="K31" i="52"/>
  <c r="K30" i="52"/>
  <c r="K29" i="52"/>
  <c r="K28" i="52"/>
  <c r="K27" i="52"/>
  <c r="K26" i="52"/>
  <c r="K25" i="52"/>
  <c r="K24" i="52"/>
  <c r="K23" i="52"/>
  <c r="K22" i="52"/>
  <c r="K21" i="52"/>
  <c r="K20" i="52"/>
  <c r="K19" i="52"/>
  <c r="K18" i="52"/>
  <c r="K17" i="52"/>
  <c r="K16" i="52"/>
  <c r="K15" i="52"/>
  <c r="K14" i="52"/>
  <c r="K13" i="52"/>
  <c r="K12" i="52"/>
  <c r="K11" i="52"/>
  <c r="K10" i="52"/>
  <c r="K9" i="52"/>
  <c r="K8" i="52"/>
  <c r="F97" i="52"/>
  <c r="F96" i="52"/>
  <c r="F95" i="52"/>
  <c r="F94" i="52"/>
  <c r="F93" i="52"/>
  <c r="F92" i="52"/>
  <c r="F91" i="52"/>
  <c r="F90" i="52"/>
  <c r="F89" i="52"/>
  <c r="F88" i="52"/>
  <c r="F87" i="52"/>
  <c r="F86" i="52"/>
  <c r="F85" i="52"/>
  <c r="F84" i="52"/>
  <c r="F83" i="52"/>
  <c r="F82" i="52"/>
  <c r="F81" i="52"/>
  <c r="F80" i="52"/>
  <c r="F79" i="52"/>
  <c r="F78" i="52"/>
  <c r="F77" i="52"/>
  <c r="F76" i="52"/>
  <c r="F65" i="52"/>
  <c r="F64" i="52"/>
  <c r="F63" i="52"/>
  <c r="F62" i="52"/>
  <c r="F61" i="52"/>
  <c r="F60" i="52"/>
  <c r="F59" i="52"/>
  <c r="F58" i="52"/>
  <c r="F57" i="52"/>
  <c r="F56" i="52"/>
  <c r="F55" i="52"/>
  <c r="F54" i="52"/>
  <c r="F53" i="52"/>
  <c r="F52" i="52"/>
  <c r="F51" i="52"/>
  <c r="F50" i="52"/>
  <c r="F49" i="52"/>
  <c r="F48" i="52"/>
  <c r="F47" i="52"/>
  <c r="F46" i="52"/>
  <c r="F45" i="52"/>
  <c r="F44" i="52"/>
  <c r="F34" i="52"/>
  <c r="F33" i="52"/>
  <c r="F32" i="52"/>
  <c r="F31" i="52"/>
  <c r="F30" i="52"/>
  <c r="F29" i="52"/>
  <c r="F28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12" i="52"/>
  <c r="F11" i="52"/>
  <c r="F10" i="52"/>
  <c r="F9" i="52"/>
  <c r="F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C97" i="52"/>
  <c r="C96" i="52"/>
  <c r="C95" i="52"/>
  <c r="C94" i="52"/>
  <c r="C93" i="52"/>
  <c r="C92" i="52"/>
  <c r="C91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34" i="52"/>
  <c r="C33" i="52"/>
  <c r="C32" i="52"/>
  <c r="C31" i="52"/>
  <c r="C30" i="52"/>
  <c r="C29" i="52"/>
  <c r="C28" i="52"/>
  <c r="C27" i="52"/>
  <c r="C26" i="52"/>
  <c r="C25" i="52"/>
  <c r="C24" i="52"/>
  <c r="G24" i="52" s="1"/>
  <c r="H24" i="52" s="1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B97" i="52"/>
  <c r="B96" i="52"/>
  <c r="B95" i="52"/>
  <c r="B94" i="52"/>
  <c r="B93" i="52"/>
  <c r="B92" i="52"/>
  <c r="B91" i="52"/>
  <c r="B90" i="52"/>
  <c r="B89" i="52"/>
  <c r="B88" i="52"/>
  <c r="B87" i="52"/>
  <c r="B86" i="52"/>
  <c r="B85" i="52"/>
  <c r="B84" i="52"/>
  <c r="B83" i="52"/>
  <c r="B82" i="52"/>
  <c r="B81" i="52"/>
  <c r="B80" i="52"/>
  <c r="B79" i="52"/>
  <c r="B78" i="52"/>
  <c r="B77" i="52"/>
  <c r="B76" i="52"/>
  <c r="B65" i="52"/>
  <c r="B64" i="52"/>
  <c r="B63" i="52"/>
  <c r="B62" i="52"/>
  <c r="B61" i="52"/>
  <c r="B60" i="52"/>
  <c r="B59" i="52"/>
  <c r="B58" i="52"/>
  <c r="B57" i="52"/>
  <c r="B56" i="52"/>
  <c r="B55" i="52"/>
  <c r="B54" i="52"/>
  <c r="B53" i="52"/>
  <c r="B52" i="52"/>
  <c r="B51" i="52"/>
  <c r="B50" i="52"/>
  <c r="B49" i="52"/>
  <c r="B48" i="52"/>
  <c r="B47" i="52"/>
  <c r="B46" i="52"/>
  <c r="B45" i="52"/>
  <c r="B44" i="52"/>
  <c r="B34" i="52"/>
  <c r="B33" i="52"/>
  <c r="B32" i="52"/>
  <c r="B31" i="52"/>
  <c r="B30" i="52"/>
  <c r="B29" i="52"/>
  <c r="B28" i="52"/>
  <c r="B27" i="52"/>
  <c r="B26" i="52"/>
  <c r="B25" i="52"/>
  <c r="B24" i="52"/>
  <c r="B23" i="52"/>
  <c r="B22" i="52"/>
  <c r="B21" i="52"/>
  <c r="B20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A97" i="52"/>
  <c r="P97" i="52" s="1"/>
  <c r="A96" i="52"/>
  <c r="P96" i="52" s="1"/>
  <c r="A95" i="52"/>
  <c r="P95" i="52" s="1"/>
  <c r="A94" i="52"/>
  <c r="P94" i="52" s="1"/>
  <c r="A93" i="52"/>
  <c r="P93" i="52" s="1"/>
  <c r="A92" i="52"/>
  <c r="P92" i="52" s="1"/>
  <c r="A91" i="52"/>
  <c r="P91" i="52" s="1"/>
  <c r="A90" i="52"/>
  <c r="P90" i="52" s="1"/>
  <c r="A89" i="52"/>
  <c r="P89" i="52" s="1"/>
  <c r="A88" i="52"/>
  <c r="P88" i="52" s="1"/>
  <c r="A87" i="52"/>
  <c r="P87" i="52" s="1"/>
  <c r="A86" i="52"/>
  <c r="P86" i="52" s="1"/>
  <c r="A85" i="52"/>
  <c r="P85" i="52" s="1"/>
  <c r="A84" i="52"/>
  <c r="P84" i="52" s="1"/>
  <c r="A83" i="52"/>
  <c r="P83" i="52" s="1"/>
  <c r="A82" i="52"/>
  <c r="P82" i="52" s="1"/>
  <c r="A81" i="52"/>
  <c r="P81" i="52" s="1"/>
  <c r="A80" i="52"/>
  <c r="P80" i="52" s="1"/>
  <c r="A79" i="52"/>
  <c r="P79" i="52" s="1"/>
  <c r="A78" i="52"/>
  <c r="P78" i="52" s="1"/>
  <c r="A77" i="52"/>
  <c r="P77" i="52" s="1"/>
  <c r="A76" i="52"/>
  <c r="P76" i="52" s="1"/>
  <c r="A65" i="52"/>
  <c r="P65" i="52" s="1"/>
  <c r="A64" i="52"/>
  <c r="P64" i="52" s="1"/>
  <c r="A63" i="52"/>
  <c r="P63" i="52" s="1"/>
  <c r="A62" i="52"/>
  <c r="P62" i="52" s="1"/>
  <c r="A61" i="52"/>
  <c r="P61" i="52" s="1"/>
  <c r="A60" i="52"/>
  <c r="P60" i="52" s="1"/>
  <c r="A59" i="52"/>
  <c r="P59" i="52" s="1"/>
  <c r="A58" i="52"/>
  <c r="P58" i="52" s="1"/>
  <c r="A57" i="52"/>
  <c r="P57" i="52" s="1"/>
  <c r="A56" i="52"/>
  <c r="P56" i="52" s="1"/>
  <c r="A55" i="52"/>
  <c r="P55" i="52" s="1"/>
  <c r="A54" i="52"/>
  <c r="P54" i="52" s="1"/>
  <c r="A53" i="52"/>
  <c r="P53" i="52" s="1"/>
  <c r="A52" i="52"/>
  <c r="P52" i="52" s="1"/>
  <c r="A51" i="52"/>
  <c r="P51" i="52" s="1"/>
  <c r="A50" i="52"/>
  <c r="P50" i="52" s="1"/>
  <c r="A49" i="52"/>
  <c r="P49" i="52" s="1"/>
  <c r="A48" i="52"/>
  <c r="P48" i="52" s="1"/>
  <c r="A47" i="52"/>
  <c r="P47" i="52" s="1"/>
  <c r="A46" i="52"/>
  <c r="P46" i="52" s="1"/>
  <c r="A45" i="52"/>
  <c r="P45" i="52" s="1"/>
  <c r="A44" i="52"/>
  <c r="P44" i="52" s="1"/>
  <c r="A34" i="52"/>
  <c r="P34" i="52" s="1"/>
  <c r="A33" i="52"/>
  <c r="P33" i="52" s="1"/>
  <c r="A32" i="52"/>
  <c r="P32" i="52" s="1"/>
  <c r="A31" i="52"/>
  <c r="P31" i="52" s="1"/>
  <c r="A30" i="52"/>
  <c r="P30" i="52" s="1"/>
  <c r="A29" i="52"/>
  <c r="P29" i="52" s="1"/>
  <c r="A28" i="52"/>
  <c r="P28" i="52" s="1"/>
  <c r="A27" i="52"/>
  <c r="P27" i="52" s="1"/>
  <c r="A26" i="52"/>
  <c r="P26" i="52" s="1"/>
  <c r="A25" i="52"/>
  <c r="P25" i="52" s="1"/>
  <c r="A24" i="52"/>
  <c r="P24" i="52" s="1"/>
  <c r="A23" i="52"/>
  <c r="P23" i="52" s="1"/>
  <c r="A22" i="52"/>
  <c r="P22" i="52" s="1"/>
  <c r="A21" i="52"/>
  <c r="P21" i="52" s="1"/>
  <c r="A20" i="52"/>
  <c r="P20" i="52" s="1"/>
  <c r="A19" i="52"/>
  <c r="P19" i="52" s="1"/>
  <c r="A18" i="52"/>
  <c r="P18" i="52" s="1"/>
  <c r="A17" i="52"/>
  <c r="P17" i="52" s="1"/>
  <c r="A16" i="52"/>
  <c r="P16" i="52" s="1"/>
  <c r="A15" i="52"/>
  <c r="A14" i="52"/>
  <c r="P14" i="52" s="1"/>
  <c r="A13" i="52"/>
  <c r="P13" i="52" s="1"/>
  <c r="A12" i="52"/>
  <c r="P12" i="52" s="1"/>
  <c r="A11" i="52"/>
  <c r="P11" i="52" s="1"/>
  <c r="A10" i="52"/>
  <c r="P10" i="52" s="1"/>
  <c r="A8" i="52"/>
  <c r="P8" i="52" s="1"/>
  <c r="P26" i="53"/>
  <c r="P17" i="53"/>
  <c r="O17" i="53"/>
  <c r="P8" i="53"/>
  <c r="P15" i="52"/>
  <c r="P9" i="52"/>
  <c r="G44" i="64" l="1"/>
  <c r="O45" i="64"/>
  <c r="G21" i="64"/>
  <c r="O44" i="64"/>
  <c r="G68" i="64"/>
  <c r="G67" i="64"/>
  <c r="O22" i="64"/>
  <c r="G45" i="64"/>
  <c r="H45" i="64" s="1"/>
  <c r="O68" i="64"/>
  <c r="O67" i="64"/>
  <c r="G17" i="65"/>
  <c r="H68" i="64"/>
  <c r="I68" i="64"/>
  <c r="J68" i="64" s="1"/>
  <c r="I67" i="64"/>
  <c r="J67" i="64" s="1"/>
  <c r="H67" i="64"/>
  <c r="Q68" i="64"/>
  <c r="S68" i="64" s="1"/>
  <c r="I45" i="64"/>
  <c r="J45" i="64" s="1"/>
  <c r="I44" i="64"/>
  <c r="J44" i="64" s="1"/>
  <c r="H44" i="64"/>
  <c r="Q44" i="64"/>
  <c r="S44" i="64" s="1"/>
  <c r="H22" i="64"/>
  <c r="I22" i="64"/>
  <c r="J22" i="64" s="1"/>
  <c r="I21" i="64"/>
  <c r="J21" i="64" s="1"/>
  <c r="H21" i="64"/>
  <c r="Q22" i="64"/>
  <c r="S22" i="64" s="1"/>
  <c r="O8" i="64"/>
  <c r="G17" i="64"/>
  <c r="H17" i="64" s="1"/>
  <c r="G34" i="64"/>
  <c r="O36" i="64"/>
  <c r="G38" i="64"/>
  <c r="I38" i="64" s="1"/>
  <c r="J38" i="64" s="1"/>
  <c r="O40" i="64"/>
  <c r="G42" i="64"/>
  <c r="H42" i="64" s="1"/>
  <c r="O54" i="64"/>
  <c r="G15" i="64"/>
  <c r="H15" i="64" s="1"/>
  <c r="G56" i="64"/>
  <c r="H56" i="64" s="1"/>
  <c r="G66" i="64"/>
  <c r="I66" i="64" s="1"/>
  <c r="J66" i="64" s="1"/>
  <c r="G11" i="64"/>
  <c r="H11" i="64" s="1"/>
  <c r="G54" i="64"/>
  <c r="H54" i="64" s="1"/>
  <c r="O18" i="64"/>
  <c r="G33" i="64"/>
  <c r="H33" i="64" s="1"/>
  <c r="O35" i="64"/>
  <c r="G62" i="64"/>
  <c r="H62" i="64" s="1"/>
  <c r="G65" i="64"/>
  <c r="H65" i="64" s="1"/>
  <c r="O17" i="64"/>
  <c r="G31" i="64"/>
  <c r="H31" i="64" s="1"/>
  <c r="O11" i="64"/>
  <c r="G13" i="64"/>
  <c r="H13" i="64" s="1"/>
  <c r="O66" i="64"/>
  <c r="G8" i="64"/>
  <c r="H8" i="64" s="1"/>
  <c r="O20" i="64"/>
  <c r="O10" i="64"/>
  <c r="G12" i="64"/>
  <c r="I12" i="64" s="1"/>
  <c r="J12" i="64" s="1"/>
  <c r="O13" i="64"/>
  <c r="O14" i="64"/>
  <c r="O16" i="64"/>
  <c r="G32" i="64"/>
  <c r="H32" i="64" s="1"/>
  <c r="O33" i="64"/>
  <c r="O34" i="64"/>
  <c r="G36" i="64"/>
  <c r="H36" i="64" s="1"/>
  <c r="O38" i="64"/>
  <c r="G40" i="64"/>
  <c r="H40" i="64" s="1"/>
  <c r="G43" i="64"/>
  <c r="I43" i="64" s="1"/>
  <c r="J43" i="64" s="1"/>
  <c r="O55" i="64"/>
  <c r="G57" i="64"/>
  <c r="H57" i="64" s="1"/>
  <c r="O59" i="64"/>
  <c r="G61" i="64"/>
  <c r="H61" i="64" s="1"/>
  <c r="O63" i="64"/>
  <c r="G64" i="64"/>
  <c r="I64" i="64" s="1"/>
  <c r="J64" i="64" s="1"/>
  <c r="G9" i="64"/>
  <c r="H9" i="64" s="1"/>
  <c r="O15" i="64"/>
  <c r="G16" i="64"/>
  <c r="H16" i="64" s="1"/>
  <c r="G19" i="64"/>
  <c r="H19" i="64" s="1"/>
  <c r="O31" i="64"/>
  <c r="G37" i="64"/>
  <c r="H37" i="64" s="1"/>
  <c r="O39" i="64"/>
  <c r="G41" i="64"/>
  <c r="H41" i="64" s="1"/>
  <c r="O42" i="64"/>
  <c r="O56" i="64"/>
  <c r="O57" i="64"/>
  <c r="G58" i="64"/>
  <c r="H58" i="64" s="1"/>
  <c r="G59" i="64"/>
  <c r="I59" i="64" s="1"/>
  <c r="J59" i="64" s="1"/>
  <c r="O60" i="64"/>
  <c r="G63" i="64"/>
  <c r="H63" i="64" s="1"/>
  <c r="O64" i="64"/>
  <c r="O65" i="64"/>
  <c r="G10" i="64"/>
  <c r="H10" i="64" s="1"/>
  <c r="O12" i="64"/>
  <c r="G14" i="64"/>
  <c r="H14" i="64" s="1"/>
  <c r="G20" i="64"/>
  <c r="I20" i="64" s="1"/>
  <c r="J20" i="64" s="1"/>
  <c r="O32" i="64"/>
  <c r="O43" i="64"/>
  <c r="G55" i="64"/>
  <c r="I55" i="64" s="1"/>
  <c r="J55" i="64" s="1"/>
  <c r="O61" i="64"/>
  <c r="O9" i="64"/>
  <c r="G18" i="64"/>
  <c r="H18" i="64" s="1"/>
  <c r="O19" i="64"/>
  <c r="G35" i="64"/>
  <c r="H35" i="64" s="1"/>
  <c r="O37" i="64"/>
  <c r="G39" i="64"/>
  <c r="H39" i="64" s="1"/>
  <c r="O41" i="64"/>
  <c r="O58" i="64"/>
  <c r="G60" i="64"/>
  <c r="H60" i="64" s="1"/>
  <c r="O62" i="64"/>
  <c r="I17" i="65"/>
  <c r="J17" i="65" s="1"/>
  <c r="H17" i="65"/>
  <c r="H8" i="65"/>
  <c r="I8" i="65"/>
  <c r="J8" i="65" s="1"/>
  <c r="H66" i="64"/>
  <c r="I17" i="64"/>
  <c r="J17" i="64" s="1"/>
  <c r="H38" i="64"/>
  <c r="H34" i="64"/>
  <c r="I34" i="64"/>
  <c r="J34" i="64" s="1"/>
  <c r="I65" i="64"/>
  <c r="J65" i="64" s="1"/>
  <c r="G8" i="61"/>
  <c r="H66" i="60"/>
  <c r="I66" i="60"/>
  <c r="J66" i="60" s="1"/>
  <c r="I65" i="60"/>
  <c r="J65" i="60" s="1"/>
  <c r="H65" i="60"/>
  <c r="I43" i="60"/>
  <c r="J43" i="60" s="1"/>
  <c r="H43" i="60"/>
  <c r="G21" i="60"/>
  <c r="I21" i="60" s="1"/>
  <c r="J21" i="60" s="1"/>
  <c r="I44" i="60"/>
  <c r="J44" i="60" s="1"/>
  <c r="G22" i="60"/>
  <c r="Q65" i="60"/>
  <c r="S65" i="60" s="1"/>
  <c r="Q66" i="60"/>
  <c r="S66" i="60" s="1"/>
  <c r="R66" i="60"/>
  <c r="T66" i="60" s="1"/>
  <c r="R65" i="60"/>
  <c r="T65" i="60" s="1"/>
  <c r="Q43" i="60"/>
  <c r="S43" i="60" s="1"/>
  <c r="Q44" i="60"/>
  <c r="S44" i="60" s="1"/>
  <c r="R44" i="60"/>
  <c r="T44" i="60" s="1"/>
  <c r="H22" i="60"/>
  <c r="I22" i="60"/>
  <c r="J22" i="60" s="1"/>
  <c r="O31" i="60"/>
  <c r="O39" i="60"/>
  <c r="G8" i="60"/>
  <c r="O9" i="60"/>
  <c r="G12" i="60"/>
  <c r="H12" i="60" s="1"/>
  <c r="O13" i="60"/>
  <c r="O15" i="60"/>
  <c r="G18" i="60"/>
  <c r="I18" i="60" s="1"/>
  <c r="J18" i="60" s="1"/>
  <c r="O19" i="60"/>
  <c r="O33" i="60"/>
  <c r="O35" i="60"/>
  <c r="G60" i="60"/>
  <c r="I60" i="60" s="1"/>
  <c r="J60" i="60" s="1"/>
  <c r="G62" i="60"/>
  <c r="H62" i="60" s="1"/>
  <c r="G38" i="60"/>
  <c r="I38" i="60" s="1"/>
  <c r="J38" i="60" s="1"/>
  <c r="G10" i="60"/>
  <c r="H10" i="60" s="1"/>
  <c r="O11" i="60"/>
  <c r="O17" i="60"/>
  <c r="G32" i="60"/>
  <c r="I32" i="60" s="1"/>
  <c r="J32" i="60" s="1"/>
  <c r="G34" i="60"/>
  <c r="I34" i="60" s="1"/>
  <c r="J34" i="60" s="1"/>
  <c r="G36" i="60"/>
  <c r="H36" i="60" s="1"/>
  <c r="G40" i="60"/>
  <c r="I40" i="60" s="1"/>
  <c r="J40" i="60" s="1"/>
  <c r="G42" i="60"/>
  <c r="I42" i="60" s="1"/>
  <c r="J42" i="60" s="1"/>
  <c r="G54" i="60"/>
  <c r="I54" i="60" s="1"/>
  <c r="J54" i="60" s="1"/>
  <c r="O55" i="60"/>
  <c r="G58" i="60"/>
  <c r="I58" i="60" s="1"/>
  <c r="J58" i="60" s="1"/>
  <c r="G64" i="60"/>
  <c r="I64" i="60" s="1"/>
  <c r="J64" i="60" s="1"/>
  <c r="G14" i="60"/>
  <c r="I14" i="60" s="1"/>
  <c r="J14" i="60" s="1"/>
  <c r="G20" i="60"/>
  <c r="I20" i="60" s="1"/>
  <c r="J20" i="60" s="1"/>
  <c r="O37" i="60"/>
  <c r="O41" i="60"/>
  <c r="O53" i="60"/>
  <c r="G56" i="60"/>
  <c r="I56" i="60" s="1"/>
  <c r="J56" i="60" s="1"/>
  <c r="O57" i="60"/>
  <c r="O59" i="60"/>
  <c r="O61" i="60"/>
  <c r="O63" i="60"/>
  <c r="G16" i="60"/>
  <c r="H16" i="60" s="1"/>
  <c r="O16" i="60"/>
  <c r="O36" i="60"/>
  <c r="G11" i="60"/>
  <c r="I11" i="60" s="1"/>
  <c r="J11" i="60" s="1"/>
  <c r="G31" i="60"/>
  <c r="I31" i="60" s="1"/>
  <c r="O8" i="60"/>
  <c r="G9" i="60"/>
  <c r="I9" i="60" s="1"/>
  <c r="J9" i="60" s="1"/>
  <c r="O10" i="60"/>
  <c r="O12" i="60"/>
  <c r="G13" i="60"/>
  <c r="H13" i="60" s="1"/>
  <c r="O14" i="60"/>
  <c r="Q14" i="60" s="1"/>
  <c r="S14" i="60" s="1"/>
  <c r="G15" i="60"/>
  <c r="I15" i="60" s="1"/>
  <c r="J15" i="60" s="1"/>
  <c r="G17" i="60"/>
  <c r="I17" i="60" s="1"/>
  <c r="J17" i="60" s="1"/>
  <c r="O18" i="60"/>
  <c r="G19" i="60"/>
  <c r="I19" i="60" s="1"/>
  <c r="J19" i="60" s="1"/>
  <c r="O20" i="60"/>
  <c r="O32" i="60"/>
  <c r="G33" i="60"/>
  <c r="I33" i="60" s="1"/>
  <c r="J33" i="60" s="1"/>
  <c r="O34" i="60"/>
  <c r="Q34" i="60" s="1"/>
  <c r="S34" i="60" s="1"/>
  <c r="G35" i="60"/>
  <c r="H35" i="60" s="1"/>
  <c r="G37" i="60"/>
  <c r="I37" i="60" s="1"/>
  <c r="J37" i="60" s="1"/>
  <c r="O38" i="60"/>
  <c r="G39" i="60"/>
  <c r="I39" i="60" s="1"/>
  <c r="J39" i="60" s="1"/>
  <c r="O40" i="60"/>
  <c r="G41" i="60"/>
  <c r="H41" i="60" s="1"/>
  <c r="O42" i="60"/>
  <c r="Q42" i="60" s="1"/>
  <c r="S42" i="60" s="1"/>
  <c r="G53" i="60"/>
  <c r="H53" i="60" s="1"/>
  <c r="O54" i="60"/>
  <c r="G55" i="60"/>
  <c r="I55" i="60" s="1"/>
  <c r="J55" i="60" s="1"/>
  <c r="O56" i="60"/>
  <c r="G57" i="60"/>
  <c r="H57" i="60" s="1"/>
  <c r="O58" i="60"/>
  <c r="G59" i="60"/>
  <c r="I59" i="60" s="1"/>
  <c r="J59" i="60" s="1"/>
  <c r="O60" i="60"/>
  <c r="G61" i="60"/>
  <c r="H61" i="60" s="1"/>
  <c r="O62" i="60"/>
  <c r="G63" i="60"/>
  <c r="I63" i="60" s="1"/>
  <c r="J63" i="60" s="1"/>
  <c r="O64" i="60"/>
  <c r="Q64" i="60" s="1"/>
  <c r="S64" i="60" s="1"/>
  <c r="I8" i="61"/>
  <c r="J8" i="61" s="1"/>
  <c r="H8" i="61"/>
  <c r="H17" i="61"/>
  <c r="Q17" i="61"/>
  <c r="S17" i="61" s="1"/>
  <c r="I8" i="60"/>
  <c r="J8" i="60" s="1"/>
  <c r="H8" i="60"/>
  <c r="H32" i="60"/>
  <c r="I12" i="60"/>
  <c r="J12" i="60" s="1"/>
  <c r="H60" i="60"/>
  <c r="H14" i="60"/>
  <c r="G8" i="56"/>
  <c r="O17" i="56"/>
  <c r="O8" i="56"/>
  <c r="G17" i="56"/>
  <c r="I17" i="56" s="1"/>
  <c r="J17" i="56" s="1"/>
  <c r="O57" i="57"/>
  <c r="O31" i="57"/>
  <c r="G40" i="57"/>
  <c r="H40" i="57" s="1"/>
  <c r="G57" i="57"/>
  <c r="I57" i="57" s="1"/>
  <c r="J57" i="57" s="1"/>
  <c r="O39" i="57"/>
  <c r="G54" i="57"/>
  <c r="I54" i="57" s="1"/>
  <c r="J54" i="57" s="1"/>
  <c r="O15" i="57"/>
  <c r="O18" i="57"/>
  <c r="O54" i="57"/>
  <c r="G59" i="57"/>
  <c r="H59" i="57" s="1"/>
  <c r="O36" i="57"/>
  <c r="G31" i="57"/>
  <c r="I31" i="57" s="1"/>
  <c r="J31" i="57" s="1"/>
  <c r="G51" i="57"/>
  <c r="H51" i="57" s="1"/>
  <c r="O56" i="57"/>
  <c r="G15" i="57"/>
  <c r="I15" i="57" s="1"/>
  <c r="J15" i="57" s="1"/>
  <c r="O20" i="57"/>
  <c r="G34" i="57"/>
  <c r="I34" i="57" s="1"/>
  <c r="J34" i="57" s="1"/>
  <c r="O53" i="57"/>
  <c r="G56" i="57"/>
  <c r="H56" i="57" s="1"/>
  <c r="O59" i="57"/>
  <c r="G39" i="57"/>
  <c r="I39" i="57" s="1"/>
  <c r="J39" i="57" s="1"/>
  <c r="G49" i="57"/>
  <c r="H49" i="57" s="1"/>
  <c r="O12" i="57"/>
  <c r="G18" i="57"/>
  <c r="I18" i="57" s="1"/>
  <c r="J18" i="57" s="1"/>
  <c r="G36" i="57"/>
  <c r="H36" i="57" s="1"/>
  <c r="G37" i="57"/>
  <c r="H37" i="57" s="1"/>
  <c r="O49" i="57"/>
  <c r="O51" i="57"/>
  <c r="G52" i="57"/>
  <c r="H52" i="57" s="1"/>
  <c r="O34" i="57"/>
  <c r="O37" i="57"/>
  <c r="O8" i="57"/>
  <c r="G13" i="57"/>
  <c r="H13" i="57" s="1"/>
  <c r="G10" i="57"/>
  <c r="H10" i="57" s="1"/>
  <c r="O10" i="57"/>
  <c r="G9" i="57"/>
  <c r="H9" i="57" s="1"/>
  <c r="G11" i="57"/>
  <c r="H11" i="57" s="1"/>
  <c r="O14" i="57"/>
  <c r="G19" i="57"/>
  <c r="I19" i="57" s="1"/>
  <c r="G30" i="57"/>
  <c r="H30" i="57" s="1"/>
  <c r="G32" i="57"/>
  <c r="I32" i="57" s="1"/>
  <c r="J32" i="57" s="1"/>
  <c r="O35" i="57"/>
  <c r="G38" i="57"/>
  <c r="I38" i="57" s="1"/>
  <c r="J38" i="57" s="1"/>
  <c r="G50" i="57"/>
  <c r="I50" i="57" s="1"/>
  <c r="J50" i="57" s="1"/>
  <c r="O55" i="57"/>
  <c r="O58" i="57"/>
  <c r="G60" i="57"/>
  <c r="H60" i="57" s="1"/>
  <c r="G8" i="57"/>
  <c r="H8" i="57" s="1"/>
  <c r="O9" i="57"/>
  <c r="O11" i="57"/>
  <c r="G12" i="57"/>
  <c r="I12" i="57" s="1"/>
  <c r="O13" i="57"/>
  <c r="G14" i="57"/>
  <c r="I14" i="57" s="1"/>
  <c r="J14" i="57" s="1"/>
  <c r="G17" i="57"/>
  <c r="I17" i="57" s="1"/>
  <c r="J17" i="57" s="1"/>
  <c r="O19" i="57"/>
  <c r="G20" i="57"/>
  <c r="I20" i="57" s="1"/>
  <c r="J20" i="57" s="1"/>
  <c r="G29" i="57"/>
  <c r="H29" i="57" s="1"/>
  <c r="O30" i="57"/>
  <c r="O32" i="57"/>
  <c r="G35" i="57"/>
  <c r="I35" i="57" s="1"/>
  <c r="O38" i="57"/>
  <c r="O40" i="57"/>
  <c r="O50" i="57"/>
  <c r="O52" i="57"/>
  <c r="G53" i="57"/>
  <c r="H53" i="57" s="1"/>
  <c r="G55" i="57"/>
  <c r="H55" i="57" s="1"/>
  <c r="G58" i="57"/>
  <c r="H58" i="57" s="1"/>
  <c r="O60" i="57"/>
  <c r="O17" i="57"/>
  <c r="O33" i="57"/>
  <c r="O16" i="57"/>
  <c r="G16" i="57"/>
  <c r="O29" i="57"/>
  <c r="G33" i="57"/>
  <c r="I8" i="56"/>
  <c r="J8" i="56" s="1"/>
  <c r="H8" i="56"/>
  <c r="G9" i="52"/>
  <c r="O66" i="52"/>
  <c r="O98" i="52"/>
  <c r="G90" i="52"/>
  <c r="H90" i="52" s="1"/>
  <c r="O94" i="52"/>
  <c r="G98" i="52"/>
  <c r="H98" i="52" s="1"/>
  <c r="O99" i="52"/>
  <c r="G11" i="52"/>
  <c r="G26" i="52"/>
  <c r="I26" i="52" s="1"/>
  <c r="J26" i="52" s="1"/>
  <c r="G34" i="52"/>
  <c r="H34" i="52" s="1"/>
  <c r="G76" i="52"/>
  <c r="I76" i="52" s="1"/>
  <c r="J76" i="52" s="1"/>
  <c r="G84" i="52"/>
  <c r="G92" i="52"/>
  <c r="I92" i="52" s="1"/>
  <c r="J92" i="52" s="1"/>
  <c r="O15" i="52"/>
  <c r="O23" i="52"/>
  <c r="O47" i="52"/>
  <c r="Q47" i="52" s="1"/>
  <c r="S47" i="52" s="1"/>
  <c r="O62" i="52"/>
  <c r="O80" i="52"/>
  <c r="O88" i="52"/>
  <c r="O96" i="52"/>
  <c r="G66" i="52"/>
  <c r="I66" i="52" s="1"/>
  <c r="G67" i="52"/>
  <c r="H67" i="52" s="1"/>
  <c r="G99" i="52"/>
  <c r="H99" i="52" s="1"/>
  <c r="O48" i="52"/>
  <c r="O89" i="52"/>
  <c r="O35" i="52"/>
  <c r="I98" i="52"/>
  <c r="J98" i="52" s="1"/>
  <c r="I99" i="52"/>
  <c r="J99" i="52" s="1"/>
  <c r="I67" i="52"/>
  <c r="J67" i="52" s="1"/>
  <c r="G15" i="52"/>
  <c r="H15" i="52" s="1"/>
  <c r="G23" i="52"/>
  <c r="H23" i="52" s="1"/>
  <c r="G30" i="52"/>
  <c r="I30" i="52" s="1"/>
  <c r="J30" i="52" s="1"/>
  <c r="G47" i="52"/>
  <c r="I47" i="52" s="1"/>
  <c r="J47" i="52" s="1"/>
  <c r="G55" i="52"/>
  <c r="H55" i="52" s="1"/>
  <c r="G62" i="52"/>
  <c r="H62" i="52" s="1"/>
  <c r="G80" i="52"/>
  <c r="I80" i="52" s="1"/>
  <c r="J80" i="52" s="1"/>
  <c r="G88" i="52"/>
  <c r="G96" i="52"/>
  <c r="G22" i="52"/>
  <c r="H22" i="52" s="1"/>
  <c r="G29" i="52"/>
  <c r="I29" i="52" s="1"/>
  <c r="J29" i="52" s="1"/>
  <c r="G46" i="52"/>
  <c r="G87" i="52"/>
  <c r="I87" i="52" s="1"/>
  <c r="J87" i="52" s="1"/>
  <c r="O11" i="52"/>
  <c r="O19" i="52"/>
  <c r="O26" i="52"/>
  <c r="O34" i="52"/>
  <c r="O51" i="52"/>
  <c r="O76" i="52"/>
  <c r="O84" i="52"/>
  <c r="O92" i="52"/>
  <c r="O18" i="52"/>
  <c r="O33" i="52"/>
  <c r="O58" i="52"/>
  <c r="O65" i="52"/>
  <c r="G35" i="52"/>
  <c r="I35" i="52" s="1"/>
  <c r="H35" i="52"/>
  <c r="G97" i="52"/>
  <c r="G16" i="52"/>
  <c r="H16" i="52" s="1"/>
  <c r="G81" i="52"/>
  <c r="H81" i="52" s="1"/>
  <c r="O12" i="52"/>
  <c r="O59" i="52"/>
  <c r="G58" i="52"/>
  <c r="H58" i="52" s="1"/>
  <c r="G31" i="52"/>
  <c r="H31" i="52" s="1"/>
  <c r="G63" i="52"/>
  <c r="H63" i="52" s="1"/>
  <c r="G18" i="52"/>
  <c r="I18" i="52" s="1"/>
  <c r="J18" i="52" s="1"/>
  <c r="O14" i="52"/>
  <c r="O54" i="52"/>
  <c r="O61" i="52"/>
  <c r="O79" i="52"/>
  <c r="O45" i="52"/>
  <c r="O86" i="52"/>
  <c r="O20" i="52"/>
  <c r="O27" i="52"/>
  <c r="O44" i="52"/>
  <c r="O52" i="52"/>
  <c r="O77" i="52"/>
  <c r="O85" i="52"/>
  <c r="O93" i="52"/>
  <c r="G33" i="52"/>
  <c r="H33" i="52" s="1"/>
  <c r="G65" i="52"/>
  <c r="I65" i="52" s="1"/>
  <c r="J65" i="52" s="1"/>
  <c r="G64" i="52"/>
  <c r="H64" i="52" s="1"/>
  <c r="G48" i="52"/>
  <c r="I48" i="52" s="1"/>
  <c r="J48" i="52" s="1"/>
  <c r="G25" i="52"/>
  <c r="H25" i="52" s="1"/>
  <c r="G83" i="52"/>
  <c r="H83" i="52" s="1"/>
  <c r="G21" i="52"/>
  <c r="H21" i="52" s="1"/>
  <c r="G28" i="52"/>
  <c r="H28" i="52" s="1"/>
  <c r="G53" i="52"/>
  <c r="H53" i="52" s="1"/>
  <c r="G60" i="52"/>
  <c r="H60" i="52" s="1"/>
  <c r="G78" i="52"/>
  <c r="I78" i="52" s="1"/>
  <c r="J78" i="52" s="1"/>
  <c r="G94" i="52"/>
  <c r="H94" i="52" s="1"/>
  <c r="G12" i="52"/>
  <c r="I12" i="52" s="1"/>
  <c r="G20" i="52"/>
  <c r="H20" i="52" s="1"/>
  <c r="G27" i="52"/>
  <c r="H27" i="52" s="1"/>
  <c r="G44" i="52"/>
  <c r="H44" i="52" s="1"/>
  <c r="G52" i="52"/>
  <c r="H52" i="52" s="1"/>
  <c r="G59" i="52"/>
  <c r="H59" i="52" s="1"/>
  <c r="G77" i="52"/>
  <c r="G85" i="52"/>
  <c r="H85" i="52" s="1"/>
  <c r="G93" i="52"/>
  <c r="H93" i="52" s="1"/>
  <c r="G19" i="52"/>
  <c r="H19" i="52" s="1"/>
  <c r="G51" i="52"/>
  <c r="H51" i="52" s="1"/>
  <c r="G10" i="52"/>
  <c r="I10" i="52" s="1"/>
  <c r="J10" i="52" s="1"/>
  <c r="O9" i="52"/>
  <c r="O24" i="52"/>
  <c r="O32" i="52"/>
  <c r="O49" i="52"/>
  <c r="O64" i="52"/>
  <c r="O8" i="52"/>
  <c r="O16" i="52"/>
  <c r="O31" i="52"/>
  <c r="O56" i="52"/>
  <c r="O63" i="52"/>
  <c r="O81" i="52"/>
  <c r="O97" i="52"/>
  <c r="O30" i="52"/>
  <c r="O55" i="52"/>
  <c r="O22" i="52"/>
  <c r="O29" i="52"/>
  <c r="Q29" i="52" s="1"/>
  <c r="S29" i="52" s="1"/>
  <c r="O46" i="52"/>
  <c r="O87" i="52"/>
  <c r="G50" i="52"/>
  <c r="I50" i="52" s="1"/>
  <c r="J50" i="52" s="1"/>
  <c r="G91" i="52"/>
  <c r="I91" i="52" s="1"/>
  <c r="J91" i="52" s="1"/>
  <c r="G8" i="52"/>
  <c r="I8" i="52" s="1"/>
  <c r="J8" i="52" s="1"/>
  <c r="G56" i="52"/>
  <c r="I56" i="52" s="1"/>
  <c r="J56" i="52" s="1"/>
  <c r="G89" i="52"/>
  <c r="I89" i="52" s="1"/>
  <c r="J89" i="52" s="1"/>
  <c r="G14" i="52"/>
  <c r="H14" i="52" s="1"/>
  <c r="G54" i="52"/>
  <c r="I54" i="52" s="1"/>
  <c r="G61" i="52"/>
  <c r="I61" i="52" s="1"/>
  <c r="J61" i="52" s="1"/>
  <c r="G79" i="52"/>
  <c r="I79" i="52" s="1"/>
  <c r="J79" i="52" s="1"/>
  <c r="G95" i="52"/>
  <c r="I95" i="52" s="1"/>
  <c r="J95" i="52" s="1"/>
  <c r="O10" i="52"/>
  <c r="O25" i="52"/>
  <c r="O50" i="52"/>
  <c r="O83" i="52"/>
  <c r="H26" i="53"/>
  <c r="I26" i="53"/>
  <c r="J26" i="53" s="1"/>
  <c r="H30" i="52"/>
  <c r="I8" i="53"/>
  <c r="J8" i="53" s="1"/>
  <c r="H8" i="53"/>
  <c r="Q26" i="53"/>
  <c r="S26" i="53" s="1"/>
  <c r="Q8" i="53"/>
  <c r="S8" i="53" s="1"/>
  <c r="Q17" i="53"/>
  <c r="S17" i="53" s="1"/>
  <c r="H17" i="53"/>
  <c r="H77" i="52"/>
  <c r="I77" i="52"/>
  <c r="J77" i="52" s="1"/>
  <c r="I88" i="52"/>
  <c r="J88" i="52" s="1"/>
  <c r="H88" i="52"/>
  <c r="I9" i="52"/>
  <c r="J9" i="52" s="1"/>
  <c r="H9" i="52"/>
  <c r="I62" i="52"/>
  <c r="J62" i="52" s="1"/>
  <c r="I16" i="52"/>
  <c r="J16" i="52" s="1"/>
  <c r="I34" i="52"/>
  <c r="J34" i="52" s="1"/>
  <c r="H87" i="52"/>
  <c r="H11" i="52"/>
  <c r="I11" i="52"/>
  <c r="J11" i="52" s="1"/>
  <c r="H92" i="52"/>
  <c r="I23" i="52"/>
  <c r="J23" i="52" s="1"/>
  <c r="Q80" i="52"/>
  <c r="S80" i="52" s="1"/>
  <c r="I84" i="52"/>
  <c r="J84" i="52" s="1"/>
  <c r="H84" i="52"/>
  <c r="I22" i="52"/>
  <c r="J22" i="52" s="1"/>
  <c r="I15" i="52"/>
  <c r="J15" i="52" s="1"/>
  <c r="I46" i="52"/>
  <c r="J46" i="52" s="1"/>
  <c r="H46" i="52"/>
  <c r="I97" i="52"/>
  <c r="J97" i="52" s="1"/>
  <c r="H97" i="52"/>
  <c r="G17" i="52"/>
  <c r="H26" i="52"/>
  <c r="O28" i="52"/>
  <c r="H29" i="52"/>
  <c r="G57" i="52"/>
  <c r="O78" i="52"/>
  <c r="H80" i="52"/>
  <c r="G82" i="52"/>
  <c r="I96" i="52"/>
  <c r="J96" i="52" s="1"/>
  <c r="H96" i="52"/>
  <c r="Q76" i="52"/>
  <c r="S76" i="52" s="1"/>
  <c r="H47" i="52"/>
  <c r="O53" i="52"/>
  <c r="O13" i="52"/>
  <c r="G32" i="52"/>
  <c r="O17" i="52"/>
  <c r="G45" i="52"/>
  <c r="O57" i="52"/>
  <c r="O82" i="52"/>
  <c r="G86" i="52"/>
  <c r="I90" i="52"/>
  <c r="J90" i="52" s="1"/>
  <c r="O91" i="52"/>
  <c r="G13" i="52"/>
  <c r="O21" i="52"/>
  <c r="I24" i="52"/>
  <c r="J24" i="52" s="1"/>
  <c r="G49" i="52"/>
  <c r="O60" i="52"/>
  <c r="O90" i="52"/>
  <c r="V26" i="49"/>
  <c r="U26" i="49"/>
  <c r="N26" i="49"/>
  <c r="M26" i="49"/>
  <c r="L26" i="49"/>
  <c r="K26" i="49"/>
  <c r="F26" i="49"/>
  <c r="E26" i="49"/>
  <c r="D26" i="49"/>
  <c r="C26" i="49"/>
  <c r="G26" i="49" s="1"/>
  <c r="H26" i="49" s="1"/>
  <c r="B26" i="49"/>
  <c r="A26" i="49"/>
  <c r="V17" i="49"/>
  <c r="U17" i="49"/>
  <c r="N17" i="49"/>
  <c r="M17" i="49"/>
  <c r="L17" i="49"/>
  <c r="K17" i="49"/>
  <c r="O17" i="49" s="1"/>
  <c r="F17" i="49"/>
  <c r="E17" i="49"/>
  <c r="D17" i="49"/>
  <c r="G17" i="49" s="1"/>
  <c r="C17" i="49"/>
  <c r="B17" i="49"/>
  <c r="A17" i="49"/>
  <c r="P17" i="49" s="1"/>
  <c r="V8" i="49"/>
  <c r="U8" i="49"/>
  <c r="N8" i="49"/>
  <c r="M8" i="49"/>
  <c r="L8" i="49"/>
  <c r="K8" i="49"/>
  <c r="O8" i="49" s="1"/>
  <c r="F8" i="49"/>
  <c r="E8" i="49"/>
  <c r="D8" i="49"/>
  <c r="C8" i="49"/>
  <c r="G8" i="49" s="1"/>
  <c r="B8" i="49"/>
  <c r="A8" i="49"/>
  <c r="P26" i="49"/>
  <c r="O26" i="49"/>
  <c r="P8" i="49"/>
  <c r="U96" i="48"/>
  <c r="V96" i="48"/>
  <c r="A96" i="48"/>
  <c r="P96" i="48" s="1"/>
  <c r="B96" i="48"/>
  <c r="C96" i="48"/>
  <c r="D96" i="48"/>
  <c r="E96" i="48"/>
  <c r="F96" i="48"/>
  <c r="G96" i="48"/>
  <c r="I96" i="48" s="1"/>
  <c r="J96" i="48" s="1"/>
  <c r="K96" i="48"/>
  <c r="O96" i="48" s="1"/>
  <c r="L96" i="48"/>
  <c r="M96" i="48"/>
  <c r="N96" i="48"/>
  <c r="U64" i="48"/>
  <c r="V64" i="48"/>
  <c r="U65" i="48"/>
  <c r="V65" i="48"/>
  <c r="U66" i="48"/>
  <c r="V66" i="48"/>
  <c r="A64" i="48"/>
  <c r="P64" i="48" s="1"/>
  <c r="B64" i="48"/>
  <c r="C64" i="48"/>
  <c r="D64" i="48"/>
  <c r="E64" i="48"/>
  <c r="F64" i="48"/>
  <c r="K64" i="48"/>
  <c r="L64" i="48"/>
  <c r="M64" i="48"/>
  <c r="N64" i="48"/>
  <c r="A65" i="48"/>
  <c r="P65" i="48" s="1"/>
  <c r="B65" i="48"/>
  <c r="C65" i="48"/>
  <c r="D65" i="48"/>
  <c r="G65" i="48" s="1"/>
  <c r="E65" i="48"/>
  <c r="F65" i="48"/>
  <c r="K65" i="48"/>
  <c r="O65" i="48" s="1"/>
  <c r="L65" i="48"/>
  <c r="M65" i="48"/>
  <c r="N65" i="48"/>
  <c r="A66" i="48"/>
  <c r="P66" i="48" s="1"/>
  <c r="B66" i="48"/>
  <c r="C66" i="48"/>
  <c r="D66" i="48"/>
  <c r="E66" i="48"/>
  <c r="F66" i="48"/>
  <c r="K66" i="48"/>
  <c r="L66" i="48"/>
  <c r="M66" i="48"/>
  <c r="N66" i="48"/>
  <c r="B63" i="48"/>
  <c r="C63" i="48"/>
  <c r="D63" i="48"/>
  <c r="G63" i="48" s="1"/>
  <c r="H63" i="48" s="1"/>
  <c r="E63" i="48"/>
  <c r="F63" i="48"/>
  <c r="K63" i="48"/>
  <c r="L63" i="48"/>
  <c r="M63" i="48"/>
  <c r="N63" i="48"/>
  <c r="K34" i="48"/>
  <c r="L34" i="48"/>
  <c r="M34" i="48"/>
  <c r="N34" i="48"/>
  <c r="U34" i="48"/>
  <c r="V34" i="48"/>
  <c r="K35" i="48"/>
  <c r="L35" i="48"/>
  <c r="M35" i="48"/>
  <c r="N35" i="48"/>
  <c r="U35" i="48"/>
  <c r="V35" i="48"/>
  <c r="A34" i="48"/>
  <c r="P34" i="48" s="1"/>
  <c r="B34" i="48"/>
  <c r="C34" i="48"/>
  <c r="D34" i="48"/>
  <c r="E34" i="48"/>
  <c r="F34" i="48"/>
  <c r="A35" i="48"/>
  <c r="P35" i="48" s="1"/>
  <c r="B35" i="48"/>
  <c r="C35" i="48"/>
  <c r="D35" i="48"/>
  <c r="E35" i="48"/>
  <c r="F35" i="48"/>
  <c r="V95" i="48"/>
  <c r="U95" i="48"/>
  <c r="N95" i="48"/>
  <c r="M95" i="48"/>
  <c r="L95" i="48"/>
  <c r="K95" i="48"/>
  <c r="F95" i="48"/>
  <c r="E95" i="48"/>
  <c r="D95" i="48"/>
  <c r="C95" i="48"/>
  <c r="B95" i="48"/>
  <c r="A95" i="48"/>
  <c r="V94" i="48"/>
  <c r="U94" i="48"/>
  <c r="N94" i="48"/>
  <c r="M94" i="48"/>
  <c r="L94" i="48"/>
  <c r="K94" i="48"/>
  <c r="F94" i="48"/>
  <c r="E94" i="48"/>
  <c r="D94" i="48"/>
  <c r="C94" i="48"/>
  <c r="B94" i="48"/>
  <c r="A94" i="48"/>
  <c r="P94" i="48" s="1"/>
  <c r="V93" i="48"/>
  <c r="U93" i="48"/>
  <c r="N93" i="48"/>
  <c r="M93" i="48"/>
  <c r="L93" i="48"/>
  <c r="K93" i="48"/>
  <c r="F93" i="48"/>
  <c r="E93" i="48"/>
  <c r="D93" i="48"/>
  <c r="C93" i="48"/>
  <c r="B93" i="48"/>
  <c r="A93" i="48"/>
  <c r="V92" i="48"/>
  <c r="U92" i="48"/>
  <c r="N92" i="48"/>
  <c r="M92" i="48"/>
  <c r="L92" i="48"/>
  <c r="K92" i="48"/>
  <c r="F92" i="48"/>
  <c r="E92" i="48"/>
  <c r="D92" i="48"/>
  <c r="C92" i="48"/>
  <c r="B92" i="48"/>
  <c r="A92" i="48"/>
  <c r="P92" i="48" s="1"/>
  <c r="V91" i="48"/>
  <c r="U91" i="48"/>
  <c r="N91" i="48"/>
  <c r="M91" i="48"/>
  <c r="L91" i="48"/>
  <c r="K91" i="48"/>
  <c r="F91" i="48"/>
  <c r="E91" i="48"/>
  <c r="D91" i="48"/>
  <c r="C91" i="48"/>
  <c r="B91" i="48"/>
  <c r="A91" i="48"/>
  <c r="V90" i="48"/>
  <c r="U90" i="48"/>
  <c r="N90" i="48"/>
  <c r="M90" i="48"/>
  <c r="L90" i="48"/>
  <c r="K90" i="48"/>
  <c r="F90" i="48"/>
  <c r="E90" i="48"/>
  <c r="D90" i="48"/>
  <c r="C90" i="48"/>
  <c r="B90" i="48"/>
  <c r="A90" i="48"/>
  <c r="P90" i="48" s="1"/>
  <c r="V89" i="48"/>
  <c r="U89" i="48"/>
  <c r="N89" i="48"/>
  <c r="M89" i="48"/>
  <c r="L89" i="48"/>
  <c r="K89" i="48"/>
  <c r="F89" i="48"/>
  <c r="E89" i="48"/>
  <c r="D89" i="48"/>
  <c r="C89" i="48"/>
  <c r="B89" i="48"/>
  <c r="A89" i="48"/>
  <c r="V88" i="48"/>
  <c r="U88" i="48"/>
  <c r="N88" i="48"/>
  <c r="M88" i="48"/>
  <c r="L88" i="48"/>
  <c r="K88" i="48"/>
  <c r="F88" i="48"/>
  <c r="E88" i="48"/>
  <c r="D88" i="48"/>
  <c r="C88" i="48"/>
  <c r="B88" i="48"/>
  <c r="A88" i="48"/>
  <c r="P88" i="48" s="1"/>
  <c r="V87" i="48"/>
  <c r="U87" i="48"/>
  <c r="N87" i="48"/>
  <c r="M87" i="48"/>
  <c r="L87" i="48"/>
  <c r="K87" i="48"/>
  <c r="F87" i="48"/>
  <c r="E87" i="48"/>
  <c r="D87" i="48"/>
  <c r="C87" i="48"/>
  <c r="B87" i="48"/>
  <c r="A87" i="48"/>
  <c r="V86" i="48"/>
  <c r="U86" i="48"/>
  <c r="N86" i="48"/>
  <c r="M86" i="48"/>
  <c r="L86" i="48"/>
  <c r="K86" i="48"/>
  <c r="F86" i="48"/>
  <c r="E86" i="48"/>
  <c r="D86" i="48"/>
  <c r="C86" i="48"/>
  <c r="B86" i="48"/>
  <c r="A86" i="48"/>
  <c r="P86" i="48" s="1"/>
  <c r="V85" i="48"/>
  <c r="U85" i="48"/>
  <c r="N85" i="48"/>
  <c r="M85" i="48"/>
  <c r="L85" i="48"/>
  <c r="K85" i="48"/>
  <c r="F85" i="48"/>
  <c r="E85" i="48"/>
  <c r="D85" i="48"/>
  <c r="C85" i="48"/>
  <c r="B85" i="48"/>
  <c r="A85" i="48"/>
  <c r="V84" i="48"/>
  <c r="U84" i="48"/>
  <c r="N84" i="48"/>
  <c r="M84" i="48"/>
  <c r="L84" i="48"/>
  <c r="K84" i="48"/>
  <c r="F84" i="48"/>
  <c r="E84" i="48"/>
  <c r="D84" i="48"/>
  <c r="C84" i="48"/>
  <c r="B84" i="48"/>
  <c r="A84" i="48"/>
  <c r="P84" i="48" s="1"/>
  <c r="V83" i="48"/>
  <c r="U83" i="48"/>
  <c r="N83" i="48"/>
  <c r="M83" i="48"/>
  <c r="L83" i="48"/>
  <c r="K83" i="48"/>
  <c r="F83" i="48"/>
  <c r="E83" i="48"/>
  <c r="D83" i="48"/>
  <c r="C83" i="48"/>
  <c r="B83" i="48"/>
  <c r="A83" i="48"/>
  <c r="V82" i="48"/>
  <c r="U82" i="48"/>
  <c r="N82" i="48"/>
  <c r="M82" i="48"/>
  <c r="L82" i="48"/>
  <c r="K82" i="48"/>
  <c r="F82" i="48"/>
  <c r="E82" i="48"/>
  <c r="D82" i="48"/>
  <c r="C82" i="48"/>
  <c r="B82" i="48"/>
  <c r="A82" i="48"/>
  <c r="P82" i="48" s="1"/>
  <c r="V81" i="48"/>
  <c r="U81" i="48"/>
  <c r="N81" i="48"/>
  <c r="M81" i="48"/>
  <c r="L81" i="48"/>
  <c r="K81" i="48"/>
  <c r="O81" i="48" s="1"/>
  <c r="F81" i="48"/>
  <c r="E81" i="48"/>
  <c r="D81" i="48"/>
  <c r="C81" i="48"/>
  <c r="B81" i="48"/>
  <c r="A81" i="48"/>
  <c r="V80" i="48"/>
  <c r="U80" i="48"/>
  <c r="N80" i="48"/>
  <c r="M80" i="48"/>
  <c r="L80" i="48"/>
  <c r="K80" i="48"/>
  <c r="F80" i="48"/>
  <c r="E80" i="48"/>
  <c r="D80" i="48"/>
  <c r="C80" i="48"/>
  <c r="B80" i="48"/>
  <c r="A80" i="48"/>
  <c r="P80" i="48" s="1"/>
  <c r="V79" i="48"/>
  <c r="U79" i="48"/>
  <c r="N79" i="48"/>
  <c r="M79" i="48"/>
  <c r="L79" i="48"/>
  <c r="K79" i="48"/>
  <c r="F79" i="48"/>
  <c r="E79" i="48"/>
  <c r="D79" i="48"/>
  <c r="C79" i="48"/>
  <c r="B79" i="48"/>
  <c r="A79" i="48"/>
  <c r="P79" i="48" s="1"/>
  <c r="V78" i="48"/>
  <c r="U78" i="48"/>
  <c r="N78" i="48"/>
  <c r="M78" i="48"/>
  <c r="L78" i="48"/>
  <c r="K78" i="48"/>
  <c r="F78" i="48"/>
  <c r="E78" i="48"/>
  <c r="D78" i="48"/>
  <c r="C78" i="48"/>
  <c r="B78" i="48"/>
  <c r="A78" i="48"/>
  <c r="P78" i="48" s="1"/>
  <c r="V77" i="48"/>
  <c r="U77" i="48"/>
  <c r="N77" i="48"/>
  <c r="M77" i="48"/>
  <c r="L77" i="48"/>
  <c r="K77" i="48"/>
  <c r="F77" i="48"/>
  <c r="E77" i="48"/>
  <c r="D77" i="48"/>
  <c r="C77" i="48"/>
  <c r="B77" i="48"/>
  <c r="A77" i="48"/>
  <c r="V76" i="48"/>
  <c r="U76" i="48"/>
  <c r="N76" i="48"/>
  <c r="M76" i="48"/>
  <c r="L76" i="48"/>
  <c r="K76" i="48"/>
  <c r="F76" i="48"/>
  <c r="E76" i="48"/>
  <c r="D76" i="48"/>
  <c r="C76" i="48"/>
  <c r="B76" i="48"/>
  <c r="A76" i="48"/>
  <c r="P76" i="48" s="1"/>
  <c r="V75" i="48"/>
  <c r="U75" i="48"/>
  <c r="N75" i="48"/>
  <c r="M75" i="48"/>
  <c r="L75" i="48"/>
  <c r="K75" i="48"/>
  <c r="F75" i="48"/>
  <c r="E75" i="48"/>
  <c r="D75" i="48"/>
  <c r="C75" i="48"/>
  <c r="B75" i="48"/>
  <c r="A75" i="48"/>
  <c r="V63" i="48"/>
  <c r="U63" i="48"/>
  <c r="A63" i="48"/>
  <c r="P63" i="48" s="1"/>
  <c r="V62" i="48"/>
  <c r="U62" i="48"/>
  <c r="N62" i="48"/>
  <c r="M62" i="48"/>
  <c r="L62" i="48"/>
  <c r="K62" i="48"/>
  <c r="F62" i="48"/>
  <c r="E62" i="48"/>
  <c r="D62" i="48"/>
  <c r="C62" i="48"/>
  <c r="B62" i="48"/>
  <c r="A62" i="48"/>
  <c r="V61" i="48"/>
  <c r="U61" i="48"/>
  <c r="N61" i="48"/>
  <c r="M61" i="48"/>
  <c r="L61" i="48"/>
  <c r="K61" i="48"/>
  <c r="F61" i="48"/>
  <c r="E61" i="48"/>
  <c r="D61" i="48"/>
  <c r="C61" i="48"/>
  <c r="B61" i="48"/>
  <c r="A61" i="48"/>
  <c r="P61" i="48" s="1"/>
  <c r="V60" i="48"/>
  <c r="U60" i="48"/>
  <c r="N60" i="48"/>
  <c r="M60" i="48"/>
  <c r="L60" i="48"/>
  <c r="K60" i="48"/>
  <c r="F60" i="48"/>
  <c r="E60" i="48"/>
  <c r="D60" i="48"/>
  <c r="C60" i="48"/>
  <c r="B60" i="48"/>
  <c r="A60" i="48"/>
  <c r="P60" i="48" s="1"/>
  <c r="V59" i="48"/>
  <c r="U59" i="48"/>
  <c r="N59" i="48"/>
  <c r="M59" i="48"/>
  <c r="L59" i="48"/>
  <c r="K59" i="48"/>
  <c r="F59" i="48"/>
  <c r="E59" i="48"/>
  <c r="D59" i="48"/>
  <c r="C59" i="48"/>
  <c r="B59" i="48"/>
  <c r="A59" i="48"/>
  <c r="P59" i="48" s="1"/>
  <c r="V58" i="48"/>
  <c r="U58" i="48"/>
  <c r="N58" i="48"/>
  <c r="M58" i="48"/>
  <c r="L58" i="48"/>
  <c r="K58" i="48"/>
  <c r="F58" i="48"/>
  <c r="E58" i="48"/>
  <c r="D58" i="48"/>
  <c r="C58" i="48"/>
  <c r="B58" i="48"/>
  <c r="A58" i="48"/>
  <c r="P58" i="48" s="1"/>
  <c r="V57" i="48"/>
  <c r="U57" i="48"/>
  <c r="N57" i="48"/>
  <c r="M57" i="48"/>
  <c r="L57" i="48"/>
  <c r="K57" i="48"/>
  <c r="F57" i="48"/>
  <c r="E57" i="48"/>
  <c r="D57" i="48"/>
  <c r="C57" i="48"/>
  <c r="B57" i="48"/>
  <c r="A57" i="48"/>
  <c r="P57" i="48" s="1"/>
  <c r="V56" i="48"/>
  <c r="U56" i="48"/>
  <c r="N56" i="48"/>
  <c r="M56" i="48"/>
  <c r="L56" i="48"/>
  <c r="K56" i="48"/>
  <c r="F56" i="48"/>
  <c r="E56" i="48"/>
  <c r="D56" i="48"/>
  <c r="C56" i="48"/>
  <c r="B56" i="48"/>
  <c r="A56" i="48"/>
  <c r="V55" i="48"/>
  <c r="U55" i="48"/>
  <c r="N55" i="48"/>
  <c r="M55" i="48"/>
  <c r="L55" i="48"/>
  <c r="K55" i="48"/>
  <c r="F55" i="48"/>
  <c r="E55" i="48"/>
  <c r="D55" i="48"/>
  <c r="C55" i="48"/>
  <c r="B55" i="48"/>
  <c r="A55" i="48"/>
  <c r="P55" i="48" s="1"/>
  <c r="V54" i="48"/>
  <c r="U54" i="48"/>
  <c r="N54" i="48"/>
  <c r="M54" i="48"/>
  <c r="L54" i="48"/>
  <c r="K54" i="48"/>
  <c r="F54" i="48"/>
  <c r="E54" i="48"/>
  <c r="D54" i="48"/>
  <c r="C54" i="48"/>
  <c r="B54" i="48"/>
  <c r="A54" i="48"/>
  <c r="P54" i="48" s="1"/>
  <c r="V53" i="48"/>
  <c r="U53" i="48"/>
  <c r="N53" i="48"/>
  <c r="M53" i="48"/>
  <c r="L53" i="48"/>
  <c r="K53" i="48"/>
  <c r="F53" i="48"/>
  <c r="E53" i="48"/>
  <c r="D53" i="48"/>
  <c r="C53" i="48"/>
  <c r="B53" i="48"/>
  <c r="A53" i="48"/>
  <c r="P53" i="48" s="1"/>
  <c r="V52" i="48"/>
  <c r="U52" i="48"/>
  <c r="N52" i="48"/>
  <c r="M52" i="48"/>
  <c r="L52" i="48"/>
  <c r="K52" i="48"/>
  <c r="F52" i="48"/>
  <c r="E52" i="48"/>
  <c r="D52" i="48"/>
  <c r="C52" i="48"/>
  <c r="B52" i="48"/>
  <c r="A52" i="48"/>
  <c r="V51" i="48"/>
  <c r="U51" i="48"/>
  <c r="N51" i="48"/>
  <c r="M51" i="48"/>
  <c r="L51" i="48"/>
  <c r="K51" i="48"/>
  <c r="F51" i="48"/>
  <c r="E51" i="48"/>
  <c r="D51" i="48"/>
  <c r="C51" i="48"/>
  <c r="B51" i="48"/>
  <c r="A51" i="48"/>
  <c r="P51" i="48" s="1"/>
  <c r="V50" i="48"/>
  <c r="U50" i="48"/>
  <c r="N50" i="48"/>
  <c r="M50" i="48"/>
  <c r="L50" i="48"/>
  <c r="K50" i="48"/>
  <c r="F50" i="48"/>
  <c r="E50" i="48"/>
  <c r="D50" i="48"/>
  <c r="C50" i="48"/>
  <c r="B50" i="48"/>
  <c r="A50" i="48"/>
  <c r="V49" i="48"/>
  <c r="U49" i="48"/>
  <c r="N49" i="48"/>
  <c r="M49" i="48"/>
  <c r="L49" i="48"/>
  <c r="K49" i="48"/>
  <c r="F49" i="48"/>
  <c r="E49" i="48"/>
  <c r="D49" i="48"/>
  <c r="C49" i="48"/>
  <c r="B49" i="48"/>
  <c r="A49" i="48"/>
  <c r="P49" i="48" s="1"/>
  <c r="V48" i="48"/>
  <c r="U48" i="48"/>
  <c r="N48" i="48"/>
  <c r="M48" i="48"/>
  <c r="L48" i="48"/>
  <c r="K48" i="48"/>
  <c r="F48" i="48"/>
  <c r="E48" i="48"/>
  <c r="D48" i="48"/>
  <c r="C48" i="48"/>
  <c r="B48" i="48"/>
  <c r="A48" i="48"/>
  <c r="P48" i="48" s="1"/>
  <c r="V47" i="48"/>
  <c r="U47" i="48"/>
  <c r="N47" i="48"/>
  <c r="M47" i="48"/>
  <c r="L47" i="48"/>
  <c r="K47" i="48"/>
  <c r="F47" i="48"/>
  <c r="E47" i="48"/>
  <c r="D47" i="48"/>
  <c r="C47" i="48"/>
  <c r="B47" i="48"/>
  <c r="A47" i="48"/>
  <c r="P47" i="48" s="1"/>
  <c r="V46" i="48"/>
  <c r="U46" i="48"/>
  <c r="N46" i="48"/>
  <c r="M46" i="48"/>
  <c r="L46" i="48"/>
  <c r="K46" i="48"/>
  <c r="F46" i="48"/>
  <c r="E46" i="48"/>
  <c r="D46" i="48"/>
  <c r="C46" i="48"/>
  <c r="B46" i="48"/>
  <c r="A46" i="48"/>
  <c r="P46" i="48" s="1"/>
  <c r="V45" i="48"/>
  <c r="U45" i="48"/>
  <c r="N45" i="48"/>
  <c r="M45" i="48"/>
  <c r="L45" i="48"/>
  <c r="K45" i="48"/>
  <c r="F45" i="48"/>
  <c r="E45" i="48"/>
  <c r="D45" i="48"/>
  <c r="C45" i="48"/>
  <c r="B45" i="48"/>
  <c r="A45" i="48"/>
  <c r="P45" i="48" s="1"/>
  <c r="V44" i="48"/>
  <c r="U44" i="48"/>
  <c r="N44" i="48"/>
  <c r="M44" i="48"/>
  <c r="L44" i="48"/>
  <c r="K44" i="48"/>
  <c r="F44" i="48"/>
  <c r="E44" i="48"/>
  <c r="D44" i="48"/>
  <c r="C44" i="48"/>
  <c r="B44" i="48"/>
  <c r="A44" i="48"/>
  <c r="P44" i="48" s="1"/>
  <c r="V33" i="48"/>
  <c r="U33" i="48"/>
  <c r="N33" i="48"/>
  <c r="M33" i="48"/>
  <c r="L33" i="48"/>
  <c r="K33" i="48"/>
  <c r="F33" i="48"/>
  <c r="E33" i="48"/>
  <c r="D33" i="48"/>
  <c r="C33" i="48"/>
  <c r="B33" i="48"/>
  <c r="A33" i="48"/>
  <c r="P33" i="48" s="1"/>
  <c r="V32" i="48"/>
  <c r="U32" i="48"/>
  <c r="N32" i="48"/>
  <c r="M32" i="48"/>
  <c r="L32" i="48"/>
  <c r="K32" i="48"/>
  <c r="F32" i="48"/>
  <c r="E32" i="48"/>
  <c r="D32" i="48"/>
  <c r="C32" i="48"/>
  <c r="B32" i="48"/>
  <c r="A32" i="48"/>
  <c r="P32" i="48" s="1"/>
  <c r="V31" i="48"/>
  <c r="U31" i="48"/>
  <c r="N31" i="48"/>
  <c r="M31" i="48"/>
  <c r="L31" i="48"/>
  <c r="K31" i="48"/>
  <c r="F31" i="48"/>
  <c r="E31" i="48"/>
  <c r="D31" i="48"/>
  <c r="C31" i="48"/>
  <c r="B31" i="48"/>
  <c r="A31" i="48"/>
  <c r="P31" i="48" s="1"/>
  <c r="V30" i="48"/>
  <c r="U30" i="48"/>
  <c r="N30" i="48"/>
  <c r="M30" i="48"/>
  <c r="L30" i="48"/>
  <c r="K30" i="48"/>
  <c r="F30" i="48"/>
  <c r="E30" i="48"/>
  <c r="D30" i="48"/>
  <c r="C30" i="48"/>
  <c r="B30" i="48"/>
  <c r="A30" i="48"/>
  <c r="P30" i="48" s="1"/>
  <c r="V29" i="48"/>
  <c r="U29" i="48"/>
  <c r="N29" i="48"/>
  <c r="M29" i="48"/>
  <c r="L29" i="48"/>
  <c r="K29" i="48"/>
  <c r="F29" i="48"/>
  <c r="E29" i="48"/>
  <c r="D29" i="48"/>
  <c r="C29" i="48"/>
  <c r="B29" i="48"/>
  <c r="A29" i="48"/>
  <c r="P29" i="48" s="1"/>
  <c r="V28" i="48"/>
  <c r="U28" i="48"/>
  <c r="N28" i="48"/>
  <c r="M28" i="48"/>
  <c r="L28" i="48"/>
  <c r="K28" i="48"/>
  <c r="F28" i="48"/>
  <c r="E28" i="48"/>
  <c r="D28" i="48"/>
  <c r="C28" i="48"/>
  <c r="B28" i="48"/>
  <c r="A28" i="48"/>
  <c r="P28" i="48" s="1"/>
  <c r="V27" i="48"/>
  <c r="U27" i="48"/>
  <c r="N27" i="48"/>
  <c r="M27" i="48"/>
  <c r="L27" i="48"/>
  <c r="K27" i="48"/>
  <c r="F27" i="48"/>
  <c r="E27" i="48"/>
  <c r="D27" i="48"/>
  <c r="C27" i="48"/>
  <c r="B27" i="48"/>
  <c r="A27" i="48"/>
  <c r="P27" i="48" s="1"/>
  <c r="V26" i="48"/>
  <c r="U26" i="48"/>
  <c r="N26" i="48"/>
  <c r="M26" i="48"/>
  <c r="L26" i="48"/>
  <c r="K26" i="48"/>
  <c r="F26" i="48"/>
  <c r="E26" i="48"/>
  <c r="D26" i="48"/>
  <c r="C26" i="48"/>
  <c r="B26" i="48"/>
  <c r="A26" i="48"/>
  <c r="P26" i="48" s="1"/>
  <c r="V25" i="48"/>
  <c r="U25" i="48"/>
  <c r="N25" i="48"/>
  <c r="M25" i="48"/>
  <c r="L25" i="48"/>
  <c r="K25" i="48"/>
  <c r="F25" i="48"/>
  <c r="E25" i="48"/>
  <c r="D25" i="48"/>
  <c r="C25" i="48"/>
  <c r="B25" i="48"/>
  <c r="A25" i="48"/>
  <c r="P25" i="48" s="1"/>
  <c r="V24" i="48"/>
  <c r="U24" i="48"/>
  <c r="N24" i="48"/>
  <c r="M24" i="48"/>
  <c r="L24" i="48"/>
  <c r="K24" i="48"/>
  <c r="F24" i="48"/>
  <c r="E24" i="48"/>
  <c r="D24" i="48"/>
  <c r="C24" i="48"/>
  <c r="B24" i="48"/>
  <c r="A24" i="48"/>
  <c r="P24" i="48" s="1"/>
  <c r="V23" i="48"/>
  <c r="U23" i="48"/>
  <c r="N23" i="48"/>
  <c r="M23" i="48"/>
  <c r="L23" i="48"/>
  <c r="K23" i="48"/>
  <c r="F23" i="48"/>
  <c r="E23" i="48"/>
  <c r="D23" i="48"/>
  <c r="C23" i="48"/>
  <c r="B23" i="48"/>
  <c r="A23" i="48"/>
  <c r="P23" i="48" s="1"/>
  <c r="V22" i="48"/>
  <c r="U22" i="48"/>
  <c r="N22" i="48"/>
  <c r="M22" i="48"/>
  <c r="L22" i="48"/>
  <c r="K22" i="48"/>
  <c r="F22" i="48"/>
  <c r="E22" i="48"/>
  <c r="D22" i="48"/>
  <c r="C22" i="48"/>
  <c r="B22" i="48"/>
  <c r="A22" i="48"/>
  <c r="P22" i="48" s="1"/>
  <c r="V21" i="48"/>
  <c r="U21" i="48"/>
  <c r="N21" i="48"/>
  <c r="M21" i="48"/>
  <c r="L21" i="48"/>
  <c r="K21" i="48"/>
  <c r="F21" i="48"/>
  <c r="E21" i="48"/>
  <c r="D21" i="48"/>
  <c r="C21" i="48"/>
  <c r="B21" i="48"/>
  <c r="A21" i="48"/>
  <c r="P21" i="48" s="1"/>
  <c r="V20" i="48"/>
  <c r="U20" i="48"/>
  <c r="N20" i="48"/>
  <c r="M20" i="48"/>
  <c r="L20" i="48"/>
  <c r="K20" i="48"/>
  <c r="F20" i="48"/>
  <c r="E20" i="48"/>
  <c r="D20" i="48"/>
  <c r="C20" i="48"/>
  <c r="B20" i="48"/>
  <c r="A20" i="48"/>
  <c r="P20" i="48" s="1"/>
  <c r="V19" i="48"/>
  <c r="U19" i="48"/>
  <c r="N19" i="48"/>
  <c r="M19" i="48"/>
  <c r="L19" i="48"/>
  <c r="K19" i="48"/>
  <c r="F19" i="48"/>
  <c r="E19" i="48"/>
  <c r="D19" i="48"/>
  <c r="C19" i="48"/>
  <c r="B19" i="48"/>
  <c r="A19" i="48"/>
  <c r="P19" i="48" s="1"/>
  <c r="V18" i="48"/>
  <c r="U18" i="48"/>
  <c r="N18" i="48"/>
  <c r="M18" i="48"/>
  <c r="L18" i="48"/>
  <c r="K18" i="48"/>
  <c r="F18" i="48"/>
  <c r="E18" i="48"/>
  <c r="D18" i="48"/>
  <c r="C18" i="48"/>
  <c r="B18" i="48"/>
  <c r="A18" i="48"/>
  <c r="P18" i="48" s="1"/>
  <c r="V17" i="48"/>
  <c r="U17" i="48"/>
  <c r="N17" i="48"/>
  <c r="M17" i="48"/>
  <c r="L17" i="48"/>
  <c r="K17" i="48"/>
  <c r="F17" i="48"/>
  <c r="E17" i="48"/>
  <c r="D17" i="48"/>
  <c r="C17" i="48"/>
  <c r="B17" i="48"/>
  <c r="A17" i="48"/>
  <c r="P17" i="48" s="1"/>
  <c r="V16" i="48"/>
  <c r="U16" i="48"/>
  <c r="N16" i="48"/>
  <c r="M16" i="48"/>
  <c r="L16" i="48"/>
  <c r="K16" i="48"/>
  <c r="F16" i="48"/>
  <c r="E16" i="48"/>
  <c r="D16" i="48"/>
  <c r="C16" i="48"/>
  <c r="B16" i="48"/>
  <c r="A16" i="48"/>
  <c r="P16" i="48" s="1"/>
  <c r="V15" i="48"/>
  <c r="U15" i="48"/>
  <c r="N15" i="48"/>
  <c r="M15" i="48"/>
  <c r="L15" i="48"/>
  <c r="K15" i="48"/>
  <c r="F15" i="48"/>
  <c r="E15" i="48"/>
  <c r="D15" i="48"/>
  <c r="C15" i="48"/>
  <c r="B15" i="48"/>
  <c r="A15" i="48"/>
  <c r="P15" i="48" s="1"/>
  <c r="V14" i="48"/>
  <c r="U14" i="48"/>
  <c r="N14" i="48"/>
  <c r="M14" i="48"/>
  <c r="L14" i="48"/>
  <c r="K14" i="48"/>
  <c r="F14" i="48"/>
  <c r="E14" i="48"/>
  <c r="D14" i="48"/>
  <c r="C14" i="48"/>
  <c r="B14" i="48"/>
  <c r="A14" i="48"/>
  <c r="P14" i="48" s="1"/>
  <c r="V13" i="48"/>
  <c r="U13" i="48"/>
  <c r="N13" i="48"/>
  <c r="M13" i="48"/>
  <c r="L13" i="48"/>
  <c r="K13" i="48"/>
  <c r="F13" i="48"/>
  <c r="E13" i="48"/>
  <c r="D13" i="48"/>
  <c r="C13" i="48"/>
  <c r="B13" i="48"/>
  <c r="A13" i="48"/>
  <c r="P13" i="48" s="1"/>
  <c r="V12" i="48"/>
  <c r="U12" i="48"/>
  <c r="N12" i="48"/>
  <c r="M12" i="48"/>
  <c r="L12" i="48"/>
  <c r="K12" i="48"/>
  <c r="F12" i="48"/>
  <c r="E12" i="48"/>
  <c r="D12" i="48"/>
  <c r="C12" i="48"/>
  <c r="B12" i="48"/>
  <c r="A12" i="48"/>
  <c r="P12" i="48" s="1"/>
  <c r="V11" i="48"/>
  <c r="U11" i="48"/>
  <c r="N11" i="48"/>
  <c r="M11" i="48"/>
  <c r="L11" i="48"/>
  <c r="K11" i="48"/>
  <c r="F11" i="48"/>
  <c r="E11" i="48"/>
  <c r="D11" i="48"/>
  <c r="C11" i="48"/>
  <c r="B11" i="48"/>
  <c r="A11" i="48"/>
  <c r="P11" i="48" s="1"/>
  <c r="V10" i="48"/>
  <c r="U10" i="48"/>
  <c r="N10" i="48"/>
  <c r="M10" i="48"/>
  <c r="L10" i="48"/>
  <c r="K10" i="48"/>
  <c r="F10" i="48"/>
  <c r="E10" i="48"/>
  <c r="D10" i="48"/>
  <c r="C10" i="48"/>
  <c r="B10" i="48"/>
  <c r="A10" i="48"/>
  <c r="P10" i="48" s="1"/>
  <c r="V9" i="48"/>
  <c r="U9" i="48"/>
  <c r="N9" i="48"/>
  <c r="M9" i="48"/>
  <c r="L9" i="48"/>
  <c r="K9" i="48"/>
  <c r="F9" i="48"/>
  <c r="E9" i="48"/>
  <c r="D9" i="48"/>
  <c r="C9" i="48"/>
  <c r="B9" i="48"/>
  <c r="A9" i="48"/>
  <c r="P9" i="48" s="1"/>
  <c r="V8" i="48"/>
  <c r="U8" i="48"/>
  <c r="N8" i="48"/>
  <c r="M8" i="48"/>
  <c r="L8" i="48"/>
  <c r="K8" i="48"/>
  <c r="F8" i="48"/>
  <c r="E8" i="48"/>
  <c r="D8" i="48"/>
  <c r="C8" i="48"/>
  <c r="B8" i="48"/>
  <c r="A8" i="48"/>
  <c r="P8" i="48" s="1"/>
  <c r="O95" i="48"/>
  <c r="P95" i="48"/>
  <c r="G94" i="48"/>
  <c r="O93" i="48"/>
  <c r="P93" i="48"/>
  <c r="G92" i="48"/>
  <c r="H92" i="48" s="1"/>
  <c r="O91" i="48"/>
  <c r="P91" i="48"/>
  <c r="O89" i="48"/>
  <c r="P89" i="48"/>
  <c r="G88" i="48"/>
  <c r="H88" i="48" s="1"/>
  <c r="O87" i="48"/>
  <c r="P87" i="48"/>
  <c r="O85" i="48"/>
  <c r="P85" i="48"/>
  <c r="P83" i="48"/>
  <c r="G82" i="48"/>
  <c r="P81" i="48"/>
  <c r="G80" i="48"/>
  <c r="H80" i="48" s="1"/>
  <c r="O79" i="48"/>
  <c r="O77" i="48"/>
  <c r="P77" i="48"/>
  <c r="G76" i="48"/>
  <c r="H76" i="48" s="1"/>
  <c r="P75" i="48"/>
  <c r="P62" i="48"/>
  <c r="O60" i="48"/>
  <c r="P56" i="48"/>
  <c r="O54" i="48"/>
  <c r="P52" i="48"/>
  <c r="P50" i="48"/>
  <c r="U89" i="42"/>
  <c r="V89" i="42"/>
  <c r="U90" i="42"/>
  <c r="V90" i="42"/>
  <c r="A89" i="42"/>
  <c r="P89" i="42" s="1"/>
  <c r="B89" i="42"/>
  <c r="C89" i="42"/>
  <c r="D89" i="42"/>
  <c r="E89" i="42"/>
  <c r="F89" i="42"/>
  <c r="K89" i="42"/>
  <c r="L89" i="42"/>
  <c r="M89" i="42"/>
  <c r="N89" i="42"/>
  <c r="A90" i="42"/>
  <c r="P90" i="42" s="1"/>
  <c r="B90" i="42"/>
  <c r="C90" i="42"/>
  <c r="D90" i="42"/>
  <c r="E90" i="42"/>
  <c r="F90" i="42"/>
  <c r="K90" i="42"/>
  <c r="L90" i="42"/>
  <c r="M90" i="42"/>
  <c r="N90" i="42"/>
  <c r="U61" i="42"/>
  <c r="V61" i="42"/>
  <c r="A61" i="42"/>
  <c r="P61" i="42" s="1"/>
  <c r="B61" i="42"/>
  <c r="C61" i="42"/>
  <c r="D61" i="42"/>
  <c r="E61" i="42"/>
  <c r="F61" i="42"/>
  <c r="K61" i="42"/>
  <c r="L61" i="42"/>
  <c r="M61" i="42"/>
  <c r="N61" i="42"/>
  <c r="A60" i="42"/>
  <c r="U31" i="42"/>
  <c r="V31" i="42"/>
  <c r="U32" i="42"/>
  <c r="V32" i="42"/>
  <c r="U33" i="42"/>
  <c r="V33" i="42"/>
  <c r="C31" i="42"/>
  <c r="D31" i="42"/>
  <c r="E31" i="42"/>
  <c r="F31" i="42"/>
  <c r="K31" i="42"/>
  <c r="L31" i="42"/>
  <c r="M31" i="42"/>
  <c r="N31" i="42"/>
  <c r="C32" i="42"/>
  <c r="D32" i="42"/>
  <c r="E32" i="42"/>
  <c r="F32" i="42"/>
  <c r="K32" i="42"/>
  <c r="L32" i="42"/>
  <c r="M32" i="42"/>
  <c r="N32" i="42"/>
  <c r="C33" i="42"/>
  <c r="D33" i="42"/>
  <c r="E33" i="42"/>
  <c r="F33" i="42"/>
  <c r="K33" i="42"/>
  <c r="L33" i="42"/>
  <c r="M33" i="42"/>
  <c r="N33" i="42"/>
  <c r="A31" i="42"/>
  <c r="P31" i="42" s="1"/>
  <c r="B31" i="42"/>
  <c r="A32" i="42"/>
  <c r="P32" i="42" s="1"/>
  <c r="B32" i="42"/>
  <c r="A33" i="42"/>
  <c r="P33" i="42" s="1"/>
  <c r="B33" i="42"/>
  <c r="Q45" i="64" l="1"/>
  <c r="S45" i="64" s="1"/>
  <c r="Q67" i="64"/>
  <c r="S67" i="64" s="1"/>
  <c r="R68" i="64"/>
  <c r="T68" i="64" s="1"/>
  <c r="R67" i="64"/>
  <c r="T67" i="64" s="1"/>
  <c r="R44" i="64"/>
  <c r="T44" i="64" s="1"/>
  <c r="R45" i="64"/>
  <c r="T45" i="64" s="1"/>
  <c r="R22" i="64"/>
  <c r="T22" i="64" s="1"/>
  <c r="Q21" i="64"/>
  <c r="I42" i="64"/>
  <c r="J42" i="64" s="1"/>
  <c r="H43" i="64"/>
  <c r="I13" i="64"/>
  <c r="J13" i="64" s="1"/>
  <c r="I63" i="64"/>
  <c r="J63" i="64" s="1"/>
  <c r="I15" i="64"/>
  <c r="J15" i="64" s="1"/>
  <c r="I56" i="64"/>
  <c r="J56" i="64" s="1"/>
  <c r="I11" i="64"/>
  <c r="J11" i="64" s="1"/>
  <c r="I61" i="64"/>
  <c r="J61" i="64" s="1"/>
  <c r="I54" i="64"/>
  <c r="J54" i="64" s="1"/>
  <c r="I62" i="64"/>
  <c r="J62" i="64" s="1"/>
  <c r="H64" i="64"/>
  <c r="I33" i="64"/>
  <c r="J33" i="64" s="1"/>
  <c r="Q13" i="64"/>
  <c r="S13" i="64" s="1"/>
  <c r="I9" i="64"/>
  <c r="Q9" i="64" s="1"/>
  <c r="Q17" i="64"/>
  <c r="S17" i="64" s="1"/>
  <c r="H59" i="64"/>
  <c r="I36" i="64"/>
  <c r="J36" i="64" s="1"/>
  <c r="H12" i="64"/>
  <c r="I14" i="64"/>
  <c r="J14" i="64" s="1"/>
  <c r="I18" i="64"/>
  <c r="J18" i="64" s="1"/>
  <c r="Q15" i="64"/>
  <c r="S15" i="64" s="1"/>
  <c r="I37" i="64"/>
  <c r="J37" i="64" s="1"/>
  <c r="I10" i="64"/>
  <c r="J10" i="64" s="1"/>
  <c r="I58" i="64"/>
  <c r="J58" i="64" s="1"/>
  <c r="H55" i="64"/>
  <c r="I16" i="64"/>
  <c r="J16" i="64" s="1"/>
  <c r="I31" i="64"/>
  <c r="J31" i="64" s="1"/>
  <c r="I8" i="64"/>
  <c r="J8" i="64" s="1"/>
  <c r="I39" i="64"/>
  <c r="J39" i="64" s="1"/>
  <c r="I19" i="64"/>
  <c r="J19" i="64" s="1"/>
  <c r="I40" i="64"/>
  <c r="J40" i="64" s="1"/>
  <c r="I57" i="64"/>
  <c r="J57" i="64" s="1"/>
  <c r="I35" i="64"/>
  <c r="J35" i="64" s="1"/>
  <c r="I32" i="64"/>
  <c r="J32" i="64" s="1"/>
  <c r="I41" i="64"/>
  <c r="J41" i="64" s="1"/>
  <c r="H20" i="64"/>
  <c r="I60" i="64"/>
  <c r="Q60" i="64" s="1"/>
  <c r="Q17" i="65"/>
  <c r="S17" i="65" s="1"/>
  <c r="Q42" i="64"/>
  <c r="Q65" i="64"/>
  <c r="Q12" i="64"/>
  <c r="S12" i="64" s="1"/>
  <c r="Q8" i="65"/>
  <c r="Q66" i="64"/>
  <c r="Q38" i="64"/>
  <c r="Q34" i="64"/>
  <c r="Q43" i="64"/>
  <c r="Q20" i="64"/>
  <c r="Q55" i="64"/>
  <c r="Q59" i="64"/>
  <c r="Q64" i="64"/>
  <c r="Q8" i="61"/>
  <c r="S8" i="61" s="1"/>
  <c r="H64" i="60"/>
  <c r="H19" i="60"/>
  <c r="H21" i="60"/>
  <c r="H34" i="60"/>
  <c r="R43" i="60"/>
  <c r="T43" i="60" s="1"/>
  <c r="Q21" i="60"/>
  <c r="Q22" i="60"/>
  <c r="Q60" i="60"/>
  <c r="S60" i="60" s="1"/>
  <c r="I62" i="60"/>
  <c r="J62" i="60" s="1"/>
  <c r="I16" i="60"/>
  <c r="J16" i="60" s="1"/>
  <c r="I10" i="60"/>
  <c r="J10" i="60" s="1"/>
  <c r="H42" i="60"/>
  <c r="H20" i="60"/>
  <c r="I36" i="60"/>
  <c r="J36" i="60" s="1"/>
  <c r="I61" i="60"/>
  <c r="J61" i="60" s="1"/>
  <c r="H38" i="60"/>
  <c r="H40" i="60"/>
  <c r="Q11" i="60"/>
  <c r="S11" i="60" s="1"/>
  <c r="H54" i="60"/>
  <c r="I13" i="60"/>
  <c r="J13" i="60" s="1"/>
  <c r="J31" i="60"/>
  <c r="Q31" i="60"/>
  <c r="S31" i="60" s="1"/>
  <c r="H31" i="60"/>
  <c r="H56" i="60"/>
  <c r="I41" i="60"/>
  <c r="J41" i="60" s="1"/>
  <c r="H18" i="60"/>
  <c r="Q18" i="60" s="1"/>
  <c r="R18" i="60" s="1"/>
  <c r="T18" i="60" s="1"/>
  <c r="H17" i="60"/>
  <c r="H59" i="60"/>
  <c r="H58" i="60"/>
  <c r="R11" i="60"/>
  <c r="T11" i="60" s="1"/>
  <c r="H37" i="60"/>
  <c r="H11" i="60"/>
  <c r="H55" i="60"/>
  <c r="Q56" i="60"/>
  <c r="S56" i="60" s="1"/>
  <c r="Q38" i="60"/>
  <c r="S38" i="60" s="1"/>
  <c r="H39" i="60"/>
  <c r="Q58" i="60"/>
  <c r="S58" i="60" s="1"/>
  <c r="I57" i="60"/>
  <c r="J57" i="60" s="1"/>
  <c r="Q40" i="60"/>
  <c r="S40" i="60" s="1"/>
  <c r="H9" i="60"/>
  <c r="Q20" i="60"/>
  <c r="S20" i="60" s="1"/>
  <c r="I35" i="60"/>
  <c r="J35" i="60" s="1"/>
  <c r="H15" i="60"/>
  <c r="H33" i="60"/>
  <c r="Q19" i="60"/>
  <c r="H63" i="60"/>
  <c r="I53" i="60"/>
  <c r="Q33" i="60"/>
  <c r="R42" i="60"/>
  <c r="T42" i="60" s="1"/>
  <c r="Q37" i="60"/>
  <c r="R17" i="61"/>
  <c r="T17" i="61" s="1"/>
  <c r="R8" i="61"/>
  <c r="T8" i="61" s="1"/>
  <c r="S18" i="60"/>
  <c r="Q59" i="60"/>
  <c r="Q15" i="60"/>
  <c r="Q32" i="60"/>
  <c r="Q39" i="60"/>
  <c r="Q62" i="60"/>
  <c r="Q9" i="60"/>
  <c r="Q12" i="60"/>
  <c r="R64" i="60"/>
  <c r="T64" i="60" s="1"/>
  <c r="Q16" i="60"/>
  <c r="R60" i="60"/>
  <c r="T60" i="60" s="1"/>
  <c r="R14" i="60"/>
  <c r="T14" i="60" s="1"/>
  <c r="Q17" i="60"/>
  <c r="Q55" i="60"/>
  <c r="Q8" i="60"/>
  <c r="Q63" i="60"/>
  <c r="R34" i="60"/>
  <c r="T34" i="60" s="1"/>
  <c r="Q54" i="60"/>
  <c r="Q17" i="56"/>
  <c r="S17" i="56" s="1"/>
  <c r="H17" i="56"/>
  <c r="H57" i="57"/>
  <c r="I53" i="57"/>
  <c r="Q53" i="57" s="1"/>
  <c r="I40" i="57"/>
  <c r="J40" i="57" s="1"/>
  <c r="I9" i="57"/>
  <c r="J9" i="57" s="1"/>
  <c r="I11" i="57"/>
  <c r="J11" i="57" s="1"/>
  <c r="I37" i="57"/>
  <c r="J37" i="57" s="1"/>
  <c r="H32" i="57"/>
  <c r="H39" i="57"/>
  <c r="H18" i="57"/>
  <c r="Q18" i="57" s="1"/>
  <c r="S18" i="57" s="1"/>
  <c r="I30" i="57"/>
  <c r="J30" i="57" s="1"/>
  <c r="H15" i="57"/>
  <c r="H54" i="57"/>
  <c r="H12" i="57"/>
  <c r="H31" i="57"/>
  <c r="H34" i="57"/>
  <c r="I13" i="57"/>
  <c r="J13" i="57" s="1"/>
  <c r="I59" i="57"/>
  <c r="J59" i="57" s="1"/>
  <c r="H50" i="57"/>
  <c r="H14" i="57"/>
  <c r="I10" i="57"/>
  <c r="J10" i="57" s="1"/>
  <c r="Q14" i="57"/>
  <c r="S14" i="57" s="1"/>
  <c r="I60" i="57"/>
  <c r="J60" i="57" s="1"/>
  <c r="I51" i="57"/>
  <c r="J51" i="57" s="1"/>
  <c r="I8" i="57"/>
  <c r="J8" i="57" s="1"/>
  <c r="I55" i="57"/>
  <c r="J55" i="57" s="1"/>
  <c r="I36" i="57"/>
  <c r="J36" i="57" s="1"/>
  <c r="I56" i="57"/>
  <c r="J56" i="57" s="1"/>
  <c r="I52" i="57"/>
  <c r="J52" i="57" s="1"/>
  <c r="H17" i="57"/>
  <c r="I49" i="57"/>
  <c r="H20" i="57"/>
  <c r="Q32" i="57"/>
  <c r="S32" i="57" s="1"/>
  <c r="I58" i="57"/>
  <c r="J58" i="57" s="1"/>
  <c r="H38" i="57"/>
  <c r="Q38" i="57" s="1"/>
  <c r="J12" i="57"/>
  <c r="Q12" i="57"/>
  <c r="J35" i="57"/>
  <c r="Q35" i="57"/>
  <c r="S35" i="57" s="1"/>
  <c r="J19" i="57"/>
  <c r="Q19" i="57"/>
  <c r="S19" i="57" s="1"/>
  <c r="Q15" i="57"/>
  <c r="S15" i="57" s="1"/>
  <c r="H19" i="57"/>
  <c r="H35" i="57"/>
  <c r="I29" i="57"/>
  <c r="J29" i="57" s="1"/>
  <c r="Q31" i="57"/>
  <c r="S31" i="57" s="1"/>
  <c r="R17" i="56"/>
  <c r="T17" i="56" s="1"/>
  <c r="Q57" i="57"/>
  <c r="Q34" i="57"/>
  <c r="H33" i="57"/>
  <c r="I33" i="57"/>
  <c r="J33" i="57" s="1"/>
  <c r="Q50" i="57"/>
  <c r="I16" i="57"/>
  <c r="J16" i="57" s="1"/>
  <c r="H16" i="57"/>
  <c r="Q17" i="57"/>
  <c r="S17" i="57" s="1"/>
  <c r="Q20" i="57"/>
  <c r="Q39" i="57"/>
  <c r="Q54" i="57"/>
  <c r="Q8" i="56"/>
  <c r="H66" i="52"/>
  <c r="I85" i="52"/>
  <c r="J85" i="52" s="1"/>
  <c r="H91" i="52"/>
  <c r="J66" i="52"/>
  <c r="Q66" i="52"/>
  <c r="S66" i="52" s="1"/>
  <c r="H95" i="52"/>
  <c r="I55" i="52"/>
  <c r="J55" i="52" s="1"/>
  <c r="H12" i="52"/>
  <c r="Q67" i="52"/>
  <c r="S67" i="52" s="1"/>
  <c r="H76" i="52"/>
  <c r="H79" i="52"/>
  <c r="H50" i="52"/>
  <c r="I58" i="52"/>
  <c r="J58" i="52" s="1"/>
  <c r="Q99" i="52"/>
  <c r="S99" i="52" s="1"/>
  <c r="R47" i="52"/>
  <c r="T47" i="52" s="1"/>
  <c r="I63" i="52"/>
  <c r="J63" i="52" s="1"/>
  <c r="H78" i="52"/>
  <c r="Q98" i="52"/>
  <c r="J35" i="52"/>
  <c r="Q35" i="52"/>
  <c r="I94" i="52"/>
  <c r="J94" i="52" s="1"/>
  <c r="I60" i="52"/>
  <c r="J60" i="52" s="1"/>
  <c r="Q26" i="52"/>
  <c r="S26" i="52" s="1"/>
  <c r="H48" i="52"/>
  <c r="I81" i="52"/>
  <c r="J81" i="52" s="1"/>
  <c r="Q77" i="52"/>
  <c r="S77" i="52" s="1"/>
  <c r="Q9" i="52"/>
  <c r="S9" i="52" s="1"/>
  <c r="I83" i="52"/>
  <c r="J83" i="52" s="1"/>
  <c r="Q87" i="52"/>
  <c r="S87" i="52" s="1"/>
  <c r="I44" i="52"/>
  <c r="J44" i="52" s="1"/>
  <c r="I28" i="52"/>
  <c r="J28" i="52" s="1"/>
  <c r="H10" i="52"/>
  <c r="H8" i="52"/>
  <c r="I31" i="52"/>
  <c r="J31" i="52" s="1"/>
  <c r="I20" i="52"/>
  <c r="J20" i="52" s="1"/>
  <c r="I53" i="52"/>
  <c r="J53" i="52" s="1"/>
  <c r="I33" i="52"/>
  <c r="J33" i="52" s="1"/>
  <c r="H18" i="52"/>
  <c r="I64" i="52"/>
  <c r="J64" i="52" s="1"/>
  <c r="I59" i="52"/>
  <c r="J59" i="52" s="1"/>
  <c r="H61" i="52"/>
  <c r="H56" i="52"/>
  <c r="H65" i="52"/>
  <c r="I21" i="52"/>
  <c r="J21" i="52" s="1"/>
  <c r="I52" i="52"/>
  <c r="J52" i="52" s="1"/>
  <c r="Q88" i="52"/>
  <c r="S88" i="52" s="1"/>
  <c r="I25" i="52"/>
  <c r="J25" i="52" s="1"/>
  <c r="Q62" i="52"/>
  <c r="S62" i="52" s="1"/>
  <c r="Q56" i="52"/>
  <c r="S56" i="52" s="1"/>
  <c r="Q85" i="52"/>
  <c r="S85" i="52" s="1"/>
  <c r="Q96" i="52"/>
  <c r="S96" i="52" s="1"/>
  <c r="H89" i="52"/>
  <c r="I27" i="52"/>
  <c r="J27" i="52" s="1"/>
  <c r="I19" i="52"/>
  <c r="J19" i="52" s="1"/>
  <c r="I14" i="52"/>
  <c r="J14" i="52" s="1"/>
  <c r="I93" i="52"/>
  <c r="J54" i="52"/>
  <c r="Q54" i="52"/>
  <c r="S54" i="52" s="1"/>
  <c r="J12" i="52"/>
  <c r="Q12" i="52"/>
  <c r="Q65" i="52"/>
  <c r="S65" i="52" s="1"/>
  <c r="Q23" i="52"/>
  <c r="S23" i="52" s="1"/>
  <c r="Q18" i="52"/>
  <c r="S18" i="52" s="1"/>
  <c r="H54" i="52"/>
  <c r="I51" i="52"/>
  <c r="R8" i="53"/>
  <c r="T8" i="53" s="1"/>
  <c r="Q84" i="52"/>
  <c r="S84" i="52" s="1"/>
  <c r="Q50" i="52"/>
  <c r="S50" i="52" s="1"/>
  <c r="Q89" i="52"/>
  <c r="S89" i="52" s="1"/>
  <c r="Q30" i="52"/>
  <c r="S30" i="52" s="1"/>
  <c r="R17" i="53"/>
  <c r="T17" i="53" s="1"/>
  <c r="R26" i="53"/>
  <c r="T26" i="53" s="1"/>
  <c r="H86" i="52"/>
  <c r="I86" i="52"/>
  <c r="H32" i="52"/>
  <c r="I32" i="52"/>
  <c r="Q24" i="52"/>
  <c r="R26" i="52"/>
  <c r="T26" i="52" s="1"/>
  <c r="Q15" i="52"/>
  <c r="R29" i="52"/>
  <c r="T29" i="52" s="1"/>
  <c r="Q55" i="52"/>
  <c r="Q22" i="52"/>
  <c r="Q92" i="52"/>
  <c r="Q97" i="52"/>
  <c r="H82" i="52"/>
  <c r="I82" i="52"/>
  <c r="J82" i="52" s="1"/>
  <c r="R80" i="52"/>
  <c r="T80" i="52" s="1"/>
  <c r="Q46" i="52"/>
  <c r="Q79" i="52"/>
  <c r="H45" i="52"/>
  <c r="I45" i="52"/>
  <c r="Q48" i="52"/>
  <c r="H49" i="52"/>
  <c r="I49" i="52"/>
  <c r="Q90" i="52"/>
  <c r="S90" i="52" s="1"/>
  <c r="H17" i="52"/>
  <c r="I17" i="52"/>
  <c r="J17" i="52" s="1"/>
  <c r="Q91" i="52"/>
  <c r="S91" i="52" s="1"/>
  <c r="Q16" i="52"/>
  <c r="Q11" i="52"/>
  <c r="Q61" i="52"/>
  <c r="Q34" i="52"/>
  <c r="Q10" i="52"/>
  <c r="I13" i="52"/>
  <c r="J13" i="52" s="1"/>
  <c r="H13" i="52"/>
  <c r="Q78" i="52"/>
  <c r="S78" i="52" s="1"/>
  <c r="Q95" i="52"/>
  <c r="H57" i="52"/>
  <c r="I57" i="52"/>
  <c r="J57" i="52" s="1"/>
  <c r="R76" i="52"/>
  <c r="T76" i="52" s="1"/>
  <c r="Q8" i="52"/>
  <c r="Q96" i="48"/>
  <c r="S96" i="48" s="1"/>
  <c r="O63" i="48"/>
  <c r="O64" i="48"/>
  <c r="G64" i="48"/>
  <c r="I64" i="48" s="1"/>
  <c r="J64" i="48" s="1"/>
  <c r="O66" i="48"/>
  <c r="H17" i="49"/>
  <c r="I17" i="49"/>
  <c r="J17" i="49" s="1"/>
  <c r="I8" i="49"/>
  <c r="J8" i="49" s="1"/>
  <c r="H8" i="49"/>
  <c r="R26" i="49"/>
  <c r="T26" i="49" s="1"/>
  <c r="Q8" i="49"/>
  <c r="S8" i="49" s="1"/>
  <c r="Q17" i="49"/>
  <c r="S17" i="49" s="1"/>
  <c r="I26" i="49"/>
  <c r="J26" i="49" s="1"/>
  <c r="Q26" i="49"/>
  <c r="S26" i="49" s="1"/>
  <c r="H96" i="48"/>
  <c r="O11" i="48"/>
  <c r="G20" i="48"/>
  <c r="H20" i="48" s="1"/>
  <c r="O19" i="48"/>
  <c r="O21" i="48"/>
  <c r="G26" i="48"/>
  <c r="I26" i="48" s="1"/>
  <c r="J26" i="48" s="1"/>
  <c r="G30" i="48"/>
  <c r="H30" i="48" s="1"/>
  <c r="O55" i="48"/>
  <c r="O9" i="48"/>
  <c r="G18" i="48"/>
  <c r="G24" i="48"/>
  <c r="H24" i="48" s="1"/>
  <c r="O33" i="48"/>
  <c r="G10" i="48"/>
  <c r="I10" i="48" s="1"/>
  <c r="J10" i="48" s="1"/>
  <c r="G14" i="48"/>
  <c r="I14" i="48" s="1"/>
  <c r="J14" i="48" s="1"/>
  <c r="O23" i="48"/>
  <c r="O31" i="48"/>
  <c r="G46" i="48"/>
  <c r="H46" i="48" s="1"/>
  <c r="O50" i="48"/>
  <c r="G55" i="48"/>
  <c r="I55" i="48" s="1"/>
  <c r="J55" i="48" s="1"/>
  <c r="O13" i="48"/>
  <c r="O15" i="48"/>
  <c r="O17" i="48"/>
  <c r="G22" i="48"/>
  <c r="H22" i="48" s="1"/>
  <c r="O25" i="48"/>
  <c r="O27" i="48"/>
  <c r="O45" i="48"/>
  <c r="G66" i="48"/>
  <c r="I66" i="48" s="1"/>
  <c r="G8" i="48"/>
  <c r="H8" i="48" s="1"/>
  <c r="G28" i="48"/>
  <c r="H28" i="48" s="1"/>
  <c r="G44" i="48"/>
  <c r="H44" i="48" s="1"/>
  <c r="G12" i="48"/>
  <c r="H12" i="48" s="1"/>
  <c r="G16" i="48"/>
  <c r="H16" i="48" s="1"/>
  <c r="G32" i="48"/>
  <c r="I32" i="48" s="1"/>
  <c r="J32" i="48" s="1"/>
  <c r="I63" i="48"/>
  <c r="J63" i="48" s="1"/>
  <c r="H65" i="48"/>
  <c r="I65" i="48"/>
  <c r="J65" i="48" s="1"/>
  <c r="G34" i="48"/>
  <c r="I34" i="48" s="1"/>
  <c r="J34" i="48" s="1"/>
  <c r="G60" i="48"/>
  <c r="I60" i="48" s="1"/>
  <c r="J60" i="48" s="1"/>
  <c r="G62" i="48"/>
  <c r="I62" i="48" s="1"/>
  <c r="J62" i="48" s="1"/>
  <c r="G75" i="48"/>
  <c r="I75" i="48" s="1"/>
  <c r="J75" i="48" s="1"/>
  <c r="O76" i="48"/>
  <c r="G77" i="48"/>
  <c r="I77" i="48" s="1"/>
  <c r="J77" i="48" s="1"/>
  <c r="O78" i="48"/>
  <c r="G79" i="48"/>
  <c r="I79" i="48" s="1"/>
  <c r="J79" i="48" s="1"/>
  <c r="O80" i="48"/>
  <c r="G81" i="48"/>
  <c r="I81" i="48" s="1"/>
  <c r="J81" i="48" s="1"/>
  <c r="O82" i="48"/>
  <c r="G83" i="48"/>
  <c r="H83" i="48" s="1"/>
  <c r="O84" i="48"/>
  <c r="G85" i="48"/>
  <c r="I85" i="48" s="1"/>
  <c r="J85" i="48" s="1"/>
  <c r="O86" i="48"/>
  <c r="G87" i="48"/>
  <c r="I87" i="48" s="1"/>
  <c r="J87" i="48" s="1"/>
  <c r="O88" i="48"/>
  <c r="G89" i="48"/>
  <c r="H89" i="48" s="1"/>
  <c r="O90" i="48"/>
  <c r="G91" i="48"/>
  <c r="I91" i="48" s="1"/>
  <c r="J91" i="48" s="1"/>
  <c r="O92" i="48"/>
  <c r="G93" i="48"/>
  <c r="H93" i="48" s="1"/>
  <c r="O94" i="48"/>
  <c r="G95" i="48"/>
  <c r="I95" i="48" s="1"/>
  <c r="J95" i="48" s="1"/>
  <c r="O34" i="48"/>
  <c r="Q34" i="48" s="1"/>
  <c r="O83" i="48"/>
  <c r="G84" i="48"/>
  <c r="H84" i="48" s="1"/>
  <c r="G90" i="48"/>
  <c r="I90" i="48" s="1"/>
  <c r="J90" i="48" s="1"/>
  <c r="G35" i="48"/>
  <c r="H35" i="48" s="1"/>
  <c r="O35" i="48"/>
  <c r="O61" i="48"/>
  <c r="G56" i="48"/>
  <c r="I56" i="48" s="1"/>
  <c r="J56" i="48" s="1"/>
  <c r="O59" i="48"/>
  <c r="O57" i="48"/>
  <c r="G58" i="48"/>
  <c r="I58" i="48" s="1"/>
  <c r="J58" i="48" s="1"/>
  <c r="O47" i="48"/>
  <c r="G48" i="48"/>
  <c r="I48" i="48" s="1"/>
  <c r="J48" i="48" s="1"/>
  <c r="O49" i="48"/>
  <c r="G50" i="48"/>
  <c r="H50" i="48" s="1"/>
  <c r="O51" i="48"/>
  <c r="G52" i="48"/>
  <c r="I52" i="48" s="1"/>
  <c r="J52" i="48" s="1"/>
  <c r="O53" i="48"/>
  <c r="G54" i="48"/>
  <c r="I54" i="48" s="1"/>
  <c r="J54" i="48" s="1"/>
  <c r="I35" i="48"/>
  <c r="J35" i="48" s="1"/>
  <c r="O30" i="48"/>
  <c r="G31" i="48"/>
  <c r="H31" i="48" s="1"/>
  <c r="G47" i="48"/>
  <c r="I47" i="48" s="1"/>
  <c r="J47" i="48" s="1"/>
  <c r="G49" i="48"/>
  <c r="H49" i="48" s="1"/>
  <c r="O52" i="48"/>
  <c r="O56" i="48"/>
  <c r="G57" i="48"/>
  <c r="H57" i="48" s="1"/>
  <c r="O58" i="48"/>
  <c r="G59" i="48"/>
  <c r="I59" i="48" s="1"/>
  <c r="J59" i="48" s="1"/>
  <c r="G61" i="48"/>
  <c r="H61" i="48" s="1"/>
  <c r="O62" i="48"/>
  <c r="O75" i="48"/>
  <c r="G78" i="48"/>
  <c r="H78" i="48" s="1"/>
  <c r="G86" i="48"/>
  <c r="I86" i="48" s="1"/>
  <c r="J86" i="48" s="1"/>
  <c r="G25" i="48"/>
  <c r="H25" i="48" s="1"/>
  <c r="G45" i="48"/>
  <c r="H45" i="48" s="1"/>
  <c r="O22" i="48"/>
  <c r="O32" i="48"/>
  <c r="G21" i="48"/>
  <c r="H21" i="48" s="1"/>
  <c r="O8" i="48"/>
  <c r="G9" i="48"/>
  <c r="H9" i="48" s="1"/>
  <c r="O12" i="48"/>
  <c r="G27" i="48"/>
  <c r="H27" i="48" s="1"/>
  <c r="O26" i="48"/>
  <c r="O46" i="48"/>
  <c r="G53" i="48"/>
  <c r="H53" i="48" s="1"/>
  <c r="I76" i="48"/>
  <c r="J76" i="48" s="1"/>
  <c r="O18" i="48"/>
  <c r="G15" i="48"/>
  <c r="H15" i="48" s="1"/>
  <c r="G13" i="48"/>
  <c r="H13" i="48" s="1"/>
  <c r="G11" i="48"/>
  <c r="I11" i="48" s="1"/>
  <c r="J11" i="48" s="1"/>
  <c r="O16" i="48"/>
  <c r="O28" i="48"/>
  <c r="G29" i="48"/>
  <c r="I29" i="48" s="1"/>
  <c r="J29" i="48" s="1"/>
  <c r="O44" i="48"/>
  <c r="O48" i="48"/>
  <c r="G51" i="48"/>
  <c r="I51" i="48" s="1"/>
  <c r="J51" i="48" s="1"/>
  <c r="O10" i="48"/>
  <c r="O14" i="48"/>
  <c r="G17" i="48"/>
  <c r="I17" i="48" s="1"/>
  <c r="J17" i="48" s="1"/>
  <c r="G19" i="48"/>
  <c r="H19" i="48" s="1"/>
  <c r="G23" i="48"/>
  <c r="I23" i="48" s="1"/>
  <c r="I80" i="48"/>
  <c r="J80" i="48" s="1"/>
  <c r="I22" i="48"/>
  <c r="J22" i="48" s="1"/>
  <c r="H18" i="48"/>
  <c r="I18" i="48"/>
  <c r="J18" i="48" s="1"/>
  <c r="H26" i="48"/>
  <c r="I44" i="48"/>
  <c r="J44" i="48" s="1"/>
  <c r="I46" i="48"/>
  <c r="J46" i="48" s="1"/>
  <c r="I83" i="48"/>
  <c r="J83" i="48" s="1"/>
  <c r="H85" i="48"/>
  <c r="I94" i="48"/>
  <c r="J94" i="48" s="1"/>
  <c r="H94" i="48"/>
  <c r="I82" i="48"/>
  <c r="J82" i="48" s="1"/>
  <c r="H82" i="48"/>
  <c r="O24" i="48"/>
  <c r="G33" i="48"/>
  <c r="I24" i="48"/>
  <c r="J24" i="48" s="1"/>
  <c r="H59" i="48"/>
  <c r="O20" i="48"/>
  <c r="I93" i="48"/>
  <c r="J93" i="48" s="1"/>
  <c r="O29" i="48"/>
  <c r="I88" i="48"/>
  <c r="J88" i="48" s="1"/>
  <c r="I92" i="48"/>
  <c r="J92" i="48" s="1"/>
  <c r="H48" i="48"/>
  <c r="Q48" i="48"/>
  <c r="S48" i="48" s="1"/>
  <c r="Q75" i="48"/>
  <c r="S75" i="48" s="1"/>
  <c r="G89" i="42"/>
  <c r="I89" i="42" s="1"/>
  <c r="J89" i="42" s="1"/>
  <c r="O89" i="42"/>
  <c r="O90" i="42"/>
  <c r="Q89" i="42"/>
  <c r="S89" i="42" s="1"/>
  <c r="G90" i="42"/>
  <c r="H90" i="42" s="1"/>
  <c r="H89" i="42"/>
  <c r="G61" i="42"/>
  <c r="I61" i="42" s="1"/>
  <c r="J61" i="42" s="1"/>
  <c r="O61" i="42"/>
  <c r="O32" i="42"/>
  <c r="O31" i="42"/>
  <c r="O33" i="42"/>
  <c r="G33" i="42"/>
  <c r="H33" i="42" s="1"/>
  <c r="G32" i="42"/>
  <c r="I32" i="42" s="1"/>
  <c r="G31" i="42"/>
  <c r="H31" i="42" s="1"/>
  <c r="R17" i="65" l="1"/>
  <c r="T17" i="65" s="1"/>
  <c r="S21" i="64"/>
  <c r="R21" i="64"/>
  <c r="T21" i="64" s="1"/>
  <c r="Q61" i="64"/>
  <c r="R61" i="64" s="1"/>
  <c r="T61" i="64" s="1"/>
  <c r="Q11" i="64"/>
  <c r="Q63" i="64"/>
  <c r="R63" i="64" s="1"/>
  <c r="T63" i="64" s="1"/>
  <c r="R13" i="64"/>
  <c r="T13" i="64" s="1"/>
  <c r="Q56" i="64"/>
  <c r="S56" i="64" s="1"/>
  <c r="Q54" i="64"/>
  <c r="R54" i="64" s="1"/>
  <c r="T54" i="64" s="1"/>
  <c r="Q62" i="64"/>
  <c r="S62" i="64" s="1"/>
  <c r="Q33" i="64"/>
  <c r="R33" i="64" s="1"/>
  <c r="T33" i="64" s="1"/>
  <c r="Q14" i="64"/>
  <c r="S14" i="64" s="1"/>
  <c r="Q58" i="64"/>
  <c r="S58" i="64" s="1"/>
  <c r="Q36" i="64"/>
  <c r="S36" i="64" s="1"/>
  <c r="R17" i="64"/>
  <c r="T17" i="64" s="1"/>
  <c r="J9" i="64"/>
  <c r="Q19" i="64"/>
  <c r="S19" i="64" s="1"/>
  <c r="J60" i="64"/>
  <c r="Q16" i="64"/>
  <c r="S16" i="64" s="1"/>
  <c r="Q18" i="64"/>
  <c r="S18" i="64" s="1"/>
  <c r="Q57" i="64"/>
  <c r="S57" i="64" s="1"/>
  <c r="R15" i="64"/>
  <c r="T15" i="64" s="1"/>
  <c r="Q8" i="64"/>
  <c r="R8" i="64" s="1"/>
  <c r="T8" i="64" s="1"/>
  <c r="Q10" i="64"/>
  <c r="R10" i="64" s="1"/>
  <c r="T10" i="64" s="1"/>
  <c r="Q39" i="64"/>
  <c r="Q37" i="64"/>
  <c r="R37" i="64" s="1"/>
  <c r="T37" i="64" s="1"/>
  <c r="Q35" i="64"/>
  <c r="S35" i="64" s="1"/>
  <c r="Q40" i="64"/>
  <c r="S40" i="64" s="1"/>
  <c r="Q31" i="64"/>
  <c r="S31" i="64" s="1"/>
  <c r="Q41" i="64"/>
  <c r="Q32" i="64"/>
  <c r="S32" i="64" s="1"/>
  <c r="R12" i="64"/>
  <c r="T12" i="64" s="1"/>
  <c r="S65" i="64"/>
  <c r="R65" i="64"/>
  <c r="T65" i="64" s="1"/>
  <c r="S42" i="64"/>
  <c r="R42" i="64"/>
  <c r="T42" i="64" s="1"/>
  <c r="S8" i="65"/>
  <c r="R8" i="65"/>
  <c r="T8" i="65" s="1"/>
  <c r="S38" i="64"/>
  <c r="R38" i="64"/>
  <c r="T38" i="64" s="1"/>
  <c r="S64" i="64"/>
  <c r="R64" i="64"/>
  <c r="T64" i="64" s="1"/>
  <c r="S9" i="64"/>
  <c r="R9" i="64"/>
  <c r="T9" i="64" s="1"/>
  <c r="S59" i="64"/>
  <c r="R59" i="64"/>
  <c r="T59" i="64" s="1"/>
  <c r="S60" i="64"/>
  <c r="R60" i="64"/>
  <c r="T60" i="64" s="1"/>
  <c r="S63" i="64"/>
  <c r="S43" i="64"/>
  <c r="R43" i="64"/>
  <c r="T43" i="64" s="1"/>
  <c r="S55" i="64"/>
  <c r="R55" i="64"/>
  <c r="T55" i="64" s="1"/>
  <c r="S66" i="64"/>
  <c r="R66" i="64"/>
  <c r="T66" i="64" s="1"/>
  <c r="S20" i="64"/>
  <c r="R20" i="64"/>
  <c r="T20" i="64" s="1"/>
  <c r="S11" i="64"/>
  <c r="R11" i="64"/>
  <c r="T11" i="64" s="1"/>
  <c r="S34" i="64"/>
  <c r="R34" i="64"/>
  <c r="T34" i="64" s="1"/>
  <c r="S61" i="64"/>
  <c r="S22" i="60"/>
  <c r="R22" i="60"/>
  <c r="T22" i="60" s="1"/>
  <c r="S21" i="60"/>
  <c r="R21" i="60"/>
  <c r="T21" i="60" s="1"/>
  <c r="Q10" i="60"/>
  <c r="S10" i="60" s="1"/>
  <c r="R38" i="60"/>
  <c r="T38" i="60" s="1"/>
  <c r="Q36" i="60"/>
  <c r="S36" i="60" s="1"/>
  <c r="R58" i="60"/>
  <c r="T58" i="60" s="1"/>
  <c r="Q13" i="60"/>
  <c r="S13" i="60" s="1"/>
  <c r="Q57" i="60"/>
  <c r="S57" i="60" s="1"/>
  <c r="Q61" i="60"/>
  <c r="S61" i="60" s="1"/>
  <c r="R31" i="60"/>
  <c r="T31" i="60" s="1"/>
  <c r="R56" i="60"/>
  <c r="T56" i="60" s="1"/>
  <c r="Q41" i="60"/>
  <c r="S41" i="60" s="1"/>
  <c r="Q35" i="60"/>
  <c r="S35" i="60" s="1"/>
  <c r="R40" i="60"/>
  <c r="T40" i="60" s="1"/>
  <c r="R20" i="60"/>
  <c r="T20" i="60" s="1"/>
  <c r="J53" i="60"/>
  <c r="Q53" i="60"/>
  <c r="S19" i="60"/>
  <c r="R19" i="60"/>
  <c r="T19" i="60" s="1"/>
  <c r="S33" i="60"/>
  <c r="R33" i="60"/>
  <c r="T33" i="60" s="1"/>
  <c r="S37" i="60"/>
  <c r="R37" i="60"/>
  <c r="T37" i="60" s="1"/>
  <c r="S63" i="60"/>
  <c r="R63" i="60"/>
  <c r="T63" i="60" s="1"/>
  <c r="S39" i="60"/>
  <c r="R39" i="60"/>
  <c r="T39" i="60" s="1"/>
  <c r="S55" i="60"/>
  <c r="R55" i="60"/>
  <c r="T55" i="60" s="1"/>
  <c r="S32" i="60"/>
  <c r="R32" i="60"/>
  <c r="T32" i="60" s="1"/>
  <c r="S15" i="60"/>
  <c r="R15" i="60"/>
  <c r="T15" i="60" s="1"/>
  <c r="S54" i="60"/>
  <c r="R54" i="60"/>
  <c r="T54" i="60" s="1"/>
  <c r="S9" i="60"/>
  <c r="R9" i="60"/>
  <c r="T9" i="60" s="1"/>
  <c r="S8" i="60"/>
  <c r="R8" i="60"/>
  <c r="T8" i="60" s="1"/>
  <c r="S59" i="60"/>
  <c r="R59" i="60"/>
  <c r="T59" i="60" s="1"/>
  <c r="R35" i="60"/>
  <c r="T35" i="60" s="1"/>
  <c r="S62" i="60"/>
  <c r="R62" i="60"/>
  <c r="T62" i="60" s="1"/>
  <c r="S17" i="60"/>
  <c r="R17" i="60"/>
  <c r="T17" i="60" s="1"/>
  <c r="S12" i="60"/>
  <c r="R12" i="60"/>
  <c r="T12" i="60" s="1"/>
  <c r="S16" i="60"/>
  <c r="R16" i="60"/>
  <c r="T16" i="60" s="1"/>
  <c r="Q11" i="57"/>
  <c r="Q52" i="57"/>
  <c r="S52" i="57" s="1"/>
  <c r="J53" i="57"/>
  <c r="Q36" i="57"/>
  <c r="R36" i="57" s="1"/>
  <c r="T36" i="57" s="1"/>
  <c r="Q40" i="57"/>
  <c r="S40" i="57" s="1"/>
  <c r="R32" i="57"/>
  <c r="T32" i="57" s="1"/>
  <c r="Q60" i="57"/>
  <c r="S60" i="57" s="1"/>
  <c r="Q9" i="57"/>
  <c r="R9" i="57" s="1"/>
  <c r="T9" i="57" s="1"/>
  <c r="Q37" i="57"/>
  <c r="S37" i="57" s="1"/>
  <c r="Q30" i="57"/>
  <c r="R30" i="57" s="1"/>
  <c r="T30" i="57" s="1"/>
  <c r="R35" i="57"/>
  <c r="T35" i="57" s="1"/>
  <c r="Q51" i="57"/>
  <c r="S51" i="57" s="1"/>
  <c r="Q10" i="57"/>
  <c r="S10" i="57" s="1"/>
  <c r="Q56" i="57"/>
  <c r="S56" i="57" s="1"/>
  <c r="Q8" i="57"/>
  <c r="S8" i="57" s="1"/>
  <c r="R14" i="57"/>
  <c r="T14" i="57" s="1"/>
  <c r="Q59" i="57"/>
  <c r="S59" i="57" s="1"/>
  <c r="R31" i="57"/>
  <c r="T31" i="57" s="1"/>
  <c r="Q29" i="57"/>
  <c r="S29" i="57" s="1"/>
  <c r="Q13" i="57"/>
  <c r="S13" i="57" s="1"/>
  <c r="Q58" i="57"/>
  <c r="S58" i="57" s="1"/>
  <c r="R19" i="57"/>
  <c r="T19" i="57" s="1"/>
  <c r="Q55" i="57"/>
  <c r="J49" i="57"/>
  <c r="Q49" i="57"/>
  <c r="R52" i="57"/>
  <c r="T52" i="57" s="1"/>
  <c r="S12" i="57"/>
  <c r="R12" i="57"/>
  <c r="T12" i="57" s="1"/>
  <c r="R15" i="57"/>
  <c r="T15" i="57" s="1"/>
  <c r="S57" i="57"/>
  <c r="R57" i="57"/>
  <c r="T57" i="57" s="1"/>
  <c r="S38" i="57"/>
  <c r="R38" i="57"/>
  <c r="T38" i="57" s="1"/>
  <c r="S34" i="57"/>
  <c r="R34" i="57"/>
  <c r="T34" i="57" s="1"/>
  <c r="R17" i="57"/>
  <c r="T17" i="57" s="1"/>
  <c r="R18" i="57"/>
  <c r="T18" i="57" s="1"/>
  <c r="R60" i="57"/>
  <c r="T60" i="57" s="1"/>
  <c r="Q16" i="57"/>
  <c r="S50" i="57"/>
  <c r="R50" i="57"/>
  <c r="T50" i="57" s="1"/>
  <c r="S53" i="57"/>
  <c r="R53" i="57"/>
  <c r="T53" i="57" s="1"/>
  <c r="S54" i="57"/>
  <c r="R54" i="57"/>
  <c r="T54" i="57" s="1"/>
  <c r="S11" i="57"/>
  <c r="R11" i="57"/>
  <c r="T11" i="57" s="1"/>
  <c r="S9" i="57"/>
  <c r="S20" i="57"/>
  <c r="R20" i="57"/>
  <c r="T20" i="57" s="1"/>
  <c r="Q33" i="57"/>
  <c r="S36" i="57"/>
  <c r="S39" i="57"/>
  <c r="R39" i="57"/>
  <c r="T39" i="57" s="1"/>
  <c r="S8" i="56"/>
  <c r="R8" i="56"/>
  <c r="T8" i="56" s="1"/>
  <c r="Q58" i="52"/>
  <c r="S58" i="52" s="1"/>
  <c r="R66" i="52"/>
  <c r="T66" i="52" s="1"/>
  <c r="R87" i="52"/>
  <c r="T87" i="52" s="1"/>
  <c r="R77" i="52"/>
  <c r="T77" i="52" s="1"/>
  <c r="Q21" i="52"/>
  <c r="S21" i="52" s="1"/>
  <c r="Q81" i="52"/>
  <c r="R67" i="52"/>
  <c r="T67" i="52" s="1"/>
  <c r="Q60" i="52"/>
  <c r="S60" i="52" s="1"/>
  <c r="Q94" i="52"/>
  <c r="R99" i="52"/>
  <c r="T99" i="52" s="1"/>
  <c r="R89" i="52"/>
  <c r="T89" i="52" s="1"/>
  <c r="Q31" i="52"/>
  <c r="R31" i="52" s="1"/>
  <c r="T31" i="52" s="1"/>
  <c r="S98" i="52"/>
  <c r="R98" i="52"/>
  <c r="T98" i="52" s="1"/>
  <c r="Q53" i="52"/>
  <c r="S53" i="52" s="1"/>
  <c r="R9" i="52"/>
  <c r="T9" i="52" s="1"/>
  <c r="Q64" i="52"/>
  <c r="R64" i="52" s="1"/>
  <c r="T64" i="52" s="1"/>
  <c r="Q63" i="52"/>
  <c r="S63" i="52" s="1"/>
  <c r="R96" i="52"/>
  <c r="T96" i="52" s="1"/>
  <c r="Q44" i="52"/>
  <c r="S44" i="52" s="1"/>
  <c r="S35" i="52"/>
  <c r="R35" i="52"/>
  <c r="T35" i="52" s="1"/>
  <c r="Q28" i="52"/>
  <c r="S28" i="52" s="1"/>
  <c r="Q14" i="52"/>
  <c r="S14" i="52" s="1"/>
  <c r="Q19" i="52"/>
  <c r="S19" i="52" s="1"/>
  <c r="R88" i="52"/>
  <c r="T88" i="52" s="1"/>
  <c r="Q59" i="52"/>
  <c r="Q83" i="52"/>
  <c r="S83" i="52" s="1"/>
  <c r="Q52" i="52"/>
  <c r="Q20" i="52"/>
  <c r="S20" i="52" s="1"/>
  <c r="Q25" i="52"/>
  <c r="S25" i="52" s="1"/>
  <c r="R65" i="52"/>
  <c r="T65" i="52" s="1"/>
  <c r="R62" i="52"/>
  <c r="T62" i="52" s="1"/>
  <c r="Q33" i="52"/>
  <c r="R23" i="52"/>
  <c r="T23" i="52" s="1"/>
  <c r="R58" i="52"/>
  <c r="T58" i="52" s="1"/>
  <c r="R18" i="52"/>
  <c r="T18" i="52" s="1"/>
  <c r="R56" i="52"/>
  <c r="T56" i="52" s="1"/>
  <c r="R85" i="52"/>
  <c r="T85" i="52" s="1"/>
  <c r="J93" i="52"/>
  <c r="Q93" i="52"/>
  <c r="R54" i="52"/>
  <c r="T54" i="52" s="1"/>
  <c r="Q27" i="52"/>
  <c r="S27" i="52" s="1"/>
  <c r="R30" i="52"/>
  <c r="T30" i="52" s="1"/>
  <c r="J51" i="52"/>
  <c r="Q51" i="52"/>
  <c r="S12" i="52"/>
  <c r="R12" i="52"/>
  <c r="T12" i="52" s="1"/>
  <c r="R84" i="52"/>
  <c r="T84" i="52" s="1"/>
  <c r="R90" i="52"/>
  <c r="T90" i="52" s="1"/>
  <c r="R78" i="52"/>
  <c r="T78" i="52" s="1"/>
  <c r="R50" i="52"/>
  <c r="T50" i="52" s="1"/>
  <c r="R21" i="52"/>
  <c r="T21" i="52" s="1"/>
  <c r="R14" i="52"/>
  <c r="T14" i="52" s="1"/>
  <c r="Q82" i="52"/>
  <c r="Q13" i="52"/>
  <c r="S13" i="52" s="1"/>
  <c r="S64" i="52"/>
  <c r="S16" i="52"/>
  <c r="R16" i="52"/>
  <c r="T16" i="52" s="1"/>
  <c r="S79" i="52"/>
  <c r="R79" i="52"/>
  <c r="T79" i="52" s="1"/>
  <c r="S97" i="52"/>
  <c r="R97" i="52"/>
  <c r="T97" i="52" s="1"/>
  <c r="Q57" i="52"/>
  <c r="S10" i="52"/>
  <c r="R10" i="52"/>
  <c r="T10" i="52" s="1"/>
  <c r="S46" i="52"/>
  <c r="R46" i="52"/>
  <c r="T46" i="52" s="1"/>
  <c r="S48" i="52"/>
  <c r="R48" i="52"/>
  <c r="T48" i="52" s="1"/>
  <c r="S95" i="52"/>
  <c r="R95" i="52"/>
  <c r="T95" i="52" s="1"/>
  <c r="S92" i="52"/>
  <c r="R92" i="52"/>
  <c r="T92" i="52" s="1"/>
  <c r="S24" i="52"/>
  <c r="R24" i="52"/>
  <c r="T24" i="52" s="1"/>
  <c r="Q17" i="52"/>
  <c r="R20" i="52"/>
  <c r="T20" i="52" s="1"/>
  <c r="S55" i="52"/>
  <c r="R55" i="52"/>
  <c r="T55" i="52" s="1"/>
  <c r="S22" i="52"/>
  <c r="R22" i="52"/>
  <c r="T22" i="52" s="1"/>
  <c r="J49" i="52"/>
  <c r="Q49" i="52"/>
  <c r="S34" i="52"/>
  <c r="R34" i="52"/>
  <c r="T34" i="52" s="1"/>
  <c r="S11" i="52"/>
  <c r="R11" i="52"/>
  <c r="T11" i="52" s="1"/>
  <c r="J45" i="52"/>
  <c r="Q45" i="52"/>
  <c r="J86" i="52"/>
  <c r="Q86" i="52"/>
  <c r="R91" i="52"/>
  <c r="T91" i="52" s="1"/>
  <c r="S81" i="52"/>
  <c r="R81" i="52"/>
  <c r="T81" i="52" s="1"/>
  <c r="S61" i="52"/>
  <c r="R61" i="52"/>
  <c r="T61" i="52" s="1"/>
  <c r="R60" i="52"/>
  <c r="T60" i="52" s="1"/>
  <c r="S8" i="52"/>
  <c r="R8" i="52"/>
  <c r="T8" i="52" s="1"/>
  <c r="S31" i="52"/>
  <c r="S94" i="52"/>
  <c r="R94" i="52"/>
  <c r="T94" i="52" s="1"/>
  <c r="S15" i="52"/>
  <c r="R15" i="52"/>
  <c r="T15" i="52" s="1"/>
  <c r="J32" i="52"/>
  <c r="Q32" i="52"/>
  <c r="I16" i="48"/>
  <c r="H64" i="48"/>
  <c r="H32" i="48"/>
  <c r="H95" i="48"/>
  <c r="I89" i="48"/>
  <c r="J89" i="48" s="1"/>
  <c r="H58" i="48"/>
  <c r="I12" i="48"/>
  <c r="J12" i="48" s="1"/>
  <c r="I30" i="48"/>
  <c r="J30" i="48" s="1"/>
  <c r="R96" i="48"/>
  <c r="T96" i="48" s="1"/>
  <c r="R17" i="49"/>
  <c r="T17" i="49" s="1"/>
  <c r="R8" i="49"/>
  <c r="T8" i="49" s="1"/>
  <c r="J66" i="48"/>
  <c r="Q66" i="48"/>
  <c r="H14" i="48"/>
  <c r="I49" i="48"/>
  <c r="J49" i="48" s="1"/>
  <c r="I8" i="48"/>
  <c r="J8" i="48" s="1"/>
  <c r="H10" i="48"/>
  <c r="H55" i="48"/>
  <c r="I78" i="48"/>
  <c r="J78" i="48" s="1"/>
  <c r="I20" i="48"/>
  <c r="J20" i="48" s="1"/>
  <c r="H34" i="48"/>
  <c r="H66" i="48"/>
  <c r="Q65" i="48"/>
  <c r="H62" i="48"/>
  <c r="H91" i="48"/>
  <c r="I28" i="48"/>
  <c r="J28" i="48" s="1"/>
  <c r="Q64" i="48"/>
  <c r="H75" i="48"/>
  <c r="Q79" i="48"/>
  <c r="S79" i="48" s="1"/>
  <c r="Q35" i="48"/>
  <c r="S35" i="48" s="1"/>
  <c r="H81" i="48"/>
  <c r="Q60" i="48"/>
  <c r="S60" i="48" s="1"/>
  <c r="H60" i="48"/>
  <c r="I31" i="48"/>
  <c r="J31" i="48" s="1"/>
  <c r="I21" i="48"/>
  <c r="J21" i="48" s="1"/>
  <c r="H79" i="48"/>
  <c r="H87" i="48"/>
  <c r="H47" i="48"/>
  <c r="H77" i="48"/>
  <c r="H56" i="48"/>
  <c r="I50" i="48"/>
  <c r="J50" i="48" s="1"/>
  <c r="S34" i="48"/>
  <c r="R34" i="48"/>
  <c r="T34" i="48" s="1"/>
  <c r="H90" i="48"/>
  <c r="Q90" i="48" s="1"/>
  <c r="S90" i="48" s="1"/>
  <c r="I84" i="48"/>
  <c r="I25" i="48"/>
  <c r="J25" i="48" s="1"/>
  <c r="Q56" i="48"/>
  <c r="S56" i="48" s="1"/>
  <c r="Q17" i="48"/>
  <c r="R17" i="48" s="1"/>
  <c r="T17" i="48" s="1"/>
  <c r="I61" i="48"/>
  <c r="J61" i="48" s="1"/>
  <c r="H54" i="48"/>
  <c r="H52" i="48"/>
  <c r="Q52" i="48"/>
  <c r="S52" i="48" s="1"/>
  <c r="I45" i="48"/>
  <c r="J45" i="48" s="1"/>
  <c r="H86" i="48"/>
  <c r="H11" i="48"/>
  <c r="I57" i="48"/>
  <c r="J57" i="48" s="1"/>
  <c r="I27" i="48"/>
  <c r="J27" i="48" s="1"/>
  <c r="I53" i="48"/>
  <c r="J53" i="48" s="1"/>
  <c r="I13" i="48"/>
  <c r="J13" i="48" s="1"/>
  <c r="Q80" i="48"/>
  <c r="S80" i="48" s="1"/>
  <c r="I15" i="48"/>
  <c r="J15" i="48" s="1"/>
  <c r="H29" i="48"/>
  <c r="H17" i="48"/>
  <c r="I9" i="48"/>
  <c r="J9" i="48" s="1"/>
  <c r="Q14" i="48"/>
  <c r="S14" i="48" s="1"/>
  <c r="Q76" i="48"/>
  <c r="S76" i="48" s="1"/>
  <c r="Q32" i="48"/>
  <c r="S32" i="48" s="1"/>
  <c r="H23" i="48"/>
  <c r="Q26" i="48"/>
  <c r="S26" i="48" s="1"/>
  <c r="H51" i="48"/>
  <c r="J23" i="48"/>
  <c r="Q23" i="48"/>
  <c r="S23" i="48" s="1"/>
  <c r="Q82" i="48"/>
  <c r="S82" i="48" s="1"/>
  <c r="I19" i="48"/>
  <c r="J19" i="48" s="1"/>
  <c r="Q77" i="48"/>
  <c r="S77" i="48" s="1"/>
  <c r="Q49" i="48"/>
  <c r="Q59" i="48"/>
  <c r="S59" i="48" s="1"/>
  <c r="Q62" i="48"/>
  <c r="S62" i="48" s="1"/>
  <c r="R79" i="48"/>
  <c r="T79" i="48" s="1"/>
  <c r="Q88" i="48"/>
  <c r="S88" i="48" s="1"/>
  <c r="Q55" i="48"/>
  <c r="S55" i="48" s="1"/>
  <c r="Q95" i="48"/>
  <c r="S95" i="48" s="1"/>
  <c r="Q58" i="48"/>
  <c r="Q93" i="48"/>
  <c r="S93" i="48" s="1"/>
  <c r="Q28" i="48"/>
  <c r="Q91" i="48"/>
  <c r="S91" i="48" s="1"/>
  <c r="Q54" i="48"/>
  <c r="S54" i="48" s="1"/>
  <c r="Q83" i="48"/>
  <c r="S83" i="48" s="1"/>
  <c r="Q46" i="48"/>
  <c r="S46" i="48" s="1"/>
  <c r="Q86" i="48"/>
  <c r="S86" i="48" s="1"/>
  <c r="Q78" i="48"/>
  <c r="Q11" i="48"/>
  <c r="Q20" i="48"/>
  <c r="S20" i="48" s="1"/>
  <c r="J16" i="48"/>
  <c r="Q16" i="48"/>
  <c r="I33" i="48"/>
  <c r="H33" i="48"/>
  <c r="R75" i="48"/>
  <c r="T75" i="48" s="1"/>
  <c r="Q24" i="48"/>
  <c r="S24" i="48" s="1"/>
  <c r="Q51" i="48"/>
  <c r="R56" i="48"/>
  <c r="T56" i="48" s="1"/>
  <c r="Q47" i="48"/>
  <c r="Q89" i="48"/>
  <c r="Q18" i="48"/>
  <c r="Q10" i="48"/>
  <c r="Q22" i="48"/>
  <c r="R48" i="48"/>
  <c r="T48" i="48" s="1"/>
  <c r="Q15" i="48"/>
  <c r="Q63" i="48"/>
  <c r="Q94" i="48"/>
  <c r="Q85" i="48"/>
  <c r="Q45" i="48"/>
  <c r="Q12" i="48"/>
  <c r="R26" i="48"/>
  <c r="T26" i="48" s="1"/>
  <c r="Q92" i="48"/>
  <c r="Q29" i="48"/>
  <c r="S29" i="48" s="1"/>
  <c r="Q81" i="48"/>
  <c r="Q87" i="48"/>
  <c r="Q44" i="48"/>
  <c r="H61" i="42"/>
  <c r="H32" i="42"/>
  <c r="R89" i="42"/>
  <c r="T89" i="42" s="1"/>
  <c r="I90" i="42"/>
  <c r="I33" i="42"/>
  <c r="J33" i="42" s="1"/>
  <c r="Q33" i="42"/>
  <c r="S33" i="42" s="1"/>
  <c r="Q61" i="42"/>
  <c r="J32" i="42"/>
  <c r="Q32" i="42"/>
  <c r="I31" i="42"/>
  <c r="R33" i="42"/>
  <c r="T33" i="42" s="1"/>
  <c r="R14" i="64" l="1"/>
  <c r="T14" i="64" s="1"/>
  <c r="R56" i="64"/>
  <c r="T56" i="64" s="1"/>
  <c r="S33" i="64"/>
  <c r="R62" i="64"/>
  <c r="T62" i="64" s="1"/>
  <c r="S54" i="64"/>
  <c r="R36" i="64"/>
  <c r="T36" i="64" s="1"/>
  <c r="R57" i="64"/>
  <c r="T57" i="64" s="1"/>
  <c r="R58" i="64"/>
  <c r="T58" i="64" s="1"/>
  <c r="R40" i="64"/>
  <c r="T40" i="64" s="1"/>
  <c r="S10" i="64"/>
  <c r="R31" i="64"/>
  <c r="T31" i="64" s="1"/>
  <c r="R32" i="64"/>
  <c r="T32" i="64" s="1"/>
  <c r="R19" i="64"/>
  <c r="T19" i="64" s="1"/>
  <c r="R18" i="64"/>
  <c r="T18" i="64" s="1"/>
  <c r="R16" i="64"/>
  <c r="T16" i="64" s="1"/>
  <c r="S8" i="64"/>
  <c r="R35" i="64"/>
  <c r="T35" i="64" s="1"/>
  <c r="S37" i="64"/>
  <c r="S39" i="64"/>
  <c r="R39" i="64"/>
  <c r="T39" i="64" s="1"/>
  <c r="S41" i="64"/>
  <c r="R41" i="64"/>
  <c r="T41" i="64" s="1"/>
  <c r="R10" i="60"/>
  <c r="T10" i="60" s="1"/>
  <c r="R41" i="60"/>
  <c r="T41" i="60" s="1"/>
  <c r="R13" i="60"/>
  <c r="T13" i="60" s="1"/>
  <c r="R36" i="60"/>
  <c r="T36" i="60" s="1"/>
  <c r="R57" i="60"/>
  <c r="T57" i="60" s="1"/>
  <c r="R61" i="60"/>
  <c r="T61" i="60" s="1"/>
  <c r="S53" i="60"/>
  <c r="R53" i="60"/>
  <c r="T53" i="60" s="1"/>
  <c r="S30" i="57"/>
  <c r="R40" i="57"/>
  <c r="T40" i="57" s="1"/>
  <c r="R37" i="57"/>
  <c r="T37" i="57" s="1"/>
  <c r="R8" i="57"/>
  <c r="T8" i="57" s="1"/>
  <c r="R51" i="57"/>
  <c r="T51" i="57" s="1"/>
  <c r="R58" i="57"/>
  <c r="T58" i="57" s="1"/>
  <c r="R10" i="57"/>
  <c r="T10" i="57" s="1"/>
  <c r="R56" i="57"/>
  <c r="T56" i="57" s="1"/>
  <c r="R29" i="57"/>
  <c r="T29" i="57" s="1"/>
  <c r="R59" i="57"/>
  <c r="T59" i="57" s="1"/>
  <c r="R13" i="57"/>
  <c r="T13" i="57" s="1"/>
  <c r="S55" i="57"/>
  <c r="R55" i="57"/>
  <c r="T55" i="57" s="1"/>
  <c r="S49" i="57"/>
  <c r="R49" i="57"/>
  <c r="T49" i="57" s="1"/>
  <c r="S33" i="57"/>
  <c r="R33" i="57"/>
  <c r="T33" i="57" s="1"/>
  <c r="S16" i="57"/>
  <c r="R16" i="57"/>
  <c r="T16" i="57" s="1"/>
  <c r="R53" i="52"/>
  <c r="T53" i="52" s="1"/>
  <c r="R28" i="52"/>
  <c r="T28" i="52" s="1"/>
  <c r="R63" i="52"/>
  <c r="T63" i="52" s="1"/>
  <c r="R44" i="52"/>
  <c r="T44" i="52" s="1"/>
  <c r="R19" i="52"/>
  <c r="T19" i="52" s="1"/>
  <c r="S52" i="52"/>
  <c r="R52" i="52"/>
  <c r="T52" i="52" s="1"/>
  <c r="R25" i="52"/>
  <c r="T25" i="52" s="1"/>
  <c r="S59" i="52"/>
  <c r="R59" i="52"/>
  <c r="T59" i="52" s="1"/>
  <c r="R83" i="52"/>
  <c r="T83" i="52" s="1"/>
  <c r="R13" i="52"/>
  <c r="T13" i="52" s="1"/>
  <c r="S33" i="52"/>
  <c r="R33" i="52"/>
  <c r="T33" i="52" s="1"/>
  <c r="R27" i="52"/>
  <c r="T27" i="52" s="1"/>
  <c r="S93" i="52"/>
  <c r="R93" i="52"/>
  <c r="T93" i="52" s="1"/>
  <c r="S51" i="52"/>
  <c r="R51" i="52"/>
  <c r="T51" i="52" s="1"/>
  <c r="S82" i="52"/>
  <c r="R82" i="52"/>
  <c r="T82" i="52" s="1"/>
  <c r="S57" i="52"/>
  <c r="R57" i="52"/>
  <c r="T57" i="52" s="1"/>
  <c r="S17" i="52"/>
  <c r="R17" i="52"/>
  <c r="T17" i="52" s="1"/>
  <c r="S49" i="52"/>
  <c r="R49" i="52"/>
  <c r="T49" i="52" s="1"/>
  <c r="S45" i="52"/>
  <c r="R45" i="52"/>
  <c r="T45" i="52" s="1"/>
  <c r="S32" i="52"/>
  <c r="R32" i="52"/>
  <c r="T32" i="52" s="1"/>
  <c r="S86" i="52"/>
  <c r="R86" i="52"/>
  <c r="T86" i="52" s="1"/>
  <c r="R60" i="48"/>
  <c r="T60" i="48" s="1"/>
  <c r="Q8" i="48"/>
  <c r="Q30" i="48"/>
  <c r="S30" i="48" s="1"/>
  <c r="S64" i="48"/>
  <c r="R64" i="48"/>
  <c r="T64" i="48" s="1"/>
  <c r="S65" i="48"/>
  <c r="R65" i="48"/>
  <c r="T65" i="48" s="1"/>
  <c r="Q21" i="48"/>
  <c r="S21" i="48" s="1"/>
  <c r="S66" i="48"/>
  <c r="R66" i="48"/>
  <c r="T66" i="48" s="1"/>
  <c r="R82" i="48"/>
  <c r="T82" i="48" s="1"/>
  <c r="Q27" i="48"/>
  <c r="R77" i="48"/>
  <c r="T77" i="48" s="1"/>
  <c r="Q31" i="48"/>
  <c r="R35" i="48"/>
  <c r="T35" i="48" s="1"/>
  <c r="Q50" i="48"/>
  <c r="R50" i="48" s="1"/>
  <c r="T50" i="48" s="1"/>
  <c r="Q61" i="48"/>
  <c r="R61" i="48" s="1"/>
  <c r="T61" i="48" s="1"/>
  <c r="R95" i="48"/>
  <c r="T95" i="48" s="1"/>
  <c r="J84" i="48"/>
  <c r="Q84" i="48"/>
  <c r="R30" i="48"/>
  <c r="T30" i="48" s="1"/>
  <c r="Q13" i="48"/>
  <c r="S13" i="48" s="1"/>
  <c r="Q25" i="48"/>
  <c r="Q53" i="48"/>
  <c r="R53" i="48" s="1"/>
  <c r="T53" i="48" s="1"/>
  <c r="Q57" i="48"/>
  <c r="R52" i="48"/>
  <c r="T52" i="48" s="1"/>
  <c r="R80" i="48"/>
  <c r="T80" i="48" s="1"/>
  <c r="R54" i="48"/>
  <c r="T54" i="48" s="1"/>
  <c r="Q9" i="48"/>
  <c r="R83" i="48"/>
  <c r="T83" i="48" s="1"/>
  <c r="R14" i="48"/>
  <c r="T14" i="48" s="1"/>
  <c r="R90" i="48"/>
  <c r="T90" i="48" s="1"/>
  <c r="R76" i="48"/>
  <c r="T76" i="48" s="1"/>
  <c r="R32" i="48"/>
  <c r="T32" i="48" s="1"/>
  <c r="Q19" i="48"/>
  <c r="R19" i="48" s="1"/>
  <c r="T19" i="48" s="1"/>
  <c r="R59" i="48"/>
  <c r="T59" i="48" s="1"/>
  <c r="S17" i="48"/>
  <c r="R86" i="48"/>
  <c r="T86" i="48" s="1"/>
  <c r="S49" i="48"/>
  <c r="R49" i="48"/>
  <c r="T49" i="48" s="1"/>
  <c r="R93" i="48"/>
  <c r="T93" i="48" s="1"/>
  <c r="R23" i="48"/>
  <c r="T23" i="48" s="1"/>
  <c r="R62" i="48"/>
  <c r="T62" i="48" s="1"/>
  <c r="R88" i="48"/>
  <c r="T88" i="48" s="1"/>
  <c r="R46" i="48"/>
  <c r="T46" i="48" s="1"/>
  <c r="R91" i="48"/>
  <c r="T91" i="48" s="1"/>
  <c r="R55" i="48"/>
  <c r="T55" i="48" s="1"/>
  <c r="S28" i="48"/>
  <c r="R28" i="48"/>
  <c r="T28" i="48" s="1"/>
  <c r="S58" i="48"/>
  <c r="R58" i="48"/>
  <c r="T58" i="48" s="1"/>
  <c r="S31" i="48"/>
  <c r="R31" i="48"/>
  <c r="T31" i="48" s="1"/>
  <c r="S8" i="48"/>
  <c r="R8" i="48"/>
  <c r="T8" i="48" s="1"/>
  <c r="S61" i="48"/>
  <c r="S92" i="48"/>
  <c r="R92" i="48"/>
  <c r="T92" i="48" s="1"/>
  <c r="R29" i="48"/>
  <c r="T29" i="48" s="1"/>
  <c r="S22" i="48"/>
  <c r="R22" i="48"/>
  <c r="T22" i="48" s="1"/>
  <c r="R20" i="48"/>
  <c r="T20" i="48" s="1"/>
  <c r="S51" i="48"/>
  <c r="R51" i="48"/>
  <c r="T51" i="48" s="1"/>
  <c r="S63" i="48"/>
  <c r="R63" i="48"/>
  <c r="T63" i="48" s="1"/>
  <c r="S10" i="48"/>
  <c r="R10" i="48"/>
  <c r="T10" i="48" s="1"/>
  <c r="S16" i="48"/>
  <c r="R16" i="48"/>
  <c r="T16" i="48" s="1"/>
  <c r="J33" i="48"/>
  <c r="Q33" i="48"/>
  <c r="S12" i="48"/>
  <c r="R12" i="48"/>
  <c r="T12" i="48" s="1"/>
  <c r="S15" i="48"/>
  <c r="R15" i="48"/>
  <c r="T15" i="48" s="1"/>
  <c r="S18" i="48"/>
  <c r="R18" i="48"/>
  <c r="T18" i="48" s="1"/>
  <c r="S9" i="48"/>
  <c r="R9" i="48"/>
  <c r="T9" i="48" s="1"/>
  <c r="S45" i="48"/>
  <c r="R45" i="48"/>
  <c r="T45" i="48" s="1"/>
  <c r="S89" i="48"/>
  <c r="R89" i="48"/>
  <c r="T89" i="48" s="1"/>
  <c r="S44" i="48"/>
  <c r="R44" i="48"/>
  <c r="T44" i="48" s="1"/>
  <c r="S87" i="48"/>
  <c r="R87" i="48"/>
  <c r="T87" i="48" s="1"/>
  <c r="S85" i="48"/>
  <c r="R85" i="48"/>
  <c r="T85" i="48" s="1"/>
  <c r="S47" i="48"/>
  <c r="R47" i="48"/>
  <c r="T47" i="48" s="1"/>
  <c r="R24" i="48"/>
  <c r="T24" i="48" s="1"/>
  <c r="S27" i="48"/>
  <c r="R27" i="48"/>
  <c r="T27" i="48" s="1"/>
  <c r="S11" i="48"/>
  <c r="R11" i="48"/>
  <c r="T11" i="48" s="1"/>
  <c r="S81" i="48"/>
  <c r="R81" i="48"/>
  <c r="T81" i="48" s="1"/>
  <c r="S94" i="48"/>
  <c r="R94" i="48"/>
  <c r="T94" i="48" s="1"/>
  <c r="S78" i="48"/>
  <c r="R78" i="48"/>
  <c r="T78" i="48" s="1"/>
  <c r="J90" i="42"/>
  <c r="Q90" i="42"/>
  <c r="S61" i="42"/>
  <c r="R61" i="42"/>
  <c r="T61" i="42" s="1"/>
  <c r="J31" i="42"/>
  <c r="Q31" i="42"/>
  <c r="S32" i="42"/>
  <c r="R32" i="42"/>
  <c r="T32" i="42" s="1"/>
  <c r="R13" i="48" l="1"/>
  <c r="T13" i="48" s="1"/>
  <c r="S50" i="48"/>
  <c r="R21" i="48"/>
  <c r="T21" i="48" s="1"/>
  <c r="S19" i="48"/>
  <c r="S25" i="48"/>
  <c r="R25" i="48"/>
  <c r="T25" i="48" s="1"/>
  <c r="R84" i="48"/>
  <c r="T84" i="48" s="1"/>
  <c r="S84" i="48"/>
  <c r="S53" i="48"/>
  <c r="S57" i="48"/>
  <c r="R57" i="48"/>
  <c r="T57" i="48" s="1"/>
  <c r="S33" i="48"/>
  <c r="R33" i="48"/>
  <c r="T33" i="48" s="1"/>
  <c r="S90" i="42"/>
  <c r="R90" i="42"/>
  <c r="T90" i="42" s="1"/>
  <c r="S31" i="42"/>
  <c r="R31" i="42"/>
  <c r="T31" i="42" s="1"/>
  <c r="V26" i="44" l="1"/>
  <c r="U26" i="44"/>
  <c r="N26" i="44"/>
  <c r="M26" i="44"/>
  <c r="O26" i="44" s="1"/>
  <c r="L26" i="44"/>
  <c r="K26" i="44"/>
  <c r="F26" i="44"/>
  <c r="E26" i="44"/>
  <c r="G26" i="44" s="1"/>
  <c r="D26" i="44"/>
  <c r="C26" i="44"/>
  <c r="B26" i="44"/>
  <c r="A26" i="44"/>
  <c r="P26" i="44" s="1"/>
  <c r="V17" i="44"/>
  <c r="U17" i="44"/>
  <c r="N17" i="44"/>
  <c r="M17" i="44"/>
  <c r="L17" i="44"/>
  <c r="K17" i="44"/>
  <c r="F17" i="44"/>
  <c r="E17" i="44"/>
  <c r="D17" i="44"/>
  <c r="C17" i="44"/>
  <c r="G17" i="44" s="1"/>
  <c r="B17" i="44"/>
  <c r="A17" i="44"/>
  <c r="P17" i="44" s="1"/>
  <c r="V8" i="44"/>
  <c r="U8" i="44"/>
  <c r="N8" i="44"/>
  <c r="M8" i="44"/>
  <c r="L8" i="44"/>
  <c r="K8" i="44"/>
  <c r="F8" i="44"/>
  <c r="E8" i="44"/>
  <c r="D8" i="44"/>
  <c r="C8" i="44"/>
  <c r="G8" i="44" s="1"/>
  <c r="B8" i="44"/>
  <c r="A8" i="44"/>
  <c r="P8" i="44" s="1"/>
  <c r="O17" i="44"/>
  <c r="O8" i="44"/>
  <c r="V88" i="42"/>
  <c r="U88" i="42"/>
  <c r="N88" i="42"/>
  <c r="M88" i="42"/>
  <c r="L88" i="42"/>
  <c r="K88" i="42"/>
  <c r="F88" i="42"/>
  <c r="E88" i="42"/>
  <c r="D88" i="42"/>
  <c r="C88" i="42"/>
  <c r="B88" i="42"/>
  <c r="A88" i="42"/>
  <c r="V87" i="42"/>
  <c r="U87" i="42"/>
  <c r="N87" i="42"/>
  <c r="M87" i="42"/>
  <c r="L87" i="42"/>
  <c r="K87" i="42"/>
  <c r="F87" i="42"/>
  <c r="E87" i="42"/>
  <c r="D87" i="42"/>
  <c r="C87" i="42"/>
  <c r="B87" i="42"/>
  <c r="A87" i="42"/>
  <c r="V86" i="42"/>
  <c r="U86" i="42"/>
  <c r="N86" i="42"/>
  <c r="M86" i="42"/>
  <c r="L86" i="42"/>
  <c r="K86" i="42"/>
  <c r="F86" i="42"/>
  <c r="E86" i="42"/>
  <c r="D86" i="42"/>
  <c r="C86" i="42"/>
  <c r="B86" i="42"/>
  <c r="A86" i="42"/>
  <c r="V85" i="42"/>
  <c r="U85" i="42"/>
  <c r="N85" i="42"/>
  <c r="M85" i="42"/>
  <c r="L85" i="42"/>
  <c r="K85" i="42"/>
  <c r="F85" i="42"/>
  <c r="E85" i="42"/>
  <c r="D85" i="42"/>
  <c r="C85" i="42"/>
  <c r="B85" i="42"/>
  <c r="A85" i="42"/>
  <c r="V84" i="42"/>
  <c r="U84" i="42"/>
  <c r="N84" i="42"/>
  <c r="M84" i="42"/>
  <c r="L84" i="42"/>
  <c r="K84" i="42"/>
  <c r="F84" i="42"/>
  <c r="E84" i="42"/>
  <c r="D84" i="42"/>
  <c r="C84" i="42"/>
  <c r="B84" i="42"/>
  <c r="A84" i="42"/>
  <c r="V83" i="42"/>
  <c r="U83" i="42"/>
  <c r="N83" i="42"/>
  <c r="M83" i="42"/>
  <c r="L83" i="42"/>
  <c r="K83" i="42"/>
  <c r="F83" i="42"/>
  <c r="E83" i="42"/>
  <c r="D83" i="42"/>
  <c r="C83" i="42"/>
  <c r="B83" i="42"/>
  <c r="A83" i="42"/>
  <c r="V82" i="42"/>
  <c r="U82" i="42"/>
  <c r="N82" i="42"/>
  <c r="M82" i="42"/>
  <c r="L82" i="42"/>
  <c r="K82" i="42"/>
  <c r="F82" i="42"/>
  <c r="E82" i="42"/>
  <c r="D82" i="42"/>
  <c r="C82" i="42"/>
  <c r="B82" i="42"/>
  <c r="A82" i="42"/>
  <c r="V81" i="42"/>
  <c r="U81" i="42"/>
  <c r="N81" i="42"/>
  <c r="M81" i="42"/>
  <c r="L81" i="42"/>
  <c r="K81" i="42"/>
  <c r="F81" i="42"/>
  <c r="E81" i="42"/>
  <c r="D81" i="42"/>
  <c r="C81" i="42"/>
  <c r="B81" i="42"/>
  <c r="A81" i="42"/>
  <c r="V80" i="42"/>
  <c r="U80" i="42"/>
  <c r="N80" i="42"/>
  <c r="M80" i="42"/>
  <c r="L80" i="42"/>
  <c r="K80" i="42"/>
  <c r="F80" i="42"/>
  <c r="E80" i="42"/>
  <c r="D80" i="42"/>
  <c r="C80" i="42"/>
  <c r="B80" i="42"/>
  <c r="A80" i="42"/>
  <c r="V79" i="42"/>
  <c r="U79" i="42"/>
  <c r="N79" i="42"/>
  <c r="M79" i="42"/>
  <c r="L79" i="42"/>
  <c r="K79" i="42"/>
  <c r="F79" i="42"/>
  <c r="E79" i="42"/>
  <c r="D79" i="42"/>
  <c r="C79" i="42"/>
  <c r="B79" i="42"/>
  <c r="A79" i="42"/>
  <c r="V78" i="42"/>
  <c r="U78" i="42"/>
  <c r="N78" i="42"/>
  <c r="M78" i="42"/>
  <c r="L78" i="42"/>
  <c r="K78" i="42"/>
  <c r="F78" i="42"/>
  <c r="E78" i="42"/>
  <c r="D78" i="42"/>
  <c r="C78" i="42"/>
  <c r="B78" i="42"/>
  <c r="A78" i="42"/>
  <c r="V77" i="42"/>
  <c r="U77" i="42"/>
  <c r="N77" i="42"/>
  <c r="M77" i="42"/>
  <c r="L77" i="42"/>
  <c r="K77" i="42"/>
  <c r="F77" i="42"/>
  <c r="E77" i="42"/>
  <c r="D77" i="42"/>
  <c r="C77" i="42"/>
  <c r="B77" i="42"/>
  <c r="A77" i="42"/>
  <c r="V76" i="42"/>
  <c r="U76" i="42"/>
  <c r="N76" i="42"/>
  <c r="M76" i="42"/>
  <c r="L76" i="42"/>
  <c r="K76" i="42"/>
  <c r="F76" i="42"/>
  <c r="E76" i="42"/>
  <c r="D76" i="42"/>
  <c r="C76" i="42"/>
  <c r="B76" i="42"/>
  <c r="A76" i="42"/>
  <c r="P76" i="42" s="1"/>
  <c r="V75" i="42"/>
  <c r="U75" i="42"/>
  <c r="N75" i="42"/>
  <c r="M75" i="42"/>
  <c r="L75" i="42"/>
  <c r="K75" i="42"/>
  <c r="F75" i="42"/>
  <c r="E75" i="42"/>
  <c r="D75" i="42"/>
  <c r="C75" i="42"/>
  <c r="B75" i="42"/>
  <c r="A75" i="42"/>
  <c r="V74" i="42"/>
  <c r="U74" i="42"/>
  <c r="N74" i="42"/>
  <c r="M74" i="42"/>
  <c r="L74" i="42"/>
  <c r="K74" i="42"/>
  <c r="F74" i="42"/>
  <c r="E74" i="42"/>
  <c r="D74" i="42"/>
  <c r="C74" i="42"/>
  <c r="B74" i="42"/>
  <c r="A74" i="42"/>
  <c r="V73" i="42"/>
  <c r="U73" i="42"/>
  <c r="N73" i="42"/>
  <c r="M73" i="42"/>
  <c r="L73" i="42"/>
  <c r="K73" i="42"/>
  <c r="F73" i="42"/>
  <c r="E73" i="42"/>
  <c r="D73" i="42"/>
  <c r="C73" i="42"/>
  <c r="B73" i="42"/>
  <c r="A73" i="42"/>
  <c r="P73" i="42" s="1"/>
  <c r="V72" i="42"/>
  <c r="U72" i="42"/>
  <c r="N72" i="42"/>
  <c r="M72" i="42"/>
  <c r="L72" i="42"/>
  <c r="K72" i="42"/>
  <c r="F72" i="42"/>
  <c r="E72" i="42"/>
  <c r="D72" i="42"/>
  <c r="C72" i="42"/>
  <c r="B72" i="42"/>
  <c r="A72" i="42"/>
  <c r="V71" i="42"/>
  <c r="U71" i="42"/>
  <c r="N71" i="42"/>
  <c r="M71" i="42"/>
  <c r="L71" i="42"/>
  <c r="K71" i="42"/>
  <c r="F71" i="42"/>
  <c r="E71" i="42"/>
  <c r="D71" i="42"/>
  <c r="C71" i="42"/>
  <c r="B71" i="42"/>
  <c r="A71" i="42"/>
  <c r="P71" i="42" s="1"/>
  <c r="V70" i="42"/>
  <c r="U70" i="42"/>
  <c r="N70" i="42"/>
  <c r="M70" i="42"/>
  <c r="L70" i="42"/>
  <c r="K70" i="42"/>
  <c r="F70" i="42"/>
  <c r="E70" i="42"/>
  <c r="D70" i="42"/>
  <c r="C70" i="42"/>
  <c r="B70" i="42"/>
  <c r="A70" i="42"/>
  <c r="P70" i="42" s="1"/>
  <c r="V60" i="42"/>
  <c r="U60" i="42"/>
  <c r="N60" i="42"/>
  <c r="M60" i="42"/>
  <c r="L60" i="42"/>
  <c r="K60" i="42"/>
  <c r="F60" i="42"/>
  <c r="E60" i="42"/>
  <c r="D60" i="42"/>
  <c r="C60" i="42"/>
  <c r="B60" i="42"/>
  <c r="P60" i="42"/>
  <c r="V59" i="42"/>
  <c r="U59" i="42"/>
  <c r="N59" i="42"/>
  <c r="M59" i="42"/>
  <c r="O59" i="42" s="1"/>
  <c r="L59" i="42"/>
  <c r="K59" i="42"/>
  <c r="F59" i="42"/>
  <c r="E59" i="42"/>
  <c r="G59" i="42" s="1"/>
  <c r="D59" i="42"/>
  <c r="C59" i="42"/>
  <c r="B59" i="42"/>
  <c r="A59" i="42"/>
  <c r="P59" i="42" s="1"/>
  <c r="V58" i="42"/>
  <c r="U58" i="42"/>
  <c r="N58" i="42"/>
  <c r="M58" i="42"/>
  <c r="O58" i="42" s="1"/>
  <c r="L58" i="42"/>
  <c r="K58" i="42"/>
  <c r="F58" i="42"/>
  <c r="E58" i="42"/>
  <c r="D58" i="42"/>
  <c r="C58" i="42"/>
  <c r="B58" i="42"/>
  <c r="A58" i="42"/>
  <c r="P58" i="42" s="1"/>
  <c r="V57" i="42"/>
  <c r="U57" i="42"/>
  <c r="N57" i="42"/>
  <c r="M57" i="42"/>
  <c r="O57" i="42" s="1"/>
  <c r="L57" i="42"/>
  <c r="K57" i="42"/>
  <c r="F57" i="42"/>
  <c r="E57" i="42"/>
  <c r="D57" i="42"/>
  <c r="C57" i="42"/>
  <c r="B57" i="42"/>
  <c r="A57" i="42"/>
  <c r="P57" i="42" s="1"/>
  <c r="V56" i="42"/>
  <c r="U56" i="42"/>
  <c r="N56" i="42"/>
  <c r="M56" i="42"/>
  <c r="L56" i="42"/>
  <c r="K56" i="42"/>
  <c r="F56" i="42"/>
  <c r="E56" i="42"/>
  <c r="G56" i="42" s="1"/>
  <c r="H56" i="42" s="1"/>
  <c r="D56" i="42"/>
  <c r="C56" i="42"/>
  <c r="B56" i="42"/>
  <c r="A56" i="42"/>
  <c r="P56" i="42" s="1"/>
  <c r="V55" i="42"/>
  <c r="U55" i="42"/>
  <c r="N55" i="42"/>
  <c r="M55" i="42"/>
  <c r="L55" i="42"/>
  <c r="K55" i="42"/>
  <c r="F55" i="42"/>
  <c r="E55" i="42"/>
  <c r="D55" i="42"/>
  <c r="C55" i="42"/>
  <c r="B55" i="42"/>
  <c r="A55" i="42"/>
  <c r="P55" i="42" s="1"/>
  <c r="V54" i="42"/>
  <c r="U54" i="42"/>
  <c r="N54" i="42"/>
  <c r="M54" i="42"/>
  <c r="L54" i="42"/>
  <c r="K54" i="42"/>
  <c r="F54" i="42"/>
  <c r="E54" i="42"/>
  <c r="D54" i="42"/>
  <c r="C54" i="42"/>
  <c r="B54" i="42"/>
  <c r="A54" i="42"/>
  <c r="P54" i="42" s="1"/>
  <c r="V53" i="42"/>
  <c r="U53" i="42"/>
  <c r="N53" i="42"/>
  <c r="M53" i="42"/>
  <c r="O53" i="42" s="1"/>
  <c r="L53" i="42"/>
  <c r="K53" i="42"/>
  <c r="F53" i="42"/>
  <c r="E53" i="42"/>
  <c r="D53" i="42"/>
  <c r="C53" i="42"/>
  <c r="B53" i="42"/>
  <c r="A53" i="42"/>
  <c r="P53" i="42" s="1"/>
  <c r="V52" i="42"/>
  <c r="U52" i="42"/>
  <c r="N52" i="42"/>
  <c r="M52" i="42"/>
  <c r="L52" i="42"/>
  <c r="K52" i="42"/>
  <c r="F52" i="42"/>
  <c r="E52" i="42"/>
  <c r="D52" i="42"/>
  <c r="C52" i="42"/>
  <c r="B52" i="42"/>
  <c r="A52" i="42"/>
  <c r="P52" i="42" s="1"/>
  <c r="V51" i="42"/>
  <c r="U51" i="42"/>
  <c r="N51" i="42"/>
  <c r="M51" i="42"/>
  <c r="O51" i="42" s="1"/>
  <c r="L51" i="42"/>
  <c r="K51" i="42"/>
  <c r="F51" i="42"/>
  <c r="E51" i="42"/>
  <c r="G51" i="42" s="1"/>
  <c r="D51" i="42"/>
  <c r="C51" i="42"/>
  <c r="B51" i="42"/>
  <c r="A51" i="42"/>
  <c r="P51" i="42" s="1"/>
  <c r="V50" i="42"/>
  <c r="U50" i="42"/>
  <c r="N50" i="42"/>
  <c r="M50" i="42"/>
  <c r="O50" i="42" s="1"/>
  <c r="L50" i="42"/>
  <c r="K50" i="42"/>
  <c r="F50" i="42"/>
  <c r="E50" i="42"/>
  <c r="G50" i="42" s="1"/>
  <c r="D50" i="42"/>
  <c r="C50" i="42"/>
  <c r="B50" i="42"/>
  <c r="A50" i="42"/>
  <c r="P50" i="42" s="1"/>
  <c r="V49" i="42"/>
  <c r="U49" i="42"/>
  <c r="N49" i="42"/>
  <c r="M49" i="42"/>
  <c r="O49" i="42" s="1"/>
  <c r="L49" i="42"/>
  <c r="K49" i="42"/>
  <c r="F49" i="42"/>
  <c r="E49" i="42"/>
  <c r="G49" i="42" s="1"/>
  <c r="D49" i="42"/>
  <c r="C49" i="42"/>
  <c r="B49" i="42"/>
  <c r="A49" i="42"/>
  <c r="P49" i="42" s="1"/>
  <c r="V48" i="42"/>
  <c r="U48" i="42"/>
  <c r="N48" i="42"/>
  <c r="M48" i="42"/>
  <c r="O48" i="42" s="1"/>
  <c r="L48" i="42"/>
  <c r="K48" i="42"/>
  <c r="F48" i="42"/>
  <c r="E48" i="42"/>
  <c r="G48" i="42" s="1"/>
  <c r="D48" i="42"/>
  <c r="C48" i="42"/>
  <c r="B48" i="42"/>
  <c r="A48" i="42"/>
  <c r="P48" i="42" s="1"/>
  <c r="V47" i="42"/>
  <c r="U47" i="42"/>
  <c r="N47" i="42"/>
  <c r="M47" i="42"/>
  <c r="O47" i="42" s="1"/>
  <c r="L47" i="42"/>
  <c r="K47" i="42"/>
  <c r="F47" i="42"/>
  <c r="E47" i="42"/>
  <c r="D47" i="42"/>
  <c r="C47" i="42"/>
  <c r="B47" i="42"/>
  <c r="A47" i="42"/>
  <c r="P47" i="42" s="1"/>
  <c r="V46" i="42"/>
  <c r="U46" i="42"/>
  <c r="N46" i="42"/>
  <c r="M46" i="42"/>
  <c r="O46" i="42" s="1"/>
  <c r="L46" i="42"/>
  <c r="K46" i="42"/>
  <c r="F46" i="42"/>
  <c r="E46" i="42"/>
  <c r="G46" i="42" s="1"/>
  <c r="D46" i="42"/>
  <c r="C46" i="42"/>
  <c r="B46" i="42"/>
  <c r="A46" i="42"/>
  <c r="P46" i="42" s="1"/>
  <c r="V45" i="42"/>
  <c r="U45" i="42"/>
  <c r="N45" i="42"/>
  <c r="M45" i="42"/>
  <c r="L45" i="42"/>
  <c r="K45" i="42"/>
  <c r="F45" i="42"/>
  <c r="E45" i="42"/>
  <c r="G45" i="42" s="1"/>
  <c r="H45" i="42" s="1"/>
  <c r="D45" i="42"/>
  <c r="C45" i="42"/>
  <c r="B45" i="42"/>
  <c r="A45" i="42"/>
  <c r="P45" i="42" s="1"/>
  <c r="V44" i="42"/>
  <c r="U44" i="42"/>
  <c r="N44" i="42"/>
  <c r="M44" i="42"/>
  <c r="O44" i="42" s="1"/>
  <c r="L44" i="42"/>
  <c r="K44" i="42"/>
  <c r="F44" i="42"/>
  <c r="E44" i="42"/>
  <c r="G44" i="42" s="1"/>
  <c r="D44" i="42"/>
  <c r="C44" i="42"/>
  <c r="B44" i="42"/>
  <c r="A44" i="42"/>
  <c r="P44" i="42" s="1"/>
  <c r="V43" i="42"/>
  <c r="U43" i="42"/>
  <c r="N43" i="42"/>
  <c r="M43" i="42"/>
  <c r="L43" i="42"/>
  <c r="K43" i="42"/>
  <c r="F43" i="42"/>
  <c r="E43" i="42"/>
  <c r="G43" i="42" s="1"/>
  <c r="I43" i="42" s="1"/>
  <c r="J43" i="42" s="1"/>
  <c r="D43" i="42"/>
  <c r="C43" i="42"/>
  <c r="B43" i="42"/>
  <c r="A43" i="42"/>
  <c r="P43" i="42" s="1"/>
  <c r="V42" i="42"/>
  <c r="U42" i="42"/>
  <c r="N42" i="42"/>
  <c r="M42" i="42"/>
  <c r="L42" i="42"/>
  <c r="K42" i="42"/>
  <c r="F42" i="42"/>
  <c r="E42" i="42"/>
  <c r="D42" i="42"/>
  <c r="C42" i="42"/>
  <c r="B42" i="42"/>
  <c r="A42" i="42"/>
  <c r="P42" i="42" s="1"/>
  <c r="V30" i="42"/>
  <c r="U30" i="42"/>
  <c r="N30" i="42"/>
  <c r="M30" i="42"/>
  <c r="O30" i="42" s="1"/>
  <c r="L30" i="42"/>
  <c r="K30" i="42"/>
  <c r="F30" i="42"/>
  <c r="E30" i="42"/>
  <c r="G30" i="42" s="1"/>
  <c r="D30" i="42"/>
  <c r="C30" i="42"/>
  <c r="B30" i="42"/>
  <c r="A30" i="42"/>
  <c r="P30" i="42" s="1"/>
  <c r="V29" i="42"/>
  <c r="U29" i="42"/>
  <c r="N29" i="42"/>
  <c r="M29" i="42"/>
  <c r="O29" i="42" s="1"/>
  <c r="L29" i="42"/>
  <c r="K29" i="42"/>
  <c r="F29" i="42"/>
  <c r="E29" i="42"/>
  <c r="D29" i="42"/>
  <c r="C29" i="42"/>
  <c r="B29" i="42"/>
  <c r="A29" i="42"/>
  <c r="P29" i="42" s="1"/>
  <c r="V28" i="42"/>
  <c r="U28" i="42"/>
  <c r="N28" i="42"/>
  <c r="M28" i="42"/>
  <c r="O28" i="42" s="1"/>
  <c r="L28" i="42"/>
  <c r="K28" i="42"/>
  <c r="F28" i="42"/>
  <c r="E28" i="42"/>
  <c r="G28" i="42" s="1"/>
  <c r="D28" i="42"/>
  <c r="C28" i="42"/>
  <c r="B28" i="42"/>
  <c r="A28" i="42"/>
  <c r="P28" i="42" s="1"/>
  <c r="V27" i="42"/>
  <c r="U27" i="42"/>
  <c r="N27" i="42"/>
  <c r="M27" i="42"/>
  <c r="O27" i="42" s="1"/>
  <c r="L27" i="42"/>
  <c r="K27" i="42"/>
  <c r="F27" i="42"/>
  <c r="E27" i="42"/>
  <c r="G27" i="42" s="1"/>
  <c r="D27" i="42"/>
  <c r="C27" i="42"/>
  <c r="B27" i="42"/>
  <c r="A27" i="42"/>
  <c r="P27" i="42" s="1"/>
  <c r="V26" i="42"/>
  <c r="U26" i="42"/>
  <c r="N26" i="42"/>
  <c r="M26" i="42"/>
  <c r="L26" i="42"/>
  <c r="K26" i="42"/>
  <c r="F26" i="42"/>
  <c r="E26" i="42"/>
  <c r="D26" i="42"/>
  <c r="C26" i="42"/>
  <c r="B26" i="42"/>
  <c r="A26" i="42"/>
  <c r="P26" i="42" s="1"/>
  <c r="V25" i="42"/>
  <c r="U25" i="42"/>
  <c r="N25" i="42"/>
  <c r="M25" i="42"/>
  <c r="O25" i="42" s="1"/>
  <c r="L25" i="42"/>
  <c r="K25" i="42"/>
  <c r="F25" i="42"/>
  <c r="E25" i="42"/>
  <c r="G25" i="42" s="1"/>
  <c r="D25" i="42"/>
  <c r="C25" i="42"/>
  <c r="B25" i="42"/>
  <c r="A25" i="42"/>
  <c r="P25" i="42" s="1"/>
  <c r="V24" i="42"/>
  <c r="U24" i="42"/>
  <c r="N24" i="42"/>
  <c r="M24" i="42"/>
  <c r="L24" i="42"/>
  <c r="K24" i="42"/>
  <c r="F24" i="42"/>
  <c r="E24" i="42"/>
  <c r="D24" i="42"/>
  <c r="C24" i="42"/>
  <c r="B24" i="42"/>
  <c r="A24" i="42"/>
  <c r="P24" i="42" s="1"/>
  <c r="V23" i="42"/>
  <c r="U23" i="42"/>
  <c r="N23" i="42"/>
  <c r="M23" i="42"/>
  <c r="O23" i="42" s="1"/>
  <c r="L23" i="42"/>
  <c r="K23" i="42"/>
  <c r="F23" i="42"/>
  <c r="E23" i="42"/>
  <c r="D23" i="42"/>
  <c r="C23" i="42"/>
  <c r="B23" i="42"/>
  <c r="A23" i="42"/>
  <c r="P23" i="42" s="1"/>
  <c r="V22" i="42"/>
  <c r="U22" i="42"/>
  <c r="N22" i="42"/>
  <c r="M22" i="42"/>
  <c r="L22" i="42"/>
  <c r="K22" i="42"/>
  <c r="F22" i="42"/>
  <c r="E22" i="42"/>
  <c r="G22" i="42" s="1"/>
  <c r="H22" i="42" s="1"/>
  <c r="D22" i="42"/>
  <c r="C22" i="42"/>
  <c r="B22" i="42"/>
  <c r="A22" i="42"/>
  <c r="P22" i="42" s="1"/>
  <c r="V21" i="42"/>
  <c r="U21" i="42"/>
  <c r="N21" i="42"/>
  <c r="M21" i="42"/>
  <c r="O21" i="42" s="1"/>
  <c r="L21" i="42"/>
  <c r="K21" i="42"/>
  <c r="F21" i="42"/>
  <c r="E21" i="42"/>
  <c r="G21" i="42" s="1"/>
  <c r="D21" i="42"/>
  <c r="C21" i="42"/>
  <c r="B21" i="42"/>
  <c r="A21" i="42"/>
  <c r="P21" i="42" s="1"/>
  <c r="V20" i="42"/>
  <c r="U20" i="42"/>
  <c r="N20" i="42"/>
  <c r="M20" i="42"/>
  <c r="O20" i="42" s="1"/>
  <c r="L20" i="42"/>
  <c r="K20" i="42"/>
  <c r="F20" i="42"/>
  <c r="E20" i="42"/>
  <c r="D20" i="42"/>
  <c r="C20" i="42"/>
  <c r="B20" i="42"/>
  <c r="A20" i="42"/>
  <c r="P20" i="42" s="1"/>
  <c r="V19" i="42"/>
  <c r="U19" i="42"/>
  <c r="N19" i="42"/>
  <c r="M19" i="42"/>
  <c r="O19" i="42" s="1"/>
  <c r="L19" i="42"/>
  <c r="K19" i="42"/>
  <c r="F19" i="42"/>
  <c r="E19" i="42"/>
  <c r="G19" i="42" s="1"/>
  <c r="D19" i="42"/>
  <c r="C19" i="42"/>
  <c r="B19" i="42"/>
  <c r="A19" i="42"/>
  <c r="P19" i="42" s="1"/>
  <c r="V18" i="42"/>
  <c r="U18" i="42"/>
  <c r="N18" i="42"/>
  <c r="M18" i="42"/>
  <c r="O18" i="42" s="1"/>
  <c r="L18" i="42"/>
  <c r="K18" i="42"/>
  <c r="F18" i="42"/>
  <c r="E18" i="42"/>
  <c r="G18" i="42" s="1"/>
  <c r="D18" i="42"/>
  <c r="C18" i="42"/>
  <c r="B18" i="42"/>
  <c r="A18" i="42"/>
  <c r="P18" i="42" s="1"/>
  <c r="V17" i="42"/>
  <c r="U17" i="42"/>
  <c r="N17" i="42"/>
  <c r="M17" i="42"/>
  <c r="O17" i="42" s="1"/>
  <c r="L17" i="42"/>
  <c r="K17" i="42"/>
  <c r="F17" i="42"/>
  <c r="E17" i="42"/>
  <c r="G17" i="42" s="1"/>
  <c r="D17" i="42"/>
  <c r="C17" i="42"/>
  <c r="B17" i="42"/>
  <c r="A17" i="42"/>
  <c r="P17" i="42" s="1"/>
  <c r="V16" i="42"/>
  <c r="U16" i="42"/>
  <c r="N16" i="42"/>
  <c r="M16" i="42"/>
  <c r="O16" i="42" s="1"/>
  <c r="L16" i="42"/>
  <c r="K16" i="42"/>
  <c r="F16" i="42"/>
  <c r="E16" i="42"/>
  <c r="G16" i="42" s="1"/>
  <c r="D16" i="42"/>
  <c r="C16" i="42"/>
  <c r="B16" i="42"/>
  <c r="A16" i="42"/>
  <c r="P16" i="42" s="1"/>
  <c r="V15" i="42"/>
  <c r="U15" i="42"/>
  <c r="N15" i="42"/>
  <c r="M15" i="42"/>
  <c r="O15" i="42" s="1"/>
  <c r="L15" i="42"/>
  <c r="K15" i="42"/>
  <c r="F15" i="42"/>
  <c r="E15" i="42"/>
  <c r="G15" i="42" s="1"/>
  <c r="D15" i="42"/>
  <c r="C15" i="42"/>
  <c r="B15" i="42"/>
  <c r="A15" i="42"/>
  <c r="P15" i="42" s="1"/>
  <c r="V14" i="42"/>
  <c r="U14" i="42"/>
  <c r="N14" i="42"/>
  <c r="M14" i="42"/>
  <c r="O14" i="42" s="1"/>
  <c r="L14" i="42"/>
  <c r="K14" i="42"/>
  <c r="F14" i="42"/>
  <c r="E14" i="42"/>
  <c r="D14" i="42"/>
  <c r="C14" i="42"/>
  <c r="B14" i="42"/>
  <c r="A14" i="42"/>
  <c r="P14" i="42" s="1"/>
  <c r="V13" i="42"/>
  <c r="U13" i="42"/>
  <c r="N13" i="42"/>
  <c r="M13" i="42"/>
  <c r="L13" i="42"/>
  <c r="K13" i="42"/>
  <c r="F13" i="42"/>
  <c r="E13" i="42"/>
  <c r="D13" i="42"/>
  <c r="C13" i="42"/>
  <c r="B13" i="42"/>
  <c r="A13" i="42"/>
  <c r="P13" i="42" s="1"/>
  <c r="V12" i="42"/>
  <c r="U12" i="42"/>
  <c r="N12" i="42"/>
  <c r="M12" i="42"/>
  <c r="L12" i="42"/>
  <c r="K12" i="42"/>
  <c r="F12" i="42"/>
  <c r="E12" i="42"/>
  <c r="D12" i="42"/>
  <c r="C12" i="42"/>
  <c r="B12" i="42"/>
  <c r="A12" i="42"/>
  <c r="P12" i="42" s="1"/>
  <c r="V11" i="42"/>
  <c r="U11" i="42"/>
  <c r="N11" i="42"/>
  <c r="M11" i="42"/>
  <c r="L11" i="42"/>
  <c r="K11" i="42"/>
  <c r="F11" i="42"/>
  <c r="E11" i="42"/>
  <c r="D11" i="42"/>
  <c r="C11" i="42"/>
  <c r="B11" i="42"/>
  <c r="A11" i="42"/>
  <c r="P11" i="42" s="1"/>
  <c r="V10" i="42"/>
  <c r="U10" i="42"/>
  <c r="N10" i="42"/>
  <c r="M10" i="42"/>
  <c r="L10" i="42"/>
  <c r="K10" i="42"/>
  <c r="F10" i="42"/>
  <c r="E10" i="42"/>
  <c r="D10" i="42"/>
  <c r="C10" i="42"/>
  <c r="B10" i="42"/>
  <c r="A10" i="42"/>
  <c r="P10" i="42" s="1"/>
  <c r="V9" i="42"/>
  <c r="U9" i="42"/>
  <c r="N9" i="42"/>
  <c r="M9" i="42"/>
  <c r="L9" i="42"/>
  <c r="K9" i="42"/>
  <c r="F9" i="42"/>
  <c r="E9" i="42"/>
  <c r="D9" i="42"/>
  <c r="C9" i="42"/>
  <c r="B9" i="42"/>
  <c r="A9" i="42"/>
  <c r="P9" i="42" s="1"/>
  <c r="V8" i="42"/>
  <c r="U8" i="42"/>
  <c r="N8" i="42"/>
  <c r="M8" i="42"/>
  <c r="L8" i="42"/>
  <c r="K8" i="42"/>
  <c r="F8" i="42"/>
  <c r="E8" i="42"/>
  <c r="D8" i="42"/>
  <c r="C8" i="42"/>
  <c r="B8" i="42"/>
  <c r="A8" i="42"/>
  <c r="P8" i="42" s="1"/>
  <c r="O88" i="42"/>
  <c r="G88" i="42"/>
  <c r="P88" i="42"/>
  <c r="P87" i="42"/>
  <c r="O86" i="42"/>
  <c r="G86" i="42"/>
  <c r="H86" i="42" s="1"/>
  <c r="P86" i="42"/>
  <c r="P85" i="42"/>
  <c r="O85" i="42"/>
  <c r="G85" i="42"/>
  <c r="P84" i="42"/>
  <c r="P83" i="42"/>
  <c r="O83" i="42"/>
  <c r="O82" i="42"/>
  <c r="G82" i="42"/>
  <c r="H82" i="42" s="1"/>
  <c r="P82" i="42"/>
  <c r="P81" i="42"/>
  <c r="O81" i="42"/>
  <c r="G81" i="42"/>
  <c r="P80" i="42"/>
  <c r="P79" i="42"/>
  <c r="O79" i="42"/>
  <c r="G79" i="42"/>
  <c r="O78" i="42"/>
  <c r="P78" i="42"/>
  <c r="P77" i="42"/>
  <c r="O77" i="42"/>
  <c r="G77" i="42"/>
  <c r="P75" i="42"/>
  <c r="O75" i="42"/>
  <c r="G75" i="42"/>
  <c r="G74" i="42"/>
  <c r="H74" i="42" s="1"/>
  <c r="P74" i="42"/>
  <c r="G73" i="42"/>
  <c r="P72" i="42"/>
  <c r="G71" i="42"/>
  <c r="R79" i="39"/>
  <c r="R51" i="39"/>
  <c r="T51" i="39"/>
  <c r="R18" i="39"/>
  <c r="G60" i="42" l="1"/>
  <c r="H60" i="42" s="1"/>
  <c r="G70" i="42"/>
  <c r="H70" i="42" s="1"/>
  <c r="O70" i="42"/>
  <c r="O71" i="42"/>
  <c r="G72" i="42"/>
  <c r="H72" i="42" s="1"/>
  <c r="O73" i="42"/>
  <c r="O74" i="42"/>
  <c r="O8" i="42"/>
  <c r="O9" i="42"/>
  <c r="G10" i="42"/>
  <c r="I10" i="42" s="1"/>
  <c r="J10" i="42" s="1"/>
  <c r="O11" i="42"/>
  <c r="G12" i="42"/>
  <c r="H12" i="42" s="1"/>
  <c r="G13" i="42"/>
  <c r="I13" i="42" s="1"/>
  <c r="G52" i="42"/>
  <c r="H52" i="42" s="1"/>
  <c r="G53" i="42"/>
  <c r="H53" i="42" s="1"/>
  <c r="O54" i="42"/>
  <c r="O55" i="42"/>
  <c r="G57" i="42"/>
  <c r="I57" i="42" s="1"/>
  <c r="J57" i="42" s="1"/>
  <c r="G8" i="42"/>
  <c r="I8" i="42" s="1"/>
  <c r="J8" i="42" s="1"/>
  <c r="G9" i="42"/>
  <c r="I9" i="42" s="1"/>
  <c r="J9" i="42" s="1"/>
  <c r="O10" i="42"/>
  <c r="G11" i="42"/>
  <c r="H11" i="42" s="1"/>
  <c r="O12" i="42"/>
  <c r="O13" i="42"/>
  <c r="G14" i="42"/>
  <c r="H14" i="42" s="1"/>
  <c r="G83" i="42"/>
  <c r="H83" i="42" s="1"/>
  <c r="G55" i="42"/>
  <c r="H55" i="42" s="1"/>
  <c r="G23" i="42"/>
  <c r="H23" i="42" s="1"/>
  <c r="G78" i="42"/>
  <c r="H78" i="42" s="1"/>
  <c r="I8" i="44"/>
  <c r="J8" i="44" s="1"/>
  <c r="H8" i="44"/>
  <c r="H17" i="44"/>
  <c r="I17" i="44"/>
  <c r="J17" i="44" s="1"/>
  <c r="I26" i="44"/>
  <c r="J26" i="44" s="1"/>
  <c r="H26" i="44"/>
  <c r="R26" i="44"/>
  <c r="T26" i="44" s="1"/>
  <c r="Q26" i="44"/>
  <c r="S26" i="44" s="1"/>
  <c r="Q8" i="44"/>
  <c r="S8" i="44" s="1"/>
  <c r="I17" i="42"/>
  <c r="J17" i="42" s="1"/>
  <c r="H17" i="42"/>
  <c r="I18" i="42"/>
  <c r="J18" i="42" s="1"/>
  <c r="H18" i="42"/>
  <c r="I30" i="42"/>
  <c r="J30" i="42" s="1"/>
  <c r="H30" i="42"/>
  <c r="I25" i="42"/>
  <c r="J25" i="42" s="1"/>
  <c r="H25" i="42"/>
  <c r="I27" i="42"/>
  <c r="J27" i="42" s="1"/>
  <c r="H27" i="42"/>
  <c r="I44" i="42"/>
  <c r="J44" i="42" s="1"/>
  <c r="H44" i="42"/>
  <c r="H19" i="42"/>
  <c r="I19" i="42"/>
  <c r="J19" i="42" s="1"/>
  <c r="I15" i="42"/>
  <c r="J15" i="42" s="1"/>
  <c r="H15" i="42"/>
  <c r="I21" i="42"/>
  <c r="J21" i="42" s="1"/>
  <c r="H21" i="42"/>
  <c r="I28" i="42"/>
  <c r="J28" i="42" s="1"/>
  <c r="H28" i="42"/>
  <c r="I46" i="42"/>
  <c r="J46" i="42" s="1"/>
  <c r="H46" i="42"/>
  <c r="I16" i="42"/>
  <c r="J16" i="42" s="1"/>
  <c r="H16" i="42"/>
  <c r="H48" i="42"/>
  <c r="I48" i="42"/>
  <c r="J48" i="42" s="1"/>
  <c r="I49" i="42"/>
  <c r="J49" i="42" s="1"/>
  <c r="H49" i="42"/>
  <c r="G20" i="42"/>
  <c r="I22" i="42"/>
  <c r="J22" i="42" s="1"/>
  <c r="O26" i="42"/>
  <c r="H43" i="42"/>
  <c r="I45" i="42"/>
  <c r="J45" i="42" s="1"/>
  <c r="H50" i="42"/>
  <c r="I50" i="42"/>
  <c r="J50" i="42" s="1"/>
  <c r="H51" i="42"/>
  <c r="I51" i="42"/>
  <c r="J51" i="42" s="1"/>
  <c r="I70" i="42"/>
  <c r="J70" i="42" s="1"/>
  <c r="I77" i="42"/>
  <c r="J77" i="42" s="1"/>
  <c r="H77" i="42"/>
  <c r="I85" i="42"/>
  <c r="J85" i="42" s="1"/>
  <c r="H85" i="42"/>
  <c r="O24" i="42"/>
  <c r="G26" i="42"/>
  <c r="G42" i="42"/>
  <c r="O45" i="42"/>
  <c r="I71" i="42"/>
  <c r="J71" i="42" s="1"/>
  <c r="H71" i="42"/>
  <c r="I79" i="42"/>
  <c r="J79" i="42" s="1"/>
  <c r="H79" i="42"/>
  <c r="O22" i="42"/>
  <c r="G24" i="42"/>
  <c r="G29" i="42"/>
  <c r="O43" i="42"/>
  <c r="G47" i="42"/>
  <c r="I73" i="42"/>
  <c r="J73" i="42" s="1"/>
  <c r="H73" i="42"/>
  <c r="I81" i="42"/>
  <c r="J81" i="42" s="1"/>
  <c r="H81" i="42"/>
  <c r="I88" i="42"/>
  <c r="J88" i="42" s="1"/>
  <c r="H88" i="42"/>
  <c r="O42" i="42"/>
  <c r="I59" i="42"/>
  <c r="J59" i="42" s="1"/>
  <c r="H59" i="42"/>
  <c r="I75" i="42"/>
  <c r="J75" i="42" s="1"/>
  <c r="H75" i="42"/>
  <c r="O52" i="42"/>
  <c r="G54" i="42"/>
  <c r="O56" i="42"/>
  <c r="G58" i="42"/>
  <c r="O60" i="42"/>
  <c r="O72" i="42"/>
  <c r="G76" i="42"/>
  <c r="G80" i="42"/>
  <c r="G84" i="42"/>
  <c r="G87" i="42"/>
  <c r="O76" i="42"/>
  <c r="O80" i="42"/>
  <c r="O84" i="42"/>
  <c r="O87" i="42"/>
  <c r="I56" i="42"/>
  <c r="J56" i="42" s="1"/>
  <c r="I60" i="42"/>
  <c r="J60" i="42" s="1"/>
  <c r="I72" i="42"/>
  <c r="J72" i="42" s="1"/>
  <c r="I74" i="42"/>
  <c r="J74" i="42" s="1"/>
  <c r="I82" i="42"/>
  <c r="J82" i="42" s="1"/>
  <c r="I86" i="42"/>
  <c r="J86" i="42" s="1"/>
  <c r="V88" i="39"/>
  <c r="U88" i="39"/>
  <c r="P88" i="39"/>
  <c r="N88" i="39"/>
  <c r="M88" i="39"/>
  <c r="L88" i="39"/>
  <c r="K88" i="39"/>
  <c r="O88" i="39" s="1"/>
  <c r="F88" i="39"/>
  <c r="E88" i="39"/>
  <c r="D88" i="39"/>
  <c r="C88" i="39"/>
  <c r="G88" i="39" s="1"/>
  <c r="B88" i="39"/>
  <c r="A88" i="39"/>
  <c r="V87" i="39"/>
  <c r="U87" i="39"/>
  <c r="P87" i="39"/>
  <c r="N87" i="39"/>
  <c r="M87" i="39"/>
  <c r="L87" i="39"/>
  <c r="K87" i="39"/>
  <c r="O87" i="39" s="1"/>
  <c r="F87" i="39"/>
  <c r="E87" i="39"/>
  <c r="D87" i="39"/>
  <c r="C87" i="39"/>
  <c r="G87" i="39" s="1"/>
  <c r="B87" i="39"/>
  <c r="A87" i="39"/>
  <c r="V86" i="39"/>
  <c r="U86" i="39"/>
  <c r="N86" i="39"/>
  <c r="O86" i="39" s="1"/>
  <c r="M86" i="39"/>
  <c r="L86" i="39"/>
  <c r="K86" i="39"/>
  <c r="F86" i="39"/>
  <c r="E86" i="39"/>
  <c r="D86" i="39"/>
  <c r="C86" i="39"/>
  <c r="G86" i="39" s="1"/>
  <c r="B86" i="39"/>
  <c r="A86" i="39"/>
  <c r="P86" i="39" s="1"/>
  <c r="V85" i="39"/>
  <c r="U85" i="39"/>
  <c r="N85" i="39"/>
  <c r="M85" i="39"/>
  <c r="L85" i="39"/>
  <c r="K85" i="39"/>
  <c r="O85" i="39" s="1"/>
  <c r="F85" i="39"/>
  <c r="E85" i="39"/>
  <c r="D85" i="39"/>
  <c r="C85" i="39"/>
  <c r="G85" i="39" s="1"/>
  <c r="B85" i="39"/>
  <c r="A85" i="39"/>
  <c r="P85" i="39" s="1"/>
  <c r="V89" i="39"/>
  <c r="U89" i="39"/>
  <c r="P89" i="39"/>
  <c r="N89" i="39"/>
  <c r="M89" i="39"/>
  <c r="L89" i="39"/>
  <c r="K89" i="39"/>
  <c r="O89" i="39" s="1"/>
  <c r="F89" i="39"/>
  <c r="E89" i="39"/>
  <c r="D89" i="39"/>
  <c r="C89" i="39"/>
  <c r="G89" i="39" s="1"/>
  <c r="B89" i="39"/>
  <c r="A89" i="39"/>
  <c r="V59" i="39"/>
  <c r="U59" i="39"/>
  <c r="N59" i="39"/>
  <c r="O59" i="39" s="1"/>
  <c r="M59" i="39"/>
  <c r="L59" i="39"/>
  <c r="K59" i="39"/>
  <c r="F59" i="39"/>
  <c r="E59" i="39"/>
  <c r="D59" i="39"/>
  <c r="C59" i="39"/>
  <c r="G59" i="39" s="1"/>
  <c r="B59" i="39"/>
  <c r="A59" i="39"/>
  <c r="P59" i="39" s="1"/>
  <c r="V58" i="39"/>
  <c r="U58" i="39"/>
  <c r="N58" i="39"/>
  <c r="M58" i="39"/>
  <c r="L58" i="39"/>
  <c r="K58" i="39"/>
  <c r="O58" i="39" s="1"/>
  <c r="F58" i="39"/>
  <c r="E58" i="39"/>
  <c r="D58" i="39"/>
  <c r="C58" i="39"/>
  <c r="G58" i="39" s="1"/>
  <c r="B58" i="39"/>
  <c r="A58" i="39"/>
  <c r="P58" i="39" s="1"/>
  <c r="V57" i="39"/>
  <c r="U57" i="39"/>
  <c r="N57" i="39"/>
  <c r="M57" i="39"/>
  <c r="L57" i="39"/>
  <c r="K57" i="39"/>
  <c r="O57" i="39" s="1"/>
  <c r="F57" i="39"/>
  <c r="E57" i="39"/>
  <c r="D57" i="39"/>
  <c r="C57" i="39"/>
  <c r="G57" i="39" s="1"/>
  <c r="B57" i="39"/>
  <c r="A57" i="39"/>
  <c r="P57" i="39" s="1"/>
  <c r="V60" i="39"/>
  <c r="U60" i="39"/>
  <c r="N60" i="39"/>
  <c r="O60" i="39" s="1"/>
  <c r="M60" i="39"/>
  <c r="L60" i="39"/>
  <c r="K60" i="39"/>
  <c r="F60" i="39"/>
  <c r="E60" i="39"/>
  <c r="D60" i="39"/>
  <c r="C60" i="39"/>
  <c r="G60" i="39" s="1"/>
  <c r="B60" i="39"/>
  <c r="A60" i="39"/>
  <c r="P60" i="39" s="1"/>
  <c r="V31" i="39"/>
  <c r="U31" i="39"/>
  <c r="N31" i="39"/>
  <c r="M31" i="39"/>
  <c r="L31" i="39"/>
  <c r="K31" i="39"/>
  <c r="F31" i="39"/>
  <c r="E31" i="39"/>
  <c r="D31" i="39"/>
  <c r="C31" i="39"/>
  <c r="B31" i="39"/>
  <c r="A31" i="39"/>
  <c r="P31" i="39" s="1"/>
  <c r="V30" i="39"/>
  <c r="U30" i="39"/>
  <c r="N30" i="39"/>
  <c r="M30" i="39"/>
  <c r="L30" i="39"/>
  <c r="K30" i="39"/>
  <c r="F30" i="39"/>
  <c r="E30" i="39"/>
  <c r="D30" i="39"/>
  <c r="C30" i="39"/>
  <c r="B30" i="39"/>
  <c r="A30" i="39"/>
  <c r="P30" i="39" s="1"/>
  <c r="V29" i="39"/>
  <c r="U29" i="39"/>
  <c r="N29" i="39"/>
  <c r="M29" i="39"/>
  <c r="L29" i="39"/>
  <c r="K29" i="39"/>
  <c r="F29" i="39"/>
  <c r="E29" i="39"/>
  <c r="D29" i="39"/>
  <c r="C29" i="39"/>
  <c r="B29" i="39"/>
  <c r="A29" i="39"/>
  <c r="P29" i="39" s="1"/>
  <c r="V28" i="39"/>
  <c r="U28" i="39"/>
  <c r="N28" i="39"/>
  <c r="M28" i="39"/>
  <c r="L28" i="39"/>
  <c r="K28" i="39"/>
  <c r="F28" i="39"/>
  <c r="E28" i="39"/>
  <c r="D28" i="39"/>
  <c r="C28" i="39"/>
  <c r="B28" i="39"/>
  <c r="A28" i="39"/>
  <c r="P28" i="39" s="1"/>
  <c r="V27" i="39"/>
  <c r="U27" i="39"/>
  <c r="N27" i="39"/>
  <c r="M27" i="39"/>
  <c r="L27" i="39"/>
  <c r="K27" i="39"/>
  <c r="F27" i="39"/>
  <c r="E27" i="39"/>
  <c r="D27" i="39"/>
  <c r="C27" i="39"/>
  <c r="B27" i="39"/>
  <c r="A27" i="39"/>
  <c r="P27" i="39" s="1"/>
  <c r="V32" i="39"/>
  <c r="U32" i="39"/>
  <c r="N32" i="39"/>
  <c r="M32" i="39"/>
  <c r="L32" i="39"/>
  <c r="K32" i="39"/>
  <c r="F32" i="39"/>
  <c r="E32" i="39"/>
  <c r="D32" i="39"/>
  <c r="C32" i="39"/>
  <c r="B32" i="39"/>
  <c r="A32" i="39"/>
  <c r="P32" i="39" s="1"/>
  <c r="V84" i="39"/>
  <c r="U84" i="39"/>
  <c r="N84" i="39"/>
  <c r="M84" i="39"/>
  <c r="L84" i="39"/>
  <c r="K84" i="39"/>
  <c r="F84" i="39"/>
  <c r="E84" i="39"/>
  <c r="D84" i="39"/>
  <c r="C84" i="39"/>
  <c r="B84" i="39"/>
  <c r="A84" i="39"/>
  <c r="P84" i="39" s="1"/>
  <c r="V56" i="39"/>
  <c r="U56" i="39"/>
  <c r="N56" i="39"/>
  <c r="M56" i="39"/>
  <c r="L56" i="39"/>
  <c r="K56" i="39"/>
  <c r="F56" i="39"/>
  <c r="E56" i="39"/>
  <c r="D56" i="39"/>
  <c r="C56" i="39"/>
  <c r="B56" i="39"/>
  <c r="A56" i="39"/>
  <c r="P56" i="39" s="1"/>
  <c r="V26" i="39"/>
  <c r="U26" i="39"/>
  <c r="N26" i="39"/>
  <c r="M26" i="39"/>
  <c r="L26" i="39"/>
  <c r="K26" i="39"/>
  <c r="F26" i="39"/>
  <c r="E26" i="39"/>
  <c r="D26" i="39"/>
  <c r="C26" i="39"/>
  <c r="B26" i="39"/>
  <c r="A26" i="39"/>
  <c r="P26" i="39" s="1"/>
  <c r="I83" i="42" l="1"/>
  <c r="J83" i="42" s="1"/>
  <c r="I53" i="42"/>
  <c r="J53" i="42" s="1"/>
  <c r="H8" i="42"/>
  <c r="I11" i="42"/>
  <c r="J11" i="42" s="1"/>
  <c r="I23" i="42"/>
  <c r="J23" i="42" s="1"/>
  <c r="I55" i="42"/>
  <c r="J55" i="42" s="1"/>
  <c r="H13" i="42"/>
  <c r="I12" i="42"/>
  <c r="J12" i="42" s="1"/>
  <c r="H57" i="42"/>
  <c r="Q57" i="42" s="1"/>
  <c r="S57" i="42" s="1"/>
  <c r="I14" i="42"/>
  <c r="J14" i="42" s="1"/>
  <c r="H9" i="42"/>
  <c r="J13" i="42"/>
  <c r="Q13" i="42"/>
  <c r="S13" i="42" s="1"/>
  <c r="Q88" i="42"/>
  <c r="S88" i="42" s="1"/>
  <c r="Q79" i="42"/>
  <c r="R79" i="42" s="1"/>
  <c r="T79" i="42" s="1"/>
  <c r="I52" i="42"/>
  <c r="J52" i="42" s="1"/>
  <c r="H10" i="42"/>
  <c r="I78" i="42"/>
  <c r="J78" i="42" s="1"/>
  <c r="Q75" i="42"/>
  <c r="S75" i="42" s="1"/>
  <c r="Q83" i="42"/>
  <c r="S83" i="42" s="1"/>
  <c r="Q49" i="42"/>
  <c r="S49" i="42" s="1"/>
  <c r="Q15" i="42"/>
  <c r="S15" i="42" s="1"/>
  <c r="Q21" i="42"/>
  <c r="S21" i="42" s="1"/>
  <c r="Q59" i="42"/>
  <c r="S59" i="42" s="1"/>
  <c r="Q81" i="42"/>
  <c r="S81" i="42" s="1"/>
  <c r="Q9" i="42"/>
  <c r="S9" i="42" s="1"/>
  <c r="Q8" i="42"/>
  <c r="S8" i="42" s="1"/>
  <c r="Q30" i="42"/>
  <c r="S30" i="42" s="1"/>
  <c r="Q17" i="44"/>
  <c r="S17" i="44" s="1"/>
  <c r="R8" i="44"/>
  <c r="T8" i="44" s="1"/>
  <c r="R17" i="44"/>
  <c r="T17" i="44" s="1"/>
  <c r="Q74" i="42"/>
  <c r="Q28" i="42"/>
  <c r="S28" i="42" s="1"/>
  <c r="Q18" i="42"/>
  <c r="S18" i="42" s="1"/>
  <c r="Q44" i="42"/>
  <c r="S44" i="42" s="1"/>
  <c r="Q73" i="42"/>
  <c r="S73" i="42" s="1"/>
  <c r="Q71" i="42"/>
  <c r="S71" i="42" s="1"/>
  <c r="Q48" i="42"/>
  <c r="S48" i="42" s="1"/>
  <c r="Q46" i="42"/>
  <c r="S46" i="42" s="1"/>
  <c r="Q10" i="42"/>
  <c r="S10" i="42" s="1"/>
  <c r="Q86" i="42"/>
  <c r="S86" i="42" s="1"/>
  <c r="Q16" i="42"/>
  <c r="S16" i="42" s="1"/>
  <c r="Q27" i="42"/>
  <c r="S27" i="42" s="1"/>
  <c r="Q60" i="42"/>
  <c r="S60" i="42" s="1"/>
  <c r="Q43" i="42"/>
  <c r="S43" i="42" s="1"/>
  <c r="Q85" i="42"/>
  <c r="Q77" i="42"/>
  <c r="Q70" i="42"/>
  <c r="H80" i="42"/>
  <c r="I80" i="42"/>
  <c r="J80" i="42" s="1"/>
  <c r="H76" i="42"/>
  <c r="I76" i="42"/>
  <c r="J76" i="42" s="1"/>
  <c r="Q78" i="42"/>
  <c r="H87" i="42"/>
  <c r="I87" i="42"/>
  <c r="J87" i="42" s="1"/>
  <c r="Q72" i="42"/>
  <c r="S72" i="42" s="1"/>
  <c r="Q56" i="42"/>
  <c r="S56" i="42" s="1"/>
  <c r="I29" i="42"/>
  <c r="H29" i="42"/>
  <c r="I20" i="42"/>
  <c r="H20" i="42"/>
  <c r="Q19" i="42"/>
  <c r="Q17" i="42"/>
  <c r="Q23" i="42"/>
  <c r="H58" i="42"/>
  <c r="I58" i="42"/>
  <c r="Q55" i="42"/>
  <c r="H84" i="42"/>
  <c r="I84" i="42"/>
  <c r="J84" i="42" s="1"/>
  <c r="H54" i="42"/>
  <c r="I54" i="42"/>
  <c r="Q82" i="42"/>
  <c r="I24" i="42"/>
  <c r="J24" i="42" s="1"/>
  <c r="H24" i="42"/>
  <c r="Q45" i="42"/>
  <c r="S45" i="42" s="1"/>
  <c r="I26" i="42"/>
  <c r="J26" i="42" s="1"/>
  <c r="H26" i="42"/>
  <c r="Q51" i="42"/>
  <c r="Q50" i="42"/>
  <c r="Q25" i="42"/>
  <c r="I47" i="42"/>
  <c r="H47" i="42"/>
  <c r="Q22" i="42"/>
  <c r="S22" i="42" s="1"/>
  <c r="I42" i="42"/>
  <c r="J42" i="42" s="1"/>
  <c r="H42" i="42"/>
  <c r="Q88" i="39"/>
  <c r="S88" i="39" s="1"/>
  <c r="I88" i="39"/>
  <c r="J88" i="39" s="1"/>
  <c r="H88" i="39"/>
  <c r="R87" i="39"/>
  <c r="T87" i="39" s="1"/>
  <c r="Q87" i="39"/>
  <c r="S87" i="39" s="1"/>
  <c r="H87" i="39"/>
  <c r="I87" i="39"/>
  <c r="J87" i="39" s="1"/>
  <c r="I86" i="39"/>
  <c r="J86" i="39" s="1"/>
  <c r="H86" i="39"/>
  <c r="I85" i="39"/>
  <c r="J85" i="39" s="1"/>
  <c r="H85" i="39"/>
  <c r="Q85" i="39"/>
  <c r="S85" i="39" s="1"/>
  <c r="I89" i="39"/>
  <c r="J89" i="39" s="1"/>
  <c r="H89" i="39"/>
  <c r="Q89" i="39"/>
  <c r="S89" i="39" s="1"/>
  <c r="Q59" i="39"/>
  <c r="S59" i="39" s="1"/>
  <c r="I59" i="39"/>
  <c r="J59" i="39" s="1"/>
  <c r="H59" i="39"/>
  <c r="I58" i="39"/>
  <c r="J58" i="39" s="1"/>
  <c r="H58" i="39"/>
  <c r="Q58" i="39"/>
  <c r="S58" i="39" s="1"/>
  <c r="I57" i="39"/>
  <c r="J57" i="39" s="1"/>
  <c r="H57" i="39"/>
  <c r="Q57" i="39" s="1"/>
  <c r="Q60" i="39"/>
  <c r="S60" i="39" s="1"/>
  <c r="R60" i="39"/>
  <c r="T60" i="39" s="1"/>
  <c r="I60" i="39"/>
  <c r="J60" i="39" s="1"/>
  <c r="H60" i="39"/>
  <c r="G30" i="39"/>
  <c r="H30" i="39" s="1"/>
  <c r="O30" i="39"/>
  <c r="G29" i="39"/>
  <c r="I29" i="39" s="1"/>
  <c r="J29" i="39" s="1"/>
  <c r="O29" i="39"/>
  <c r="O32" i="39"/>
  <c r="O27" i="39"/>
  <c r="G31" i="39"/>
  <c r="I31" i="39" s="1"/>
  <c r="J31" i="39" s="1"/>
  <c r="O31" i="39"/>
  <c r="G32" i="39"/>
  <c r="H32" i="39" s="1"/>
  <c r="G27" i="39"/>
  <c r="H27" i="39" s="1"/>
  <c r="G28" i="39"/>
  <c r="H28" i="39" s="1"/>
  <c r="O28" i="39"/>
  <c r="H31" i="39"/>
  <c r="G56" i="39"/>
  <c r="H56" i="39" s="1"/>
  <c r="O56" i="39"/>
  <c r="G84" i="39"/>
  <c r="I84" i="39" s="1"/>
  <c r="J84" i="39" s="1"/>
  <c r="O84" i="39"/>
  <c r="G26" i="39"/>
  <c r="I26" i="39" s="1"/>
  <c r="J26" i="39" s="1"/>
  <c r="O26" i="39"/>
  <c r="Q53" i="42" l="1"/>
  <c r="Q11" i="42"/>
  <c r="R21" i="42"/>
  <c r="T21" i="42" s="1"/>
  <c r="Q14" i="42"/>
  <c r="S14" i="42" s="1"/>
  <c r="S79" i="42"/>
  <c r="Q12" i="42"/>
  <c r="S12" i="42" s="1"/>
  <c r="Q52" i="42"/>
  <c r="S52" i="42" s="1"/>
  <c r="R75" i="42"/>
  <c r="T75" i="42" s="1"/>
  <c r="R13" i="42"/>
  <c r="T13" i="42" s="1"/>
  <c r="R16" i="42"/>
  <c r="T16" i="42" s="1"/>
  <c r="R8" i="42"/>
  <c r="T8" i="42" s="1"/>
  <c r="R30" i="42"/>
  <c r="T30" i="42" s="1"/>
  <c r="R57" i="42"/>
  <c r="T57" i="42" s="1"/>
  <c r="R49" i="42"/>
  <c r="T49" i="42" s="1"/>
  <c r="R88" i="42"/>
  <c r="T88" i="42" s="1"/>
  <c r="R83" i="42"/>
  <c r="T83" i="42" s="1"/>
  <c r="R27" i="42"/>
  <c r="T27" i="42" s="1"/>
  <c r="R86" i="42"/>
  <c r="T86" i="42" s="1"/>
  <c r="R28" i="42"/>
  <c r="T28" i="42" s="1"/>
  <c r="R48" i="42"/>
  <c r="T48" i="42" s="1"/>
  <c r="R15" i="42"/>
  <c r="T15" i="42" s="1"/>
  <c r="R18" i="42"/>
  <c r="T18" i="42" s="1"/>
  <c r="R71" i="42"/>
  <c r="T71" i="42" s="1"/>
  <c r="Q76" i="42"/>
  <c r="S76" i="42" s="1"/>
  <c r="R56" i="42"/>
  <c r="T56" i="42" s="1"/>
  <c r="R81" i="42"/>
  <c r="T81" i="42" s="1"/>
  <c r="Q87" i="42"/>
  <c r="S87" i="42" s="1"/>
  <c r="R10" i="42"/>
  <c r="T10" i="42" s="1"/>
  <c r="R9" i="42"/>
  <c r="T9" i="42" s="1"/>
  <c r="Q80" i="42"/>
  <c r="S80" i="42" s="1"/>
  <c r="R59" i="42"/>
  <c r="T59" i="42" s="1"/>
  <c r="Q24" i="42"/>
  <c r="S24" i="42" s="1"/>
  <c r="R73" i="42"/>
  <c r="T73" i="42" s="1"/>
  <c r="S74" i="42"/>
  <c r="R74" i="42"/>
  <c r="T74" i="42" s="1"/>
  <c r="R46" i="42"/>
  <c r="T46" i="42" s="1"/>
  <c r="Q84" i="42"/>
  <c r="S84" i="42" s="1"/>
  <c r="R22" i="42"/>
  <c r="T22" i="42" s="1"/>
  <c r="R44" i="42"/>
  <c r="T44" i="42" s="1"/>
  <c r="Q26" i="42"/>
  <c r="S82" i="42"/>
  <c r="R82" i="42"/>
  <c r="T82" i="42" s="1"/>
  <c r="J58" i="42"/>
  <c r="Q58" i="42"/>
  <c r="S19" i="42"/>
  <c r="R19" i="42"/>
  <c r="T19" i="42" s="1"/>
  <c r="S78" i="42"/>
  <c r="R78" i="42"/>
  <c r="T78" i="42" s="1"/>
  <c r="S85" i="42"/>
  <c r="R85" i="42"/>
  <c r="T85" i="42" s="1"/>
  <c r="J54" i="42"/>
  <c r="Q54" i="42"/>
  <c r="S55" i="42"/>
  <c r="R55" i="42"/>
  <c r="T55" i="42" s="1"/>
  <c r="J20" i="42"/>
  <c r="Q20" i="42"/>
  <c r="J29" i="42"/>
  <c r="Q29" i="42"/>
  <c r="S53" i="42"/>
  <c r="R53" i="42"/>
  <c r="T53" i="42" s="1"/>
  <c r="S25" i="42"/>
  <c r="R25" i="42"/>
  <c r="T25" i="42" s="1"/>
  <c r="S50" i="42"/>
  <c r="R50" i="42"/>
  <c r="T50" i="42" s="1"/>
  <c r="Q42" i="42"/>
  <c r="S23" i="42"/>
  <c r="R23" i="42"/>
  <c r="T23" i="42" s="1"/>
  <c r="S70" i="42"/>
  <c r="R70" i="42"/>
  <c r="T70" i="42" s="1"/>
  <c r="J47" i="42"/>
  <c r="Q47" i="42"/>
  <c r="R51" i="42"/>
  <c r="T51" i="42" s="1"/>
  <c r="S51" i="42"/>
  <c r="R45" i="42"/>
  <c r="T45" i="42" s="1"/>
  <c r="S17" i="42"/>
  <c r="R17" i="42"/>
  <c r="T17" i="42" s="1"/>
  <c r="R72" i="42"/>
  <c r="T72" i="42" s="1"/>
  <c r="S77" i="42"/>
  <c r="R77" i="42"/>
  <c r="T77" i="42" s="1"/>
  <c r="R43" i="42"/>
  <c r="T43" i="42" s="1"/>
  <c r="R60" i="42"/>
  <c r="T60" i="42" s="1"/>
  <c r="R88" i="39"/>
  <c r="T88" i="39" s="1"/>
  <c r="Q86" i="39"/>
  <c r="R85" i="39"/>
  <c r="T85" i="39" s="1"/>
  <c r="R89" i="39"/>
  <c r="T89" i="39" s="1"/>
  <c r="R59" i="39"/>
  <c r="T59" i="39" s="1"/>
  <c r="R58" i="39"/>
  <c r="T58" i="39" s="1"/>
  <c r="S57" i="39"/>
  <c r="R57" i="39"/>
  <c r="T57" i="39" s="1"/>
  <c r="H29" i="39"/>
  <c r="I28" i="39"/>
  <c r="J28" i="39" s="1"/>
  <c r="I30" i="39"/>
  <c r="J30" i="39" s="1"/>
  <c r="I32" i="39"/>
  <c r="J32" i="39" s="1"/>
  <c r="Q29" i="39"/>
  <c r="S29" i="39" s="1"/>
  <c r="I27" i="39"/>
  <c r="J27" i="39" s="1"/>
  <c r="Q31" i="39"/>
  <c r="S31" i="39" s="1"/>
  <c r="Q28" i="39"/>
  <c r="Q27" i="39"/>
  <c r="Q32" i="39"/>
  <c r="Q84" i="39"/>
  <c r="S84" i="39" s="1"/>
  <c r="I56" i="39"/>
  <c r="J56" i="39" s="1"/>
  <c r="H84" i="39"/>
  <c r="H26" i="39"/>
  <c r="Q26" i="39"/>
  <c r="S26" i="39" s="1"/>
  <c r="R14" i="42" l="1"/>
  <c r="T14" i="42" s="1"/>
  <c r="S11" i="42"/>
  <c r="R11" i="42"/>
  <c r="T11" i="42" s="1"/>
  <c r="R52" i="42"/>
  <c r="T52" i="42" s="1"/>
  <c r="R12" i="42"/>
  <c r="T12" i="42" s="1"/>
  <c r="R84" i="42"/>
  <c r="T84" i="42" s="1"/>
  <c r="R76" i="42"/>
  <c r="T76" i="42" s="1"/>
  <c r="R80" i="42"/>
  <c r="T80" i="42" s="1"/>
  <c r="R87" i="42"/>
  <c r="T87" i="42" s="1"/>
  <c r="R24" i="42"/>
  <c r="T24" i="42" s="1"/>
  <c r="S29" i="42"/>
  <c r="R29" i="42"/>
  <c r="T29" i="42" s="1"/>
  <c r="S54" i="42"/>
  <c r="R54" i="42"/>
  <c r="T54" i="42" s="1"/>
  <c r="S58" i="42"/>
  <c r="R58" i="42"/>
  <c r="T58" i="42" s="1"/>
  <c r="S47" i="42"/>
  <c r="R47" i="42"/>
  <c r="T47" i="42" s="1"/>
  <c r="S42" i="42"/>
  <c r="R42" i="42"/>
  <c r="T42" i="42" s="1"/>
  <c r="S26" i="42"/>
  <c r="R26" i="42"/>
  <c r="T26" i="42" s="1"/>
  <c r="S20" i="42"/>
  <c r="R20" i="42"/>
  <c r="T20" i="42" s="1"/>
  <c r="S86" i="39"/>
  <c r="R86" i="39"/>
  <c r="T86" i="39" s="1"/>
  <c r="R29" i="39"/>
  <c r="T29" i="39" s="1"/>
  <c r="Q30" i="39"/>
  <c r="S30" i="39" s="1"/>
  <c r="R31" i="39"/>
  <c r="T31" i="39" s="1"/>
  <c r="S28" i="39"/>
  <c r="R28" i="39"/>
  <c r="T28" i="39" s="1"/>
  <c r="S27" i="39"/>
  <c r="R27" i="39"/>
  <c r="T27" i="39" s="1"/>
  <c r="S32" i="39"/>
  <c r="R32" i="39"/>
  <c r="T32" i="39" s="1"/>
  <c r="Q56" i="39"/>
  <c r="S56" i="39" s="1"/>
  <c r="R84" i="39"/>
  <c r="T84" i="39" s="1"/>
  <c r="R26" i="39"/>
  <c r="T26" i="39" s="1"/>
  <c r="R30" i="39" l="1"/>
  <c r="T30" i="39" s="1"/>
  <c r="R56" i="39"/>
  <c r="T56" i="39" s="1"/>
  <c r="V83" i="39" l="1"/>
  <c r="U83" i="39"/>
  <c r="N83" i="39"/>
  <c r="M83" i="39"/>
  <c r="L83" i="39"/>
  <c r="K83" i="39"/>
  <c r="F83" i="39"/>
  <c r="E83" i="39"/>
  <c r="D83" i="39"/>
  <c r="C83" i="39"/>
  <c r="B83" i="39"/>
  <c r="A83" i="39"/>
  <c r="P83" i="39" s="1"/>
  <c r="V55" i="39"/>
  <c r="U55" i="39"/>
  <c r="N55" i="39"/>
  <c r="M55" i="39"/>
  <c r="L55" i="39"/>
  <c r="K55" i="39"/>
  <c r="F55" i="39"/>
  <c r="E55" i="39"/>
  <c r="D55" i="39"/>
  <c r="C55" i="39"/>
  <c r="B55" i="39"/>
  <c r="A55" i="39"/>
  <c r="P55" i="39" s="1"/>
  <c r="V25" i="39"/>
  <c r="U25" i="39"/>
  <c r="N25" i="39"/>
  <c r="M25" i="39"/>
  <c r="L25" i="39"/>
  <c r="K25" i="39"/>
  <c r="F25" i="39"/>
  <c r="E25" i="39"/>
  <c r="D25" i="39"/>
  <c r="C25" i="39"/>
  <c r="B25" i="39"/>
  <c r="A25" i="39"/>
  <c r="P25" i="39" s="1"/>
  <c r="V54" i="39"/>
  <c r="U54" i="39"/>
  <c r="N54" i="39"/>
  <c r="M54" i="39"/>
  <c r="L54" i="39"/>
  <c r="K54" i="39"/>
  <c r="F54" i="39"/>
  <c r="E54" i="39"/>
  <c r="D54" i="39"/>
  <c r="C54" i="39"/>
  <c r="B54" i="39"/>
  <c r="A54" i="39"/>
  <c r="P54" i="39" s="1"/>
  <c r="V24" i="39"/>
  <c r="U24" i="39"/>
  <c r="N24" i="39"/>
  <c r="M24" i="39"/>
  <c r="L24" i="39"/>
  <c r="K24" i="39"/>
  <c r="F24" i="39"/>
  <c r="E24" i="39"/>
  <c r="D24" i="39"/>
  <c r="C24" i="39"/>
  <c r="B24" i="39"/>
  <c r="A24" i="39"/>
  <c r="P24" i="39" s="1"/>
  <c r="G83" i="39" l="1"/>
  <c r="I83" i="39" s="1"/>
  <c r="J83" i="39" s="1"/>
  <c r="O83" i="39"/>
  <c r="G55" i="39"/>
  <c r="I55" i="39" s="1"/>
  <c r="J55" i="39" s="1"/>
  <c r="O55" i="39"/>
  <c r="O25" i="39"/>
  <c r="G25" i="39"/>
  <c r="I25" i="39" s="1"/>
  <c r="J25" i="39" s="1"/>
  <c r="O54" i="39"/>
  <c r="G54" i="39"/>
  <c r="H54" i="39" s="1"/>
  <c r="G24" i="39"/>
  <c r="I24" i="39" s="1"/>
  <c r="J24" i="39" s="1"/>
  <c r="O24" i="39"/>
  <c r="V26" i="40"/>
  <c r="U26" i="40"/>
  <c r="N26" i="40"/>
  <c r="M26" i="40"/>
  <c r="L26" i="40"/>
  <c r="K26" i="40"/>
  <c r="F26" i="40"/>
  <c r="E26" i="40"/>
  <c r="D26" i="40"/>
  <c r="C26" i="40"/>
  <c r="B26" i="40"/>
  <c r="A26" i="40"/>
  <c r="V17" i="40"/>
  <c r="U17" i="40"/>
  <c r="N17" i="40"/>
  <c r="M17" i="40"/>
  <c r="L17" i="40"/>
  <c r="K17" i="40"/>
  <c r="F17" i="40"/>
  <c r="E17" i="40"/>
  <c r="D17" i="40"/>
  <c r="C17" i="40"/>
  <c r="B17" i="40"/>
  <c r="A17" i="40"/>
  <c r="V8" i="40"/>
  <c r="U8" i="40"/>
  <c r="N8" i="40"/>
  <c r="M8" i="40"/>
  <c r="L8" i="40"/>
  <c r="K8" i="40"/>
  <c r="F8" i="40"/>
  <c r="E8" i="40"/>
  <c r="D8" i="40"/>
  <c r="C8" i="40"/>
  <c r="B8" i="40"/>
  <c r="A8" i="40"/>
  <c r="V82" i="39"/>
  <c r="U82" i="39"/>
  <c r="N82" i="39"/>
  <c r="M82" i="39"/>
  <c r="L82" i="39"/>
  <c r="K82" i="39"/>
  <c r="F82" i="39"/>
  <c r="E82" i="39"/>
  <c r="D82" i="39"/>
  <c r="C82" i="39"/>
  <c r="B82" i="39"/>
  <c r="A82" i="39"/>
  <c r="V81" i="39"/>
  <c r="U81" i="39"/>
  <c r="N81" i="39"/>
  <c r="M81" i="39"/>
  <c r="L81" i="39"/>
  <c r="K81" i="39"/>
  <c r="F81" i="39"/>
  <c r="E81" i="39"/>
  <c r="D81" i="39"/>
  <c r="C81" i="39"/>
  <c r="B81" i="39"/>
  <c r="A81" i="39"/>
  <c r="V80" i="39"/>
  <c r="U80" i="39"/>
  <c r="N80" i="39"/>
  <c r="M80" i="39"/>
  <c r="L80" i="39"/>
  <c r="K80" i="39"/>
  <c r="F80" i="39"/>
  <c r="E80" i="39"/>
  <c r="D80" i="39"/>
  <c r="C80" i="39"/>
  <c r="B80" i="39"/>
  <c r="A80" i="39"/>
  <c r="V79" i="39"/>
  <c r="U79" i="39"/>
  <c r="N79" i="39"/>
  <c r="M79" i="39"/>
  <c r="L79" i="39"/>
  <c r="K79" i="39"/>
  <c r="F79" i="39"/>
  <c r="E79" i="39"/>
  <c r="D79" i="39"/>
  <c r="C79" i="39"/>
  <c r="B79" i="39"/>
  <c r="A79" i="39"/>
  <c r="V78" i="39"/>
  <c r="U78" i="39"/>
  <c r="N78" i="39"/>
  <c r="M78" i="39"/>
  <c r="L78" i="39"/>
  <c r="K78" i="39"/>
  <c r="F78" i="39"/>
  <c r="E78" i="39"/>
  <c r="D78" i="39"/>
  <c r="C78" i="39"/>
  <c r="B78" i="39"/>
  <c r="A78" i="39"/>
  <c r="V77" i="39"/>
  <c r="U77" i="39"/>
  <c r="N77" i="39"/>
  <c r="M77" i="39"/>
  <c r="L77" i="39"/>
  <c r="K77" i="39"/>
  <c r="F77" i="39"/>
  <c r="E77" i="39"/>
  <c r="D77" i="39"/>
  <c r="C77" i="39"/>
  <c r="B77" i="39"/>
  <c r="A77" i="39"/>
  <c r="V76" i="39"/>
  <c r="U76" i="39"/>
  <c r="N76" i="39"/>
  <c r="M76" i="39"/>
  <c r="L76" i="39"/>
  <c r="K76" i="39"/>
  <c r="F76" i="39"/>
  <c r="E76" i="39"/>
  <c r="D76" i="39"/>
  <c r="C76" i="39"/>
  <c r="B76" i="39"/>
  <c r="A76" i="39"/>
  <c r="V75" i="39"/>
  <c r="U75" i="39"/>
  <c r="N75" i="39"/>
  <c r="M75" i="39"/>
  <c r="L75" i="39"/>
  <c r="K75" i="39"/>
  <c r="F75" i="39"/>
  <c r="E75" i="39"/>
  <c r="D75" i="39"/>
  <c r="C75" i="39"/>
  <c r="B75" i="39"/>
  <c r="A75" i="39"/>
  <c r="V74" i="39"/>
  <c r="U74" i="39"/>
  <c r="N74" i="39"/>
  <c r="M74" i="39"/>
  <c r="L74" i="39"/>
  <c r="K74" i="39"/>
  <c r="F74" i="39"/>
  <c r="E74" i="39"/>
  <c r="D74" i="39"/>
  <c r="C74" i="39"/>
  <c r="B74" i="39"/>
  <c r="A74" i="39"/>
  <c r="V73" i="39"/>
  <c r="U73" i="39"/>
  <c r="N73" i="39"/>
  <c r="M73" i="39"/>
  <c r="L73" i="39"/>
  <c r="K73" i="39"/>
  <c r="F73" i="39"/>
  <c r="E73" i="39"/>
  <c r="D73" i="39"/>
  <c r="C73" i="39"/>
  <c r="B73" i="39"/>
  <c r="A73" i="39"/>
  <c r="V72" i="39"/>
  <c r="U72" i="39"/>
  <c r="N72" i="39"/>
  <c r="M72" i="39"/>
  <c r="L72" i="39"/>
  <c r="K72" i="39"/>
  <c r="F72" i="39"/>
  <c r="E72" i="39"/>
  <c r="D72" i="39"/>
  <c r="C72" i="39"/>
  <c r="B72" i="39"/>
  <c r="A72" i="39"/>
  <c r="V71" i="39"/>
  <c r="U71" i="39"/>
  <c r="N71" i="39"/>
  <c r="M71" i="39"/>
  <c r="L71" i="39"/>
  <c r="K71" i="39"/>
  <c r="F71" i="39"/>
  <c r="E71" i="39"/>
  <c r="D71" i="39"/>
  <c r="C71" i="39"/>
  <c r="B71" i="39"/>
  <c r="A71" i="39"/>
  <c r="V70" i="39"/>
  <c r="U70" i="39"/>
  <c r="N70" i="39"/>
  <c r="M70" i="39"/>
  <c r="L70" i="39"/>
  <c r="K70" i="39"/>
  <c r="F70" i="39"/>
  <c r="E70" i="39"/>
  <c r="D70" i="39"/>
  <c r="C70" i="39"/>
  <c r="B70" i="39"/>
  <c r="A70" i="39"/>
  <c r="V69" i="39"/>
  <c r="U69" i="39"/>
  <c r="N69" i="39"/>
  <c r="M69" i="39"/>
  <c r="L69" i="39"/>
  <c r="K69" i="39"/>
  <c r="F69" i="39"/>
  <c r="E69" i="39"/>
  <c r="D69" i="39"/>
  <c r="C69" i="39"/>
  <c r="B69" i="39"/>
  <c r="A69" i="39"/>
  <c r="V53" i="39"/>
  <c r="U53" i="39"/>
  <c r="N53" i="39"/>
  <c r="M53" i="39"/>
  <c r="L53" i="39"/>
  <c r="K53" i="39"/>
  <c r="F53" i="39"/>
  <c r="E53" i="39"/>
  <c r="D53" i="39"/>
  <c r="C53" i="39"/>
  <c r="B53" i="39"/>
  <c r="A53" i="39"/>
  <c r="V52" i="39"/>
  <c r="U52" i="39"/>
  <c r="N52" i="39"/>
  <c r="M52" i="39"/>
  <c r="L52" i="39"/>
  <c r="K52" i="39"/>
  <c r="F52" i="39"/>
  <c r="E52" i="39"/>
  <c r="D52" i="39"/>
  <c r="C52" i="39"/>
  <c r="B52" i="39"/>
  <c r="A52" i="39"/>
  <c r="V51" i="39"/>
  <c r="U51" i="39"/>
  <c r="N51" i="39"/>
  <c r="M51" i="39"/>
  <c r="L51" i="39"/>
  <c r="K51" i="39"/>
  <c r="F51" i="39"/>
  <c r="E51" i="39"/>
  <c r="D51" i="39"/>
  <c r="C51" i="39"/>
  <c r="B51" i="39"/>
  <c r="A51" i="39"/>
  <c r="V50" i="39"/>
  <c r="U50" i="39"/>
  <c r="N50" i="39"/>
  <c r="M50" i="39"/>
  <c r="L50" i="39"/>
  <c r="K50" i="39"/>
  <c r="F50" i="39"/>
  <c r="E50" i="39"/>
  <c r="D50" i="39"/>
  <c r="C50" i="39"/>
  <c r="B50" i="39"/>
  <c r="A50" i="39"/>
  <c r="V49" i="39"/>
  <c r="U49" i="39"/>
  <c r="N49" i="39"/>
  <c r="M49" i="39"/>
  <c r="L49" i="39"/>
  <c r="K49" i="39"/>
  <c r="F49" i="39"/>
  <c r="E49" i="39"/>
  <c r="D49" i="39"/>
  <c r="C49" i="39"/>
  <c r="B49" i="39"/>
  <c r="A49" i="39"/>
  <c r="V48" i="39"/>
  <c r="U48" i="39"/>
  <c r="N48" i="39"/>
  <c r="M48" i="39"/>
  <c r="L48" i="39"/>
  <c r="K48" i="39"/>
  <c r="F48" i="39"/>
  <c r="E48" i="39"/>
  <c r="D48" i="39"/>
  <c r="C48" i="39"/>
  <c r="B48" i="39"/>
  <c r="A48" i="39"/>
  <c r="V47" i="39"/>
  <c r="U47" i="39"/>
  <c r="N47" i="39"/>
  <c r="M47" i="39"/>
  <c r="L47" i="39"/>
  <c r="K47" i="39"/>
  <c r="F47" i="39"/>
  <c r="E47" i="39"/>
  <c r="D47" i="39"/>
  <c r="C47" i="39"/>
  <c r="B47" i="39"/>
  <c r="A47" i="39"/>
  <c r="V46" i="39"/>
  <c r="U46" i="39"/>
  <c r="N46" i="39"/>
  <c r="M46" i="39"/>
  <c r="L46" i="39"/>
  <c r="K46" i="39"/>
  <c r="F46" i="39"/>
  <c r="E46" i="39"/>
  <c r="D46" i="39"/>
  <c r="C46" i="39"/>
  <c r="B46" i="39"/>
  <c r="A46" i="39"/>
  <c r="V45" i="39"/>
  <c r="U45" i="39"/>
  <c r="N45" i="39"/>
  <c r="M45" i="39"/>
  <c r="L45" i="39"/>
  <c r="K45" i="39"/>
  <c r="F45" i="39"/>
  <c r="E45" i="39"/>
  <c r="D45" i="39"/>
  <c r="C45" i="39"/>
  <c r="B45" i="39"/>
  <c r="A45" i="39"/>
  <c r="V44" i="39"/>
  <c r="U44" i="39"/>
  <c r="N44" i="39"/>
  <c r="M44" i="39"/>
  <c r="L44" i="39"/>
  <c r="K44" i="39"/>
  <c r="F44" i="39"/>
  <c r="E44" i="39"/>
  <c r="D44" i="39"/>
  <c r="C44" i="39"/>
  <c r="B44" i="39"/>
  <c r="A44" i="39"/>
  <c r="V43" i="39"/>
  <c r="U43" i="39"/>
  <c r="N43" i="39"/>
  <c r="M43" i="39"/>
  <c r="L43" i="39"/>
  <c r="K43" i="39"/>
  <c r="F43" i="39"/>
  <c r="E43" i="39"/>
  <c r="D43" i="39"/>
  <c r="C43" i="39"/>
  <c r="B43" i="39"/>
  <c r="A43" i="39"/>
  <c r="V42" i="39"/>
  <c r="U42" i="39"/>
  <c r="N42" i="39"/>
  <c r="M42" i="39"/>
  <c r="L42" i="39"/>
  <c r="K42" i="39"/>
  <c r="F42" i="39"/>
  <c r="E42" i="39"/>
  <c r="D42" i="39"/>
  <c r="C42" i="39"/>
  <c r="B42" i="39"/>
  <c r="A42" i="39"/>
  <c r="V41" i="39"/>
  <c r="U41" i="39"/>
  <c r="N41" i="39"/>
  <c r="M41" i="39"/>
  <c r="L41" i="39"/>
  <c r="K41" i="39"/>
  <c r="F41" i="39"/>
  <c r="E41" i="39"/>
  <c r="D41" i="39"/>
  <c r="C41" i="39"/>
  <c r="B41" i="39"/>
  <c r="A41" i="39"/>
  <c r="V23" i="39"/>
  <c r="U23" i="39"/>
  <c r="N23" i="39"/>
  <c r="M23" i="39"/>
  <c r="L23" i="39"/>
  <c r="K23" i="39"/>
  <c r="F23" i="39"/>
  <c r="E23" i="39"/>
  <c r="D23" i="39"/>
  <c r="C23" i="39"/>
  <c r="B23" i="39"/>
  <c r="A23" i="39"/>
  <c r="V22" i="39"/>
  <c r="U22" i="39"/>
  <c r="N22" i="39"/>
  <c r="M22" i="39"/>
  <c r="L22" i="39"/>
  <c r="K22" i="39"/>
  <c r="F22" i="39"/>
  <c r="E22" i="39"/>
  <c r="D22" i="39"/>
  <c r="C22" i="39"/>
  <c r="B22" i="39"/>
  <c r="A22" i="39"/>
  <c r="V21" i="39"/>
  <c r="U21" i="39"/>
  <c r="N21" i="39"/>
  <c r="M21" i="39"/>
  <c r="L21" i="39"/>
  <c r="K21" i="39"/>
  <c r="F21" i="39"/>
  <c r="E21" i="39"/>
  <c r="D21" i="39"/>
  <c r="C21" i="39"/>
  <c r="B21" i="39"/>
  <c r="A21" i="39"/>
  <c r="V20" i="39"/>
  <c r="U20" i="39"/>
  <c r="N20" i="39"/>
  <c r="M20" i="39"/>
  <c r="L20" i="39"/>
  <c r="K20" i="39"/>
  <c r="F20" i="39"/>
  <c r="E20" i="39"/>
  <c r="D20" i="39"/>
  <c r="C20" i="39"/>
  <c r="B20" i="39"/>
  <c r="A20" i="39"/>
  <c r="V19" i="39"/>
  <c r="U19" i="39"/>
  <c r="N19" i="39"/>
  <c r="M19" i="39"/>
  <c r="L19" i="39"/>
  <c r="K19" i="39"/>
  <c r="F19" i="39"/>
  <c r="E19" i="39"/>
  <c r="D19" i="39"/>
  <c r="C19" i="39"/>
  <c r="B19" i="39"/>
  <c r="A19" i="39"/>
  <c r="V18" i="39"/>
  <c r="U18" i="39"/>
  <c r="N18" i="39"/>
  <c r="M18" i="39"/>
  <c r="L18" i="39"/>
  <c r="K18" i="39"/>
  <c r="F18" i="39"/>
  <c r="E18" i="39"/>
  <c r="D18" i="39"/>
  <c r="C18" i="39"/>
  <c r="B18" i="39"/>
  <c r="A18" i="39"/>
  <c r="V17" i="39"/>
  <c r="U17" i="39"/>
  <c r="N17" i="39"/>
  <c r="M17" i="39"/>
  <c r="L17" i="39"/>
  <c r="K17" i="39"/>
  <c r="F17" i="39"/>
  <c r="E17" i="39"/>
  <c r="D17" i="39"/>
  <c r="C17" i="39"/>
  <c r="B17" i="39"/>
  <c r="A17" i="39"/>
  <c r="V16" i="39"/>
  <c r="U16" i="39"/>
  <c r="N16" i="39"/>
  <c r="M16" i="39"/>
  <c r="L16" i="39"/>
  <c r="K16" i="39"/>
  <c r="F16" i="39"/>
  <c r="E16" i="39"/>
  <c r="D16" i="39"/>
  <c r="C16" i="39"/>
  <c r="B16" i="39"/>
  <c r="A16" i="39"/>
  <c r="V15" i="39"/>
  <c r="U15" i="39"/>
  <c r="N15" i="39"/>
  <c r="M15" i="39"/>
  <c r="L15" i="39"/>
  <c r="K15" i="39"/>
  <c r="F15" i="39"/>
  <c r="E15" i="39"/>
  <c r="D15" i="39"/>
  <c r="C15" i="39"/>
  <c r="B15" i="39"/>
  <c r="A15" i="39"/>
  <c r="V14" i="39"/>
  <c r="U14" i="39"/>
  <c r="N14" i="39"/>
  <c r="M14" i="39"/>
  <c r="L14" i="39"/>
  <c r="K14" i="39"/>
  <c r="F14" i="39"/>
  <c r="E14" i="39"/>
  <c r="D14" i="39"/>
  <c r="C14" i="39"/>
  <c r="B14" i="39"/>
  <c r="A14" i="39"/>
  <c r="V13" i="39"/>
  <c r="U13" i="39"/>
  <c r="N13" i="39"/>
  <c r="M13" i="39"/>
  <c r="L13" i="39"/>
  <c r="K13" i="39"/>
  <c r="F13" i="39"/>
  <c r="E13" i="39"/>
  <c r="D13" i="39"/>
  <c r="C13" i="39"/>
  <c r="B13" i="39"/>
  <c r="A13" i="39"/>
  <c r="V12" i="39"/>
  <c r="U12" i="39"/>
  <c r="N12" i="39"/>
  <c r="M12" i="39"/>
  <c r="L12" i="39"/>
  <c r="K12" i="39"/>
  <c r="F12" i="39"/>
  <c r="E12" i="39"/>
  <c r="D12" i="39"/>
  <c r="C12" i="39"/>
  <c r="B12" i="39"/>
  <c r="A12" i="39"/>
  <c r="V11" i="39"/>
  <c r="U11" i="39"/>
  <c r="N11" i="39"/>
  <c r="M11" i="39"/>
  <c r="L11" i="39"/>
  <c r="K11" i="39"/>
  <c r="F11" i="39"/>
  <c r="E11" i="39"/>
  <c r="D11" i="39"/>
  <c r="C11" i="39"/>
  <c r="B11" i="39"/>
  <c r="A11" i="39"/>
  <c r="V10" i="39"/>
  <c r="U10" i="39"/>
  <c r="N10" i="39"/>
  <c r="M10" i="39"/>
  <c r="L10" i="39"/>
  <c r="K10" i="39"/>
  <c r="F10" i="39"/>
  <c r="E10" i="39"/>
  <c r="D10" i="39"/>
  <c r="C10" i="39"/>
  <c r="B10" i="39"/>
  <c r="A10" i="39"/>
  <c r="V9" i="39"/>
  <c r="U9" i="39"/>
  <c r="N9" i="39"/>
  <c r="M9" i="39"/>
  <c r="L9" i="39"/>
  <c r="K9" i="39"/>
  <c r="F9" i="39"/>
  <c r="E9" i="39"/>
  <c r="D9" i="39"/>
  <c r="C9" i="39"/>
  <c r="B9" i="39"/>
  <c r="A9" i="39"/>
  <c r="V8" i="39"/>
  <c r="U8" i="39"/>
  <c r="N8" i="39"/>
  <c r="M8" i="39"/>
  <c r="L8" i="39"/>
  <c r="K8" i="39"/>
  <c r="F8" i="39"/>
  <c r="E8" i="39"/>
  <c r="D8" i="39"/>
  <c r="C8" i="39"/>
  <c r="B8" i="39"/>
  <c r="A8" i="39"/>
  <c r="Q83" i="39" l="1"/>
  <c r="S83" i="39" s="1"/>
  <c r="H83" i="39"/>
  <c r="H25" i="39"/>
  <c r="Q55" i="39"/>
  <c r="S55" i="39" s="1"/>
  <c r="H55" i="39"/>
  <c r="Q25" i="39"/>
  <c r="S25" i="39" s="1"/>
  <c r="I54" i="39"/>
  <c r="J54" i="39" s="1"/>
  <c r="H24" i="39"/>
  <c r="Q24" i="39"/>
  <c r="S24" i="39" s="1"/>
  <c r="O26" i="40"/>
  <c r="G26" i="40"/>
  <c r="P26" i="40"/>
  <c r="O17" i="40"/>
  <c r="G17" i="40"/>
  <c r="P17" i="40"/>
  <c r="O8" i="40"/>
  <c r="G8" i="40"/>
  <c r="P8" i="40"/>
  <c r="O82" i="39"/>
  <c r="G82" i="39"/>
  <c r="P82" i="39"/>
  <c r="O81" i="39"/>
  <c r="G81" i="39"/>
  <c r="P81" i="39"/>
  <c r="O80" i="39"/>
  <c r="G80" i="39"/>
  <c r="P80" i="39"/>
  <c r="O79" i="39"/>
  <c r="G79" i="39"/>
  <c r="P79" i="39"/>
  <c r="O78" i="39"/>
  <c r="G78" i="39"/>
  <c r="P78" i="39"/>
  <c r="O77" i="39"/>
  <c r="G77" i="39"/>
  <c r="P77" i="39"/>
  <c r="O76" i="39"/>
  <c r="G76" i="39"/>
  <c r="P76" i="39"/>
  <c r="O75" i="39"/>
  <c r="G75" i="39"/>
  <c r="P75" i="39"/>
  <c r="O74" i="39"/>
  <c r="G74" i="39"/>
  <c r="P74" i="39"/>
  <c r="O73" i="39"/>
  <c r="G73" i="39"/>
  <c r="P73" i="39"/>
  <c r="O72" i="39"/>
  <c r="G72" i="39"/>
  <c r="P72" i="39"/>
  <c r="O71" i="39"/>
  <c r="G71" i="39"/>
  <c r="H71" i="39" s="1"/>
  <c r="P71" i="39"/>
  <c r="O70" i="39"/>
  <c r="G70" i="39"/>
  <c r="P70" i="39"/>
  <c r="O69" i="39"/>
  <c r="P69" i="39"/>
  <c r="G53" i="39"/>
  <c r="H53" i="39" s="1"/>
  <c r="P53" i="39"/>
  <c r="O52" i="39"/>
  <c r="G52" i="39"/>
  <c r="H52" i="39" s="1"/>
  <c r="P52" i="39"/>
  <c r="O51" i="39"/>
  <c r="G51" i="39"/>
  <c r="P51" i="39"/>
  <c r="O50" i="39"/>
  <c r="P50" i="39"/>
  <c r="O49" i="39"/>
  <c r="G49" i="39"/>
  <c r="P49" i="39"/>
  <c r="O48" i="39"/>
  <c r="G48" i="39"/>
  <c r="P48" i="39"/>
  <c r="O47" i="39"/>
  <c r="G47" i="39"/>
  <c r="P47" i="39"/>
  <c r="O46" i="39"/>
  <c r="G46" i="39"/>
  <c r="P46" i="39"/>
  <c r="O45" i="39"/>
  <c r="G45" i="39"/>
  <c r="P45" i="39"/>
  <c r="O44" i="39"/>
  <c r="G44" i="39"/>
  <c r="P44" i="39"/>
  <c r="O43" i="39"/>
  <c r="G43" i="39"/>
  <c r="P43" i="39"/>
  <c r="O42" i="39"/>
  <c r="G42" i="39"/>
  <c r="P42" i="39"/>
  <c r="O41" i="39"/>
  <c r="G41" i="39"/>
  <c r="P41" i="39"/>
  <c r="O23" i="39"/>
  <c r="G23" i="39"/>
  <c r="P23" i="39"/>
  <c r="O22" i="39"/>
  <c r="G22" i="39"/>
  <c r="P22" i="39"/>
  <c r="O21" i="39"/>
  <c r="G21" i="39"/>
  <c r="P21" i="39"/>
  <c r="O20" i="39"/>
  <c r="G20" i="39"/>
  <c r="P20" i="39"/>
  <c r="O19" i="39"/>
  <c r="G19" i="39"/>
  <c r="P19" i="39"/>
  <c r="P18" i="39"/>
  <c r="O18" i="39"/>
  <c r="G18" i="39"/>
  <c r="O17" i="39"/>
  <c r="G17" i="39"/>
  <c r="P17" i="39"/>
  <c r="P16" i="39"/>
  <c r="O16" i="39"/>
  <c r="G16" i="39"/>
  <c r="I16" i="39" s="1"/>
  <c r="J16" i="39" s="1"/>
  <c r="O15" i="39"/>
  <c r="G15" i="39"/>
  <c r="P15" i="39"/>
  <c r="P14" i="39"/>
  <c r="O14" i="39"/>
  <c r="G14" i="39"/>
  <c r="O13" i="39"/>
  <c r="G13" i="39"/>
  <c r="P13" i="39"/>
  <c r="P12" i="39"/>
  <c r="O12" i="39"/>
  <c r="G12" i="39"/>
  <c r="O11" i="39"/>
  <c r="G11" i="39"/>
  <c r="P11" i="39"/>
  <c r="P10" i="39"/>
  <c r="O10" i="39"/>
  <c r="G10" i="39"/>
  <c r="O9" i="39"/>
  <c r="G9" i="39"/>
  <c r="P9" i="39"/>
  <c r="P8" i="39"/>
  <c r="O8" i="39"/>
  <c r="G8" i="39"/>
  <c r="R83" i="39" l="1"/>
  <c r="T83" i="39" s="1"/>
  <c r="Q54" i="39"/>
  <c r="S54" i="39" s="1"/>
  <c r="R55" i="39"/>
  <c r="T55" i="39" s="1"/>
  <c r="R25" i="39"/>
  <c r="T25" i="39" s="1"/>
  <c r="R24" i="39"/>
  <c r="T24" i="39" s="1"/>
  <c r="I8" i="39"/>
  <c r="J8" i="39" s="1"/>
  <c r="H8" i="39"/>
  <c r="I12" i="39"/>
  <c r="J12" i="39" s="1"/>
  <c r="H12" i="39"/>
  <c r="H11" i="39"/>
  <c r="I11" i="39"/>
  <c r="J11" i="39" s="1"/>
  <c r="H13" i="39"/>
  <c r="I13" i="39"/>
  <c r="J13" i="39" s="1"/>
  <c r="I18" i="39"/>
  <c r="J18" i="39" s="1"/>
  <c r="H18" i="39"/>
  <c r="I20" i="39"/>
  <c r="J20" i="39" s="1"/>
  <c r="H20" i="39"/>
  <c r="I41" i="39"/>
  <c r="J41" i="39" s="1"/>
  <c r="H41" i="39"/>
  <c r="H42" i="39"/>
  <c r="I42" i="39"/>
  <c r="J42" i="39" s="1"/>
  <c r="H44" i="39"/>
  <c r="I44" i="39"/>
  <c r="J44" i="39" s="1"/>
  <c r="H45" i="39"/>
  <c r="I45" i="39"/>
  <c r="J45" i="39" s="1"/>
  <c r="H46" i="39"/>
  <c r="I46" i="39"/>
  <c r="J46" i="39" s="1"/>
  <c r="H47" i="39"/>
  <c r="I47" i="39"/>
  <c r="J47" i="39" s="1"/>
  <c r="H48" i="39"/>
  <c r="I48" i="39"/>
  <c r="J48" i="39" s="1"/>
  <c r="I49" i="39"/>
  <c r="J49" i="39" s="1"/>
  <c r="H49" i="39"/>
  <c r="I51" i="39"/>
  <c r="J51" i="39" s="1"/>
  <c r="H51" i="39"/>
  <c r="I70" i="39"/>
  <c r="J70" i="39" s="1"/>
  <c r="H70" i="39"/>
  <c r="I14" i="39"/>
  <c r="J14" i="39" s="1"/>
  <c r="H14" i="39"/>
  <c r="H17" i="39"/>
  <c r="I17" i="39"/>
  <c r="J17" i="39" s="1"/>
  <c r="H15" i="39"/>
  <c r="I15" i="39"/>
  <c r="J15" i="39" s="1"/>
  <c r="H19" i="39"/>
  <c r="I19" i="39"/>
  <c r="J19" i="39" s="1"/>
  <c r="H21" i="39"/>
  <c r="I21" i="39"/>
  <c r="J21" i="39" s="1"/>
  <c r="I22" i="39"/>
  <c r="J22" i="39" s="1"/>
  <c r="H22" i="39"/>
  <c r="H23" i="39"/>
  <c r="I23" i="39"/>
  <c r="J23" i="39" s="1"/>
  <c r="I43" i="39"/>
  <c r="J43" i="39" s="1"/>
  <c r="H43" i="39"/>
  <c r="H9" i="39"/>
  <c r="I9" i="39"/>
  <c r="J9" i="39" s="1"/>
  <c r="I10" i="39"/>
  <c r="J10" i="39" s="1"/>
  <c r="H10" i="39"/>
  <c r="I52" i="39"/>
  <c r="J52" i="39" s="1"/>
  <c r="I71" i="39"/>
  <c r="J71" i="39" s="1"/>
  <c r="H16" i="39"/>
  <c r="I53" i="39"/>
  <c r="J53" i="39" s="1"/>
  <c r="Q16" i="39"/>
  <c r="S16" i="39" s="1"/>
  <c r="O53" i="39"/>
  <c r="I72" i="39"/>
  <c r="J72" i="39" s="1"/>
  <c r="H72" i="39"/>
  <c r="H73" i="39"/>
  <c r="I73" i="39"/>
  <c r="J73" i="39" s="1"/>
  <c r="I74" i="39"/>
  <c r="J74" i="39" s="1"/>
  <c r="H74" i="39"/>
  <c r="H75" i="39"/>
  <c r="I75" i="39"/>
  <c r="J75" i="39" s="1"/>
  <c r="I76" i="39"/>
  <c r="J76" i="39" s="1"/>
  <c r="H76" i="39"/>
  <c r="H77" i="39"/>
  <c r="I77" i="39"/>
  <c r="J77" i="39" s="1"/>
  <c r="I78" i="39"/>
  <c r="J78" i="39" s="1"/>
  <c r="H78" i="39"/>
  <c r="H79" i="39"/>
  <c r="I79" i="39"/>
  <c r="J79" i="39" s="1"/>
  <c r="I80" i="39"/>
  <c r="J80" i="39" s="1"/>
  <c r="H80" i="39"/>
  <c r="H81" i="39"/>
  <c r="I81" i="39"/>
  <c r="J81" i="39" s="1"/>
  <c r="I82" i="39"/>
  <c r="J82" i="39" s="1"/>
  <c r="H82" i="39"/>
  <c r="I8" i="40"/>
  <c r="J8" i="40" s="1"/>
  <c r="H8" i="40"/>
  <c r="H17" i="40"/>
  <c r="I17" i="40"/>
  <c r="J17" i="40" s="1"/>
  <c r="I26" i="40"/>
  <c r="J26" i="40" s="1"/>
  <c r="H26" i="40"/>
  <c r="G50" i="39"/>
  <c r="G69" i="39"/>
  <c r="V26" i="37"/>
  <c r="U26" i="37"/>
  <c r="N26" i="37"/>
  <c r="M26" i="37"/>
  <c r="L26" i="37"/>
  <c r="K26" i="37"/>
  <c r="F26" i="37"/>
  <c r="E26" i="37"/>
  <c r="D26" i="37"/>
  <c r="C26" i="37"/>
  <c r="V17" i="37"/>
  <c r="U17" i="37"/>
  <c r="N17" i="37"/>
  <c r="M17" i="37"/>
  <c r="L17" i="37"/>
  <c r="K17" i="37"/>
  <c r="F17" i="37"/>
  <c r="E17" i="37"/>
  <c r="D17" i="37"/>
  <c r="C17" i="37"/>
  <c r="G17" i="37" s="1"/>
  <c r="V8" i="37"/>
  <c r="U8" i="37"/>
  <c r="N8" i="37"/>
  <c r="M8" i="37"/>
  <c r="L8" i="37"/>
  <c r="K8" i="37"/>
  <c r="F8" i="37"/>
  <c r="E8" i="37"/>
  <c r="D8" i="37"/>
  <c r="C8" i="37"/>
  <c r="R54" i="39" l="1"/>
  <c r="T54" i="39" s="1"/>
  <c r="Q11" i="39"/>
  <c r="S11" i="39" s="1"/>
  <c r="Q49" i="39"/>
  <c r="S49" i="39" s="1"/>
  <c r="Q20" i="39"/>
  <c r="S20" i="39" s="1"/>
  <c r="Q48" i="39"/>
  <c r="S48" i="39" s="1"/>
  <c r="Q71" i="39"/>
  <c r="S71" i="39" s="1"/>
  <c r="Q51" i="39"/>
  <c r="S51" i="39" s="1"/>
  <c r="Q52" i="39"/>
  <c r="S52" i="39" s="1"/>
  <c r="Q13" i="39"/>
  <c r="S13" i="39" s="1"/>
  <c r="Q41" i="39"/>
  <c r="S41" i="39" s="1"/>
  <c r="Q18" i="39"/>
  <c r="S18" i="39" s="1"/>
  <c r="Q70" i="39"/>
  <c r="S70" i="39" s="1"/>
  <c r="Q46" i="39"/>
  <c r="S46" i="39" s="1"/>
  <c r="Q15" i="39"/>
  <c r="S15" i="39" s="1"/>
  <c r="Q8" i="39"/>
  <c r="S8" i="39" s="1"/>
  <c r="Q47" i="39"/>
  <c r="S47" i="39" s="1"/>
  <c r="Q44" i="39"/>
  <c r="S44" i="39" s="1"/>
  <c r="Q45" i="39"/>
  <c r="S45" i="39" s="1"/>
  <c r="H50" i="39"/>
  <c r="I50" i="39"/>
  <c r="Q26" i="40"/>
  <c r="Q17" i="40"/>
  <c r="Q8" i="40"/>
  <c r="Q82" i="39"/>
  <c r="Q81" i="39"/>
  <c r="Q80" i="39"/>
  <c r="Q79" i="39"/>
  <c r="Q78" i="39"/>
  <c r="Q77" i="39"/>
  <c r="Q76" i="39"/>
  <c r="Q75" i="39"/>
  <c r="Q74" i="39"/>
  <c r="Q73" i="39"/>
  <c r="Q72" i="39"/>
  <c r="Q10" i="39"/>
  <c r="Q9" i="39"/>
  <c r="Q42" i="39"/>
  <c r="Q22" i="39"/>
  <c r="Q14" i="39"/>
  <c r="Q12" i="39"/>
  <c r="H69" i="39"/>
  <c r="I69" i="39"/>
  <c r="Q53" i="39"/>
  <c r="S53" i="39" s="1"/>
  <c r="Q43" i="39"/>
  <c r="Q23" i="39"/>
  <c r="Q21" i="39"/>
  <c r="Q19" i="39"/>
  <c r="Q17" i="39"/>
  <c r="R16" i="39"/>
  <c r="T16" i="39" s="1"/>
  <c r="G26" i="37"/>
  <c r="O26" i="37"/>
  <c r="O8" i="37"/>
  <c r="G8" i="37"/>
  <c r="I8" i="37" s="1"/>
  <c r="J8" i="37" s="1"/>
  <c r="O17" i="37"/>
  <c r="I26" i="37"/>
  <c r="J26" i="37" s="1"/>
  <c r="H26" i="37"/>
  <c r="I17" i="37"/>
  <c r="J17" i="37" s="1"/>
  <c r="H17" i="37"/>
  <c r="B26" i="37"/>
  <c r="A26" i="37"/>
  <c r="P26" i="37" s="1"/>
  <c r="B17" i="37"/>
  <c r="A17" i="37"/>
  <c r="P17" i="37" s="1"/>
  <c r="B8" i="37"/>
  <c r="A8" i="37"/>
  <c r="P8" i="37" s="1"/>
  <c r="V75" i="35"/>
  <c r="U75" i="35"/>
  <c r="N75" i="35"/>
  <c r="M75" i="35"/>
  <c r="L75" i="35"/>
  <c r="K75" i="35"/>
  <c r="F75" i="35"/>
  <c r="E75" i="35"/>
  <c r="D75" i="35"/>
  <c r="C75" i="35"/>
  <c r="B75" i="35"/>
  <c r="A75" i="35"/>
  <c r="V74" i="35"/>
  <c r="U74" i="35"/>
  <c r="N74" i="35"/>
  <c r="M74" i="35"/>
  <c r="L74" i="35"/>
  <c r="K74" i="35"/>
  <c r="F74" i="35"/>
  <c r="E74" i="35"/>
  <c r="D74" i="35"/>
  <c r="C74" i="35"/>
  <c r="B74" i="35"/>
  <c r="A74" i="35"/>
  <c r="V73" i="35"/>
  <c r="U73" i="35"/>
  <c r="N73" i="35"/>
  <c r="M73" i="35"/>
  <c r="L73" i="35"/>
  <c r="K73" i="35"/>
  <c r="F73" i="35"/>
  <c r="E73" i="35"/>
  <c r="D73" i="35"/>
  <c r="C73" i="35"/>
  <c r="B73" i="35"/>
  <c r="A73" i="35"/>
  <c r="V72" i="35"/>
  <c r="U72" i="35"/>
  <c r="N72" i="35"/>
  <c r="M72" i="35"/>
  <c r="L72" i="35"/>
  <c r="K72" i="35"/>
  <c r="F72" i="35"/>
  <c r="E72" i="35"/>
  <c r="D72" i="35"/>
  <c r="C72" i="35"/>
  <c r="B72" i="35"/>
  <c r="A72" i="35"/>
  <c r="V71" i="35"/>
  <c r="U71" i="35"/>
  <c r="N71" i="35"/>
  <c r="M71" i="35"/>
  <c r="L71" i="35"/>
  <c r="K71" i="35"/>
  <c r="F71" i="35"/>
  <c r="E71" i="35"/>
  <c r="D71" i="35"/>
  <c r="C71" i="35"/>
  <c r="B71" i="35"/>
  <c r="A71" i="35"/>
  <c r="V70" i="35"/>
  <c r="U70" i="35"/>
  <c r="N70" i="35"/>
  <c r="M70" i="35"/>
  <c r="L70" i="35"/>
  <c r="K70" i="35"/>
  <c r="F70" i="35"/>
  <c r="E70" i="35"/>
  <c r="D70" i="35"/>
  <c r="C70" i="35"/>
  <c r="B70" i="35"/>
  <c r="A70" i="35"/>
  <c r="V69" i="35"/>
  <c r="U69" i="35"/>
  <c r="N69" i="35"/>
  <c r="M69" i="35"/>
  <c r="L69" i="35"/>
  <c r="K69" i="35"/>
  <c r="F69" i="35"/>
  <c r="E69" i="35"/>
  <c r="D69" i="35"/>
  <c r="C69" i="35"/>
  <c r="B69" i="35"/>
  <c r="A69" i="35"/>
  <c r="V68" i="35"/>
  <c r="U68" i="35"/>
  <c r="N68" i="35"/>
  <c r="M68" i="35"/>
  <c r="L68" i="35"/>
  <c r="K68" i="35"/>
  <c r="F68" i="35"/>
  <c r="E68" i="35"/>
  <c r="D68" i="35"/>
  <c r="C68" i="35"/>
  <c r="B68" i="35"/>
  <c r="A68" i="35"/>
  <c r="V67" i="35"/>
  <c r="U67" i="35"/>
  <c r="N67" i="35"/>
  <c r="M67" i="35"/>
  <c r="L67" i="35"/>
  <c r="K67" i="35"/>
  <c r="F67" i="35"/>
  <c r="E67" i="35"/>
  <c r="D67" i="35"/>
  <c r="C67" i="35"/>
  <c r="B67" i="35"/>
  <c r="A67" i="35"/>
  <c r="V66" i="35"/>
  <c r="U66" i="35"/>
  <c r="N66" i="35"/>
  <c r="M66" i="35"/>
  <c r="L66" i="35"/>
  <c r="K66" i="35"/>
  <c r="F66" i="35"/>
  <c r="E66" i="35"/>
  <c r="D66" i="35"/>
  <c r="C66" i="35"/>
  <c r="B66" i="35"/>
  <c r="A66" i="35"/>
  <c r="V65" i="35"/>
  <c r="U65" i="35"/>
  <c r="N65" i="35"/>
  <c r="M65" i="35"/>
  <c r="L65" i="35"/>
  <c r="K65" i="35"/>
  <c r="F65" i="35"/>
  <c r="E65" i="35"/>
  <c r="D65" i="35"/>
  <c r="C65" i="35"/>
  <c r="B65" i="35"/>
  <c r="A65" i="35"/>
  <c r="V64" i="35"/>
  <c r="U64" i="35"/>
  <c r="N64" i="35"/>
  <c r="M64" i="35"/>
  <c r="L64" i="35"/>
  <c r="K64" i="35"/>
  <c r="F64" i="35"/>
  <c r="E64" i="35"/>
  <c r="D64" i="35"/>
  <c r="C64" i="35"/>
  <c r="B64" i="35"/>
  <c r="A64" i="35"/>
  <c r="V63" i="35"/>
  <c r="U63" i="35"/>
  <c r="N63" i="35"/>
  <c r="M63" i="35"/>
  <c r="L63" i="35"/>
  <c r="K63" i="35"/>
  <c r="F63" i="35"/>
  <c r="E63" i="35"/>
  <c r="D63" i="35"/>
  <c r="C63" i="35"/>
  <c r="B63" i="35"/>
  <c r="A63" i="35"/>
  <c r="V62" i="35"/>
  <c r="U62" i="35"/>
  <c r="N62" i="35"/>
  <c r="M62" i="35"/>
  <c r="L62" i="35"/>
  <c r="K62" i="35"/>
  <c r="F62" i="35"/>
  <c r="E62" i="35"/>
  <c r="D62" i="35"/>
  <c r="C62" i="35"/>
  <c r="B62" i="35"/>
  <c r="A62" i="35"/>
  <c r="V61" i="35"/>
  <c r="U61" i="35"/>
  <c r="N61" i="35"/>
  <c r="M61" i="35"/>
  <c r="L61" i="35"/>
  <c r="K61" i="35"/>
  <c r="F61" i="35"/>
  <c r="E61" i="35"/>
  <c r="D61" i="35"/>
  <c r="C61" i="35"/>
  <c r="B61" i="35"/>
  <c r="A61" i="35"/>
  <c r="V60" i="35"/>
  <c r="U60" i="35"/>
  <c r="N60" i="35"/>
  <c r="M60" i="35"/>
  <c r="L60" i="35"/>
  <c r="K60" i="35"/>
  <c r="F60" i="35"/>
  <c r="E60" i="35"/>
  <c r="D60" i="35"/>
  <c r="C60" i="35"/>
  <c r="B60" i="35"/>
  <c r="A60" i="35"/>
  <c r="V59" i="35"/>
  <c r="U59" i="35"/>
  <c r="N59" i="35"/>
  <c r="M59" i="35"/>
  <c r="L59" i="35"/>
  <c r="K59" i="35"/>
  <c r="F59" i="35"/>
  <c r="E59" i="35"/>
  <c r="D59" i="35"/>
  <c r="C59" i="35"/>
  <c r="B59" i="35"/>
  <c r="A59" i="35"/>
  <c r="V50" i="35"/>
  <c r="U50" i="35"/>
  <c r="N50" i="35"/>
  <c r="M50" i="35"/>
  <c r="L50" i="35"/>
  <c r="K50" i="35"/>
  <c r="F50" i="35"/>
  <c r="E50" i="35"/>
  <c r="D50" i="35"/>
  <c r="C50" i="35"/>
  <c r="B50" i="35"/>
  <c r="A50" i="35"/>
  <c r="V49" i="35"/>
  <c r="U49" i="35"/>
  <c r="N49" i="35"/>
  <c r="M49" i="35"/>
  <c r="L49" i="35"/>
  <c r="K49" i="35"/>
  <c r="F49" i="35"/>
  <c r="E49" i="35"/>
  <c r="D49" i="35"/>
  <c r="C49" i="35"/>
  <c r="B49" i="35"/>
  <c r="A49" i="35"/>
  <c r="V48" i="35"/>
  <c r="U48" i="35"/>
  <c r="N48" i="35"/>
  <c r="M48" i="35"/>
  <c r="L48" i="35"/>
  <c r="K48" i="35"/>
  <c r="F48" i="35"/>
  <c r="E48" i="35"/>
  <c r="D48" i="35"/>
  <c r="C48" i="35"/>
  <c r="B48" i="35"/>
  <c r="A48" i="35"/>
  <c r="V47" i="35"/>
  <c r="U47" i="35"/>
  <c r="N47" i="35"/>
  <c r="M47" i="35"/>
  <c r="L47" i="35"/>
  <c r="K47" i="35"/>
  <c r="F47" i="35"/>
  <c r="E47" i="35"/>
  <c r="D47" i="35"/>
  <c r="C47" i="35"/>
  <c r="B47" i="35"/>
  <c r="A47" i="35"/>
  <c r="V46" i="35"/>
  <c r="U46" i="35"/>
  <c r="N46" i="35"/>
  <c r="M46" i="35"/>
  <c r="L46" i="35"/>
  <c r="K46" i="35"/>
  <c r="F46" i="35"/>
  <c r="E46" i="35"/>
  <c r="D46" i="35"/>
  <c r="C46" i="35"/>
  <c r="B46" i="35"/>
  <c r="A46" i="35"/>
  <c r="V45" i="35"/>
  <c r="U45" i="35"/>
  <c r="N45" i="35"/>
  <c r="M45" i="35"/>
  <c r="L45" i="35"/>
  <c r="K45" i="35"/>
  <c r="F45" i="35"/>
  <c r="E45" i="35"/>
  <c r="D45" i="35"/>
  <c r="C45" i="35"/>
  <c r="B45" i="35"/>
  <c r="A45" i="35"/>
  <c r="V44" i="35"/>
  <c r="U44" i="35"/>
  <c r="N44" i="35"/>
  <c r="M44" i="35"/>
  <c r="L44" i="35"/>
  <c r="K44" i="35"/>
  <c r="F44" i="35"/>
  <c r="E44" i="35"/>
  <c r="D44" i="35"/>
  <c r="C44" i="35"/>
  <c r="B44" i="35"/>
  <c r="A44" i="35"/>
  <c r="V43" i="35"/>
  <c r="U43" i="35"/>
  <c r="N43" i="35"/>
  <c r="M43" i="35"/>
  <c r="L43" i="35"/>
  <c r="K43" i="35"/>
  <c r="F43" i="35"/>
  <c r="E43" i="35"/>
  <c r="D43" i="35"/>
  <c r="C43" i="35"/>
  <c r="B43" i="35"/>
  <c r="A43" i="35"/>
  <c r="V42" i="35"/>
  <c r="U42" i="35"/>
  <c r="N42" i="35"/>
  <c r="M42" i="35"/>
  <c r="L42" i="35"/>
  <c r="K42" i="35"/>
  <c r="F42" i="35"/>
  <c r="E42" i="35"/>
  <c r="D42" i="35"/>
  <c r="C42" i="35"/>
  <c r="B42" i="35"/>
  <c r="A42" i="35"/>
  <c r="V41" i="35"/>
  <c r="U41" i="35"/>
  <c r="N41" i="35"/>
  <c r="M41" i="35"/>
  <c r="L41" i="35"/>
  <c r="K41" i="35"/>
  <c r="F41" i="35"/>
  <c r="E41" i="35"/>
  <c r="D41" i="35"/>
  <c r="C41" i="35"/>
  <c r="B41" i="35"/>
  <c r="A41" i="35"/>
  <c r="V40" i="35"/>
  <c r="U40" i="35"/>
  <c r="N40" i="35"/>
  <c r="M40" i="35"/>
  <c r="L40" i="35"/>
  <c r="K40" i="35"/>
  <c r="F40" i="35"/>
  <c r="E40" i="35"/>
  <c r="D40" i="35"/>
  <c r="C40" i="35"/>
  <c r="B40" i="35"/>
  <c r="A40" i="35"/>
  <c r="V39" i="35"/>
  <c r="U39" i="35"/>
  <c r="N39" i="35"/>
  <c r="M39" i="35"/>
  <c r="L39" i="35"/>
  <c r="K39" i="35"/>
  <c r="F39" i="35"/>
  <c r="E39" i="35"/>
  <c r="D39" i="35"/>
  <c r="C39" i="35"/>
  <c r="B39" i="35"/>
  <c r="A39" i="35"/>
  <c r="V38" i="35"/>
  <c r="U38" i="35"/>
  <c r="N38" i="35"/>
  <c r="M38" i="35"/>
  <c r="L38" i="35"/>
  <c r="K38" i="35"/>
  <c r="F38" i="35"/>
  <c r="E38" i="35"/>
  <c r="D38" i="35"/>
  <c r="C38" i="35"/>
  <c r="B38" i="35"/>
  <c r="A38" i="35"/>
  <c r="V37" i="35"/>
  <c r="U37" i="35"/>
  <c r="N37" i="35"/>
  <c r="M37" i="35"/>
  <c r="L37" i="35"/>
  <c r="K37" i="35"/>
  <c r="F37" i="35"/>
  <c r="E37" i="35"/>
  <c r="D37" i="35"/>
  <c r="C37" i="35"/>
  <c r="B37" i="35"/>
  <c r="A37" i="35"/>
  <c r="V36" i="35"/>
  <c r="U36" i="35"/>
  <c r="N36" i="35"/>
  <c r="M36" i="35"/>
  <c r="L36" i="35"/>
  <c r="K36" i="35"/>
  <c r="F36" i="35"/>
  <c r="E36" i="35"/>
  <c r="D36" i="35"/>
  <c r="C36" i="35"/>
  <c r="B36" i="35"/>
  <c r="A36" i="35"/>
  <c r="V35" i="35"/>
  <c r="U35" i="35"/>
  <c r="N35" i="35"/>
  <c r="M35" i="35"/>
  <c r="L35" i="35"/>
  <c r="K35" i="35"/>
  <c r="F35" i="35"/>
  <c r="E35" i="35"/>
  <c r="D35" i="35"/>
  <c r="C35" i="35"/>
  <c r="B35" i="35"/>
  <c r="A35" i="35"/>
  <c r="V34" i="35"/>
  <c r="U34" i="35"/>
  <c r="N34" i="35"/>
  <c r="M34" i="35"/>
  <c r="L34" i="35"/>
  <c r="K34" i="35"/>
  <c r="F34" i="35"/>
  <c r="E34" i="35"/>
  <c r="D34" i="35"/>
  <c r="C34" i="35"/>
  <c r="B34" i="35"/>
  <c r="A34" i="35"/>
  <c r="V25" i="35"/>
  <c r="U25" i="35"/>
  <c r="N25" i="35"/>
  <c r="M25" i="35"/>
  <c r="L25" i="35"/>
  <c r="K25" i="35"/>
  <c r="F25" i="35"/>
  <c r="E25" i="35"/>
  <c r="D25" i="35"/>
  <c r="C25" i="35"/>
  <c r="B25" i="35"/>
  <c r="A25" i="35"/>
  <c r="V24" i="35"/>
  <c r="U24" i="35"/>
  <c r="N24" i="35"/>
  <c r="M24" i="35"/>
  <c r="L24" i="35"/>
  <c r="K24" i="35"/>
  <c r="F24" i="35"/>
  <c r="E24" i="35"/>
  <c r="D24" i="35"/>
  <c r="C24" i="35"/>
  <c r="B24" i="35"/>
  <c r="A24" i="35"/>
  <c r="V23" i="35"/>
  <c r="U23" i="35"/>
  <c r="N23" i="35"/>
  <c r="M23" i="35"/>
  <c r="L23" i="35"/>
  <c r="K23" i="35"/>
  <c r="F23" i="35"/>
  <c r="E23" i="35"/>
  <c r="D23" i="35"/>
  <c r="C23" i="35"/>
  <c r="B23" i="35"/>
  <c r="A23" i="35"/>
  <c r="V22" i="35"/>
  <c r="U22" i="35"/>
  <c r="N22" i="35"/>
  <c r="M22" i="35"/>
  <c r="L22" i="35"/>
  <c r="K22" i="35"/>
  <c r="F22" i="35"/>
  <c r="E22" i="35"/>
  <c r="D22" i="35"/>
  <c r="C22" i="35"/>
  <c r="B22" i="35"/>
  <c r="A22" i="35"/>
  <c r="V21" i="35"/>
  <c r="U21" i="35"/>
  <c r="N21" i="35"/>
  <c r="M21" i="35"/>
  <c r="L21" i="35"/>
  <c r="K21" i="35"/>
  <c r="F21" i="35"/>
  <c r="E21" i="35"/>
  <c r="D21" i="35"/>
  <c r="C21" i="35"/>
  <c r="B21" i="35"/>
  <c r="A21" i="35"/>
  <c r="V20" i="35"/>
  <c r="U20" i="35"/>
  <c r="N20" i="35"/>
  <c r="M20" i="35"/>
  <c r="L20" i="35"/>
  <c r="K20" i="35"/>
  <c r="F20" i="35"/>
  <c r="E20" i="35"/>
  <c r="D20" i="35"/>
  <c r="C20" i="35"/>
  <c r="B20" i="35"/>
  <c r="A20" i="35"/>
  <c r="V19" i="35"/>
  <c r="U19" i="35"/>
  <c r="N19" i="35"/>
  <c r="M19" i="35"/>
  <c r="L19" i="35"/>
  <c r="K19" i="35"/>
  <c r="F19" i="35"/>
  <c r="E19" i="35"/>
  <c r="D19" i="35"/>
  <c r="C19" i="35"/>
  <c r="B19" i="35"/>
  <c r="A19" i="35"/>
  <c r="V18" i="35"/>
  <c r="U18" i="35"/>
  <c r="N18" i="35"/>
  <c r="M18" i="35"/>
  <c r="L18" i="35"/>
  <c r="K18" i="35"/>
  <c r="F18" i="35"/>
  <c r="E18" i="35"/>
  <c r="D18" i="35"/>
  <c r="C18" i="35"/>
  <c r="B18" i="35"/>
  <c r="A18" i="35"/>
  <c r="V17" i="35"/>
  <c r="U17" i="35"/>
  <c r="N17" i="35"/>
  <c r="M17" i="35"/>
  <c r="L17" i="35"/>
  <c r="K17" i="35"/>
  <c r="F17" i="35"/>
  <c r="E17" i="35"/>
  <c r="D17" i="35"/>
  <c r="C17" i="35"/>
  <c r="B17" i="35"/>
  <c r="A17" i="35"/>
  <c r="V16" i="35"/>
  <c r="U16" i="35"/>
  <c r="N16" i="35"/>
  <c r="M16" i="35"/>
  <c r="L16" i="35"/>
  <c r="K16" i="35"/>
  <c r="F16" i="35"/>
  <c r="E16" i="35"/>
  <c r="D16" i="35"/>
  <c r="C16" i="35"/>
  <c r="B16" i="35"/>
  <c r="A16" i="35"/>
  <c r="V15" i="35"/>
  <c r="U15" i="35"/>
  <c r="N15" i="35"/>
  <c r="M15" i="35"/>
  <c r="L15" i="35"/>
  <c r="K15" i="35"/>
  <c r="F15" i="35"/>
  <c r="E15" i="35"/>
  <c r="D15" i="35"/>
  <c r="C15" i="35"/>
  <c r="B15" i="35"/>
  <c r="A15" i="35"/>
  <c r="V14" i="35"/>
  <c r="U14" i="35"/>
  <c r="N14" i="35"/>
  <c r="M14" i="35"/>
  <c r="L14" i="35"/>
  <c r="K14" i="35"/>
  <c r="F14" i="35"/>
  <c r="E14" i="35"/>
  <c r="D14" i="35"/>
  <c r="C14" i="35"/>
  <c r="B14" i="35"/>
  <c r="A14" i="35"/>
  <c r="V13" i="35"/>
  <c r="U13" i="35"/>
  <c r="N13" i="35"/>
  <c r="M13" i="35"/>
  <c r="L13" i="35"/>
  <c r="K13" i="35"/>
  <c r="F13" i="35"/>
  <c r="E13" i="35"/>
  <c r="D13" i="35"/>
  <c r="C13" i="35"/>
  <c r="B13" i="35"/>
  <c r="A13" i="35"/>
  <c r="V12" i="35"/>
  <c r="U12" i="35"/>
  <c r="N12" i="35"/>
  <c r="M12" i="35"/>
  <c r="L12" i="35"/>
  <c r="K12" i="35"/>
  <c r="F12" i="35"/>
  <c r="E12" i="35"/>
  <c r="D12" i="35"/>
  <c r="C12" i="35"/>
  <c r="B12" i="35"/>
  <c r="A12" i="35"/>
  <c r="V11" i="35"/>
  <c r="U11" i="35"/>
  <c r="N11" i="35"/>
  <c r="M11" i="35"/>
  <c r="L11" i="35"/>
  <c r="K11" i="35"/>
  <c r="F11" i="35"/>
  <c r="E11" i="35"/>
  <c r="D11" i="35"/>
  <c r="C11" i="35"/>
  <c r="B11" i="35"/>
  <c r="A11" i="35"/>
  <c r="V10" i="35"/>
  <c r="U10" i="35"/>
  <c r="N10" i="35"/>
  <c r="M10" i="35"/>
  <c r="L10" i="35"/>
  <c r="K10" i="35"/>
  <c r="F10" i="35"/>
  <c r="E10" i="35"/>
  <c r="D10" i="35"/>
  <c r="C10" i="35"/>
  <c r="B10" i="35"/>
  <c r="A10" i="35"/>
  <c r="V9" i="35"/>
  <c r="U9" i="35"/>
  <c r="N9" i="35"/>
  <c r="M9" i="35"/>
  <c r="L9" i="35"/>
  <c r="K9" i="35"/>
  <c r="F9" i="35"/>
  <c r="E9" i="35"/>
  <c r="D9" i="35"/>
  <c r="C9" i="35"/>
  <c r="B9" i="35"/>
  <c r="A9" i="35"/>
  <c r="V8" i="35"/>
  <c r="U8" i="35"/>
  <c r="N8" i="35"/>
  <c r="M8" i="35"/>
  <c r="L8" i="35"/>
  <c r="K8" i="35"/>
  <c r="F8" i="35"/>
  <c r="E8" i="35"/>
  <c r="D8" i="35"/>
  <c r="C8" i="35"/>
  <c r="B8" i="35"/>
  <c r="A8" i="35"/>
  <c r="R52" i="39" l="1"/>
  <c r="T52" i="39" s="1"/>
  <c r="R20" i="39"/>
  <c r="T20" i="39" s="1"/>
  <c r="R45" i="39"/>
  <c r="T45" i="39" s="1"/>
  <c r="R47" i="39"/>
  <c r="T47" i="39" s="1"/>
  <c r="R11" i="39"/>
  <c r="T11" i="39" s="1"/>
  <c r="R71" i="39"/>
  <c r="T71" i="39" s="1"/>
  <c r="R48" i="39"/>
  <c r="T48" i="39" s="1"/>
  <c r="R70" i="39"/>
  <c r="T70" i="39" s="1"/>
  <c r="R8" i="39"/>
  <c r="T8" i="39" s="1"/>
  <c r="R49" i="39"/>
  <c r="T49" i="39" s="1"/>
  <c r="T18" i="39"/>
  <c r="R41" i="39"/>
  <c r="T41" i="39" s="1"/>
  <c r="R13" i="39"/>
  <c r="T13" i="39" s="1"/>
  <c r="R46" i="39"/>
  <c r="T46" i="39" s="1"/>
  <c r="R53" i="39"/>
  <c r="T53" i="39" s="1"/>
  <c r="R44" i="39"/>
  <c r="T44" i="39" s="1"/>
  <c r="R15" i="39"/>
  <c r="T15" i="39" s="1"/>
  <c r="S19" i="39"/>
  <c r="R19" i="39"/>
  <c r="T19" i="39" s="1"/>
  <c r="S43" i="39"/>
  <c r="R43" i="39"/>
  <c r="T43" i="39" s="1"/>
  <c r="J69" i="39"/>
  <c r="Q69" i="39"/>
  <c r="S22" i="39"/>
  <c r="R22" i="39"/>
  <c r="T22" i="39" s="1"/>
  <c r="S73" i="39"/>
  <c r="R73" i="39"/>
  <c r="T73" i="39" s="1"/>
  <c r="S77" i="39"/>
  <c r="R77" i="39"/>
  <c r="T77" i="39" s="1"/>
  <c r="S81" i="39"/>
  <c r="R81" i="39"/>
  <c r="T81" i="39" s="1"/>
  <c r="J50" i="39"/>
  <c r="Q50" i="39"/>
  <c r="S21" i="39"/>
  <c r="R21" i="39"/>
  <c r="T21" i="39" s="1"/>
  <c r="S42" i="39"/>
  <c r="R42" i="39"/>
  <c r="T42" i="39" s="1"/>
  <c r="S74" i="39"/>
  <c r="R74" i="39"/>
  <c r="T74" i="39" s="1"/>
  <c r="S78" i="39"/>
  <c r="R78" i="39"/>
  <c r="T78" i="39" s="1"/>
  <c r="S82" i="39"/>
  <c r="R82" i="39"/>
  <c r="T82" i="39" s="1"/>
  <c r="S8" i="40"/>
  <c r="R8" i="40"/>
  <c r="T8" i="40" s="1"/>
  <c r="S23" i="39"/>
  <c r="R23" i="39"/>
  <c r="T23" i="39" s="1"/>
  <c r="S12" i="39"/>
  <c r="R12" i="39"/>
  <c r="T12" i="39" s="1"/>
  <c r="S9" i="39"/>
  <c r="R9" i="39"/>
  <c r="T9" i="39" s="1"/>
  <c r="S75" i="39"/>
  <c r="R75" i="39"/>
  <c r="T75" i="39" s="1"/>
  <c r="S79" i="39"/>
  <c r="T79" i="39"/>
  <c r="S17" i="40"/>
  <c r="R17" i="40"/>
  <c r="T17" i="40" s="1"/>
  <c r="S17" i="39"/>
  <c r="R17" i="39"/>
  <c r="T17" i="39" s="1"/>
  <c r="S14" i="39"/>
  <c r="R14" i="39"/>
  <c r="T14" i="39" s="1"/>
  <c r="S10" i="39"/>
  <c r="R10" i="39"/>
  <c r="T10" i="39" s="1"/>
  <c r="S72" i="39"/>
  <c r="R72" i="39"/>
  <c r="T72" i="39" s="1"/>
  <c r="S76" i="39"/>
  <c r="R76" i="39"/>
  <c r="T76" i="39" s="1"/>
  <c r="S80" i="39"/>
  <c r="R80" i="39"/>
  <c r="T80" i="39" s="1"/>
  <c r="S26" i="40"/>
  <c r="R26" i="40"/>
  <c r="T26" i="40" s="1"/>
  <c r="Q8" i="37"/>
  <c r="S8" i="37" s="1"/>
  <c r="H8" i="37"/>
  <c r="Q17" i="37"/>
  <c r="S17" i="37" s="1"/>
  <c r="Q26" i="37"/>
  <c r="R8" i="37"/>
  <c r="T8" i="37" s="1"/>
  <c r="P75" i="35"/>
  <c r="O75" i="35"/>
  <c r="G75" i="35"/>
  <c r="P74" i="35"/>
  <c r="P73" i="35"/>
  <c r="O73" i="35"/>
  <c r="G73" i="35"/>
  <c r="O72" i="35"/>
  <c r="G72" i="35"/>
  <c r="H72" i="35" s="1"/>
  <c r="P72" i="35"/>
  <c r="P71" i="35"/>
  <c r="O71" i="35"/>
  <c r="G71" i="35"/>
  <c r="P70" i="35"/>
  <c r="P69" i="35"/>
  <c r="O69" i="35"/>
  <c r="G69" i="35"/>
  <c r="P68" i="35"/>
  <c r="P67" i="35"/>
  <c r="O67" i="35"/>
  <c r="G67" i="35"/>
  <c r="P66" i="35"/>
  <c r="P65" i="35"/>
  <c r="O65" i="35"/>
  <c r="G65" i="35"/>
  <c r="G64" i="35"/>
  <c r="H64" i="35" s="1"/>
  <c r="P64" i="35"/>
  <c r="P63" i="35"/>
  <c r="O63" i="35"/>
  <c r="G63" i="35"/>
  <c r="O62" i="35"/>
  <c r="P62" i="35"/>
  <c r="P61" i="35"/>
  <c r="O61" i="35"/>
  <c r="G61" i="35"/>
  <c r="G60" i="35"/>
  <c r="H60" i="35" s="1"/>
  <c r="P60" i="35"/>
  <c r="P59" i="35"/>
  <c r="O59" i="35"/>
  <c r="G59" i="35"/>
  <c r="O50" i="35"/>
  <c r="P50" i="35"/>
  <c r="P49" i="35"/>
  <c r="O49" i="35"/>
  <c r="G49" i="35"/>
  <c r="G48" i="35"/>
  <c r="H48" i="35" s="1"/>
  <c r="P48" i="35"/>
  <c r="P47" i="35"/>
  <c r="O47" i="35"/>
  <c r="G47" i="35"/>
  <c r="O46" i="35"/>
  <c r="P46" i="35"/>
  <c r="P45" i="35"/>
  <c r="O45" i="35"/>
  <c r="G45" i="35"/>
  <c r="G44" i="35"/>
  <c r="H44" i="35" s="1"/>
  <c r="P44" i="35"/>
  <c r="P43" i="35"/>
  <c r="O43" i="35"/>
  <c r="G43" i="35"/>
  <c r="O42" i="35"/>
  <c r="P42" i="35"/>
  <c r="P41" i="35"/>
  <c r="O41" i="35"/>
  <c r="G41" i="35"/>
  <c r="G40" i="35"/>
  <c r="H40" i="35" s="1"/>
  <c r="P40" i="35"/>
  <c r="P39" i="35"/>
  <c r="O39" i="35"/>
  <c r="G39" i="35"/>
  <c r="O38" i="35"/>
  <c r="P38" i="35"/>
  <c r="P37" i="35"/>
  <c r="O37" i="35"/>
  <c r="G37" i="35"/>
  <c r="G36" i="35"/>
  <c r="H36" i="35" s="1"/>
  <c r="P36" i="35"/>
  <c r="P35" i="35"/>
  <c r="O35" i="35"/>
  <c r="G35" i="35"/>
  <c r="O34" i="35"/>
  <c r="G34" i="35"/>
  <c r="P34" i="35"/>
  <c r="P25" i="35"/>
  <c r="O25" i="35"/>
  <c r="G25" i="35"/>
  <c r="P24" i="35"/>
  <c r="O24" i="35"/>
  <c r="G24" i="35"/>
  <c r="P23" i="35"/>
  <c r="O23" i="35"/>
  <c r="G23" i="35"/>
  <c r="P22" i="35"/>
  <c r="O22" i="35"/>
  <c r="G22" i="35"/>
  <c r="P21" i="35"/>
  <c r="O21" i="35"/>
  <c r="G21" i="35"/>
  <c r="P20" i="35"/>
  <c r="O20" i="35"/>
  <c r="G20" i="35"/>
  <c r="P19" i="35"/>
  <c r="O19" i="35"/>
  <c r="G19" i="35"/>
  <c r="P18" i="35"/>
  <c r="O18" i="35"/>
  <c r="G18" i="35"/>
  <c r="P17" i="35"/>
  <c r="O17" i="35"/>
  <c r="G17" i="35"/>
  <c r="P16" i="35"/>
  <c r="O16" i="35"/>
  <c r="P15" i="35"/>
  <c r="O15" i="35"/>
  <c r="G15" i="35"/>
  <c r="I15" i="35" s="1"/>
  <c r="J15" i="35" s="1"/>
  <c r="P14" i="35"/>
  <c r="P13" i="35"/>
  <c r="G13" i="35"/>
  <c r="I13" i="35" s="1"/>
  <c r="J13" i="35" s="1"/>
  <c r="P12" i="35"/>
  <c r="O12" i="35"/>
  <c r="P11" i="35"/>
  <c r="O11" i="35"/>
  <c r="G11" i="35"/>
  <c r="I11" i="35" s="1"/>
  <c r="J11" i="35" s="1"/>
  <c r="P10" i="35"/>
  <c r="P9" i="35"/>
  <c r="G9" i="35"/>
  <c r="I9" i="35" s="1"/>
  <c r="J9" i="35" s="1"/>
  <c r="P8" i="35"/>
  <c r="O8" i="35"/>
  <c r="S50" i="39" l="1"/>
  <c r="R50" i="39"/>
  <c r="T50" i="39" s="1"/>
  <c r="S69" i="39"/>
  <c r="R69" i="39"/>
  <c r="T69" i="39" s="1"/>
  <c r="R17" i="37"/>
  <c r="T17" i="37" s="1"/>
  <c r="S26" i="37"/>
  <c r="R26" i="37"/>
  <c r="T26" i="37" s="1"/>
  <c r="H15" i="35"/>
  <c r="I17" i="35"/>
  <c r="J17" i="35" s="1"/>
  <c r="H17" i="35"/>
  <c r="I21" i="35"/>
  <c r="J21" i="35" s="1"/>
  <c r="H21" i="35"/>
  <c r="I25" i="35"/>
  <c r="J25" i="35" s="1"/>
  <c r="H25" i="35"/>
  <c r="I41" i="35"/>
  <c r="J41" i="35" s="1"/>
  <c r="H41" i="35"/>
  <c r="I49" i="35"/>
  <c r="J49" i="35" s="1"/>
  <c r="H49" i="35"/>
  <c r="I65" i="35"/>
  <c r="J65" i="35" s="1"/>
  <c r="H65" i="35"/>
  <c r="I73" i="35"/>
  <c r="J73" i="35" s="1"/>
  <c r="H73" i="35"/>
  <c r="H11" i="35"/>
  <c r="G10" i="35"/>
  <c r="H22" i="35"/>
  <c r="I22" i="35"/>
  <c r="J22" i="35" s="1"/>
  <c r="I35" i="35"/>
  <c r="J35" i="35" s="1"/>
  <c r="H35" i="35"/>
  <c r="I43" i="35"/>
  <c r="J43" i="35" s="1"/>
  <c r="H43" i="35"/>
  <c r="I59" i="35"/>
  <c r="J59" i="35" s="1"/>
  <c r="H59" i="35"/>
  <c r="I67" i="35"/>
  <c r="J67" i="35" s="1"/>
  <c r="H67" i="35"/>
  <c r="I75" i="35"/>
  <c r="J75" i="35" s="1"/>
  <c r="H75" i="35"/>
  <c r="Q15" i="35"/>
  <c r="S15" i="35" s="1"/>
  <c r="H18" i="35"/>
  <c r="I18" i="35"/>
  <c r="J18" i="35" s="1"/>
  <c r="Q22" i="35"/>
  <c r="S22" i="35" s="1"/>
  <c r="H34" i="35"/>
  <c r="I34" i="35"/>
  <c r="J34" i="35" s="1"/>
  <c r="O10" i="35"/>
  <c r="H13" i="35"/>
  <c r="O14" i="35"/>
  <c r="I19" i="35"/>
  <c r="J19" i="35" s="1"/>
  <c r="H19" i="35"/>
  <c r="I23" i="35"/>
  <c r="J23" i="35" s="1"/>
  <c r="H23" i="35"/>
  <c r="I37" i="35"/>
  <c r="J37" i="35" s="1"/>
  <c r="H37" i="35"/>
  <c r="I45" i="35"/>
  <c r="J45" i="35" s="1"/>
  <c r="H45" i="35"/>
  <c r="I61" i="35"/>
  <c r="J61" i="35" s="1"/>
  <c r="H61" i="35"/>
  <c r="I69" i="35"/>
  <c r="J69" i="35" s="1"/>
  <c r="H69" i="35"/>
  <c r="Q11" i="35"/>
  <c r="S11" i="35" s="1"/>
  <c r="G14" i="35"/>
  <c r="H9" i="35"/>
  <c r="G8" i="35"/>
  <c r="O9" i="35"/>
  <c r="G12" i="35"/>
  <c r="O13" i="35"/>
  <c r="G16" i="35"/>
  <c r="H20" i="35"/>
  <c r="I20" i="35"/>
  <c r="J20" i="35" s="1"/>
  <c r="H24" i="35"/>
  <c r="I24" i="35"/>
  <c r="J24" i="35" s="1"/>
  <c r="I39" i="35"/>
  <c r="J39" i="35" s="1"/>
  <c r="H39" i="35"/>
  <c r="I47" i="35"/>
  <c r="J47" i="35" s="1"/>
  <c r="H47" i="35"/>
  <c r="I63" i="35"/>
  <c r="J63" i="35" s="1"/>
  <c r="H63" i="35"/>
  <c r="I71" i="35"/>
  <c r="J71" i="35" s="1"/>
  <c r="H71" i="35"/>
  <c r="G74" i="35"/>
  <c r="I36" i="35"/>
  <c r="J36" i="35" s="1"/>
  <c r="I40" i="35"/>
  <c r="J40" i="35" s="1"/>
  <c r="I44" i="35"/>
  <c r="J44" i="35" s="1"/>
  <c r="I48" i="35"/>
  <c r="J48" i="35" s="1"/>
  <c r="I60" i="35"/>
  <c r="J60" i="35" s="1"/>
  <c r="I64" i="35"/>
  <c r="J64" i="35" s="1"/>
  <c r="O66" i="35"/>
  <c r="G68" i="35"/>
  <c r="O70" i="35"/>
  <c r="O74" i="35"/>
  <c r="I72" i="35"/>
  <c r="J72" i="35" s="1"/>
  <c r="O36" i="35"/>
  <c r="G38" i="35"/>
  <c r="O40" i="35"/>
  <c r="G42" i="35"/>
  <c r="O44" i="35"/>
  <c r="G46" i="35"/>
  <c r="O48" i="35"/>
  <c r="G50" i="35"/>
  <c r="O60" i="35"/>
  <c r="G62" i="35"/>
  <c r="O64" i="35"/>
  <c r="G66" i="35"/>
  <c r="O68" i="35"/>
  <c r="G70" i="35"/>
  <c r="Q70" i="28"/>
  <c r="R70" i="28" s="1"/>
  <c r="Q69" i="28"/>
  <c r="R69" i="28" s="1"/>
  <c r="Q68" i="28"/>
  <c r="R68" i="28" s="1"/>
  <c r="Q67" i="28"/>
  <c r="R67" i="28" s="1"/>
  <c r="Q66" i="28"/>
  <c r="R66" i="28" s="1"/>
  <c r="Q65" i="28"/>
  <c r="R65" i="28" s="1"/>
  <c r="Q64" i="28"/>
  <c r="R64" i="28" s="1"/>
  <c r="Q63" i="28"/>
  <c r="R63" i="28" s="1"/>
  <c r="Q62" i="28"/>
  <c r="R62" i="28" s="1"/>
  <c r="Q61" i="28"/>
  <c r="R61" i="28" s="1"/>
  <c r="Q60" i="28"/>
  <c r="R60" i="28" s="1"/>
  <c r="Q59" i="28"/>
  <c r="R59" i="28" s="1"/>
  <c r="Q58" i="28"/>
  <c r="R58" i="28" s="1"/>
  <c r="Q57" i="28"/>
  <c r="R57" i="28" s="1"/>
  <c r="Q56" i="28"/>
  <c r="R56" i="28" s="1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Q47" i="28"/>
  <c r="R47" i="28" s="1"/>
  <c r="Q46" i="28"/>
  <c r="R46" i="28" s="1"/>
  <c r="Q45" i="28"/>
  <c r="R45" i="28" s="1"/>
  <c r="Q44" i="28"/>
  <c r="R44" i="28" s="1"/>
  <c r="Q43" i="28"/>
  <c r="R43" i="28" s="1"/>
  <c r="Q42" i="28"/>
  <c r="R42" i="28" s="1"/>
  <c r="Q41" i="28"/>
  <c r="R41" i="28" s="1"/>
  <c r="Q40" i="28"/>
  <c r="R40" i="28" s="1"/>
  <c r="Q39" i="28"/>
  <c r="R39" i="28" s="1"/>
  <c r="Q38" i="28"/>
  <c r="R38" i="28" s="1"/>
  <c r="Q37" i="28"/>
  <c r="R37" i="28" s="1"/>
  <c r="Q36" i="28"/>
  <c r="R36" i="28" s="1"/>
  <c r="Q35" i="28"/>
  <c r="R35" i="28" s="1"/>
  <c r="Q34" i="28"/>
  <c r="R34" i="28" s="1"/>
  <c r="Q33" i="28"/>
  <c r="R33" i="28" s="1"/>
  <c r="Q32" i="28"/>
  <c r="R32" i="28" s="1"/>
  <c r="Q23" i="28"/>
  <c r="R23" i="28" s="1"/>
  <c r="Q22" i="28"/>
  <c r="R22" i="28" s="1"/>
  <c r="R21" i="28"/>
  <c r="Q21" i="28"/>
  <c r="Q20" i="28"/>
  <c r="R20" i="28" s="1"/>
  <c r="R19" i="28"/>
  <c r="Q19" i="28"/>
  <c r="Q18" i="28"/>
  <c r="R18" i="28" s="1"/>
  <c r="R17" i="28"/>
  <c r="Q17" i="28"/>
  <c r="Q16" i="28"/>
  <c r="R16" i="28" s="1"/>
  <c r="R15" i="28"/>
  <c r="Q15" i="28"/>
  <c r="Q14" i="28"/>
  <c r="R14" i="28" s="1"/>
  <c r="R13" i="28"/>
  <c r="Q13" i="28"/>
  <c r="Q12" i="28"/>
  <c r="R12" i="28" s="1"/>
  <c r="R11" i="28"/>
  <c r="Q11" i="28"/>
  <c r="Q10" i="28"/>
  <c r="R10" i="28" s="1"/>
  <c r="R9" i="28"/>
  <c r="Q9" i="28"/>
  <c r="Q8" i="28"/>
  <c r="R8" i="28" s="1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8" i="28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Q75" i="32"/>
  <c r="R75" i="32" s="1"/>
  <c r="Q74" i="32"/>
  <c r="R74" i="32" s="1"/>
  <c r="Q73" i="32"/>
  <c r="R73" i="32" s="1"/>
  <c r="Q72" i="32"/>
  <c r="R72" i="32" s="1"/>
  <c r="Q71" i="32"/>
  <c r="R71" i="32" s="1"/>
  <c r="Q70" i="32"/>
  <c r="R70" i="32" s="1"/>
  <c r="Q69" i="32"/>
  <c r="R69" i="32" s="1"/>
  <c r="Q68" i="32"/>
  <c r="R68" i="32" s="1"/>
  <c r="Q67" i="32"/>
  <c r="R67" i="32" s="1"/>
  <c r="Q66" i="32"/>
  <c r="R66" i="32" s="1"/>
  <c r="Q65" i="32"/>
  <c r="R65" i="32" s="1"/>
  <c r="Q64" i="32"/>
  <c r="R64" i="32" s="1"/>
  <c r="Q63" i="32"/>
  <c r="R63" i="32" s="1"/>
  <c r="Q62" i="32"/>
  <c r="R62" i="32" s="1"/>
  <c r="Q61" i="32"/>
  <c r="R61" i="32" s="1"/>
  <c r="Q60" i="32"/>
  <c r="R60" i="32" s="1"/>
  <c r="Q59" i="32"/>
  <c r="R59" i="32" s="1"/>
  <c r="Q50" i="32"/>
  <c r="R50" i="32" s="1"/>
  <c r="Q49" i="32"/>
  <c r="R49" i="32" s="1"/>
  <c r="R48" i="32"/>
  <c r="Q48" i="32"/>
  <c r="Q47" i="32"/>
  <c r="R47" i="32" s="1"/>
  <c r="Q46" i="32"/>
  <c r="R46" i="32" s="1"/>
  <c r="Q45" i="32"/>
  <c r="R45" i="32" s="1"/>
  <c r="Q44" i="32"/>
  <c r="R44" i="32" s="1"/>
  <c r="Q43" i="32"/>
  <c r="R43" i="32" s="1"/>
  <c r="Q42" i="32"/>
  <c r="R42" i="32" s="1"/>
  <c r="Q41" i="32"/>
  <c r="R41" i="32" s="1"/>
  <c r="Q40" i="32"/>
  <c r="R40" i="32" s="1"/>
  <c r="Q39" i="32"/>
  <c r="R39" i="32" s="1"/>
  <c r="Q38" i="32"/>
  <c r="R38" i="32" s="1"/>
  <c r="Q37" i="32"/>
  <c r="R37" i="32" s="1"/>
  <c r="Q36" i="32"/>
  <c r="R36" i="32" s="1"/>
  <c r="Q35" i="32"/>
  <c r="R35" i="32" s="1"/>
  <c r="Q34" i="32"/>
  <c r="R34" i="32" s="1"/>
  <c r="Q25" i="32"/>
  <c r="R25" i="32" s="1"/>
  <c r="Q24" i="32"/>
  <c r="R24" i="32" s="1"/>
  <c r="R23" i="32"/>
  <c r="Q23" i="32"/>
  <c r="Q22" i="32"/>
  <c r="R22" i="32" s="1"/>
  <c r="Q21" i="32"/>
  <c r="R21" i="32" s="1"/>
  <c r="Q20" i="32"/>
  <c r="R20" i="32" s="1"/>
  <c r="Q19" i="32"/>
  <c r="R19" i="32" s="1"/>
  <c r="Q18" i="32"/>
  <c r="R18" i="32" s="1"/>
  <c r="Q17" i="32"/>
  <c r="R17" i="32" s="1"/>
  <c r="Q16" i="32"/>
  <c r="R16" i="32" s="1"/>
  <c r="Q15" i="32"/>
  <c r="R15" i="32" s="1"/>
  <c r="Q14" i="32"/>
  <c r="R14" i="32" s="1"/>
  <c r="Q13" i="32"/>
  <c r="R13" i="32" s="1"/>
  <c r="Q12" i="32"/>
  <c r="R12" i="32" s="1"/>
  <c r="Q11" i="32"/>
  <c r="R11" i="32" s="1"/>
  <c r="Q10" i="32"/>
  <c r="R10" i="32" s="1"/>
  <c r="Q9" i="32"/>
  <c r="R9" i="32" s="1"/>
  <c r="Q8" i="32"/>
  <c r="R8" i="32" s="1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25" i="32"/>
  <c r="J24" i="32"/>
  <c r="J23" i="32"/>
  <c r="J22" i="32"/>
  <c r="J21" i="32"/>
  <c r="Q18" i="35" l="1"/>
  <c r="S18" i="35" s="1"/>
  <c r="Q19" i="35"/>
  <c r="S19" i="35" s="1"/>
  <c r="Q35" i="35"/>
  <c r="S35" i="35" s="1"/>
  <c r="Q45" i="35"/>
  <c r="S45" i="35" s="1"/>
  <c r="Q61" i="35"/>
  <c r="S61" i="35" s="1"/>
  <c r="Q72" i="35"/>
  <c r="S72" i="35" s="1"/>
  <c r="Q69" i="35"/>
  <c r="S69" i="35" s="1"/>
  <c r="Q23" i="35"/>
  <c r="S23" i="35" s="1"/>
  <c r="Q37" i="35"/>
  <c r="S37" i="35" s="1"/>
  <c r="Q47" i="35"/>
  <c r="S47" i="35" s="1"/>
  <c r="Q43" i="35"/>
  <c r="S43" i="35" s="1"/>
  <c r="Q75" i="35"/>
  <c r="S75" i="35" s="1"/>
  <c r="R69" i="35"/>
  <c r="T69" i="35" s="1"/>
  <c r="R61" i="35"/>
  <c r="T61" i="35" s="1"/>
  <c r="R45" i="35"/>
  <c r="T45" i="35" s="1"/>
  <c r="R37" i="35"/>
  <c r="T37" i="35" s="1"/>
  <c r="R47" i="35"/>
  <c r="T47" i="35" s="1"/>
  <c r="R19" i="35"/>
  <c r="T19" i="35" s="1"/>
  <c r="R11" i="35"/>
  <c r="T11" i="35" s="1"/>
  <c r="Q59" i="35"/>
  <c r="S59" i="35" s="1"/>
  <c r="Q34" i="35"/>
  <c r="S34" i="35" s="1"/>
  <c r="Q39" i="35"/>
  <c r="S39" i="35" s="1"/>
  <c r="R43" i="35"/>
  <c r="T43" i="35" s="1"/>
  <c r="Q67" i="35"/>
  <c r="S67" i="35" s="1"/>
  <c r="Q44" i="35"/>
  <c r="S44" i="35" s="1"/>
  <c r="Q36" i="35"/>
  <c r="S36" i="35" s="1"/>
  <c r="H68" i="35"/>
  <c r="I68" i="35"/>
  <c r="J68" i="35" s="1"/>
  <c r="H16" i="35"/>
  <c r="I16" i="35"/>
  <c r="I8" i="35"/>
  <c r="H8" i="35"/>
  <c r="H14" i="35"/>
  <c r="I14" i="35"/>
  <c r="J14" i="35" s="1"/>
  <c r="I10" i="35"/>
  <c r="J10" i="35" s="1"/>
  <c r="H10" i="35"/>
  <c r="H42" i="35"/>
  <c r="I42" i="35"/>
  <c r="Q13" i="35"/>
  <c r="S13" i="35" s="1"/>
  <c r="R35" i="35"/>
  <c r="T35" i="35" s="1"/>
  <c r="R34" i="35"/>
  <c r="T34" i="35" s="1"/>
  <c r="Q68" i="35"/>
  <c r="S68" i="35" s="1"/>
  <c r="H66" i="35"/>
  <c r="I66" i="35"/>
  <c r="J66" i="35" s="1"/>
  <c r="R72" i="35"/>
  <c r="T72" i="35" s="1"/>
  <c r="Q64" i="35"/>
  <c r="S64" i="35" s="1"/>
  <c r="Q48" i="35"/>
  <c r="S48" i="35" s="1"/>
  <c r="Q40" i="35"/>
  <c r="S40" i="35" s="1"/>
  <c r="H74" i="35"/>
  <c r="I74" i="35"/>
  <c r="J74" i="35" s="1"/>
  <c r="R39" i="35"/>
  <c r="T39" i="35" s="1"/>
  <c r="Q24" i="35"/>
  <c r="Q20" i="35"/>
  <c r="H12" i="35"/>
  <c r="I12" i="35"/>
  <c r="R22" i="35"/>
  <c r="T22" i="35" s="1"/>
  <c r="R15" i="35"/>
  <c r="T15" i="35" s="1"/>
  <c r="R75" i="35"/>
  <c r="T75" i="35" s="1"/>
  <c r="R67" i="35"/>
  <c r="T67" i="35" s="1"/>
  <c r="R59" i="35"/>
  <c r="T59" i="35" s="1"/>
  <c r="Q73" i="35"/>
  <c r="Q65" i="35"/>
  <c r="Q49" i="35"/>
  <c r="Q41" i="35"/>
  <c r="Q25" i="35"/>
  <c r="Q21" i="35"/>
  <c r="Q17" i="35"/>
  <c r="Q60" i="35"/>
  <c r="S60" i="35" s="1"/>
  <c r="H50" i="35"/>
  <c r="I50" i="35"/>
  <c r="H70" i="35"/>
  <c r="I70" i="35"/>
  <c r="J70" i="35" s="1"/>
  <c r="H62" i="35"/>
  <c r="I62" i="35"/>
  <c r="H46" i="35"/>
  <c r="I46" i="35"/>
  <c r="H38" i="35"/>
  <c r="I38" i="35"/>
  <c r="Q71" i="35"/>
  <c r="Q63" i="35"/>
  <c r="Q9" i="35"/>
  <c r="S9" i="35" s="1"/>
  <c r="R18" i="35"/>
  <c r="T18" i="35" s="1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56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32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8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45" i="28"/>
  <c r="C39" i="28"/>
  <c r="C47" i="28"/>
  <c r="C46" i="28"/>
  <c r="C44" i="28"/>
  <c r="C43" i="28"/>
  <c r="C42" i="28"/>
  <c r="C41" i="28"/>
  <c r="C40" i="28"/>
  <c r="C38" i="28"/>
  <c r="C37" i="28"/>
  <c r="C36" i="28"/>
  <c r="C35" i="28"/>
  <c r="C34" i="28"/>
  <c r="C33" i="28"/>
  <c r="C32" i="28"/>
  <c r="C21" i="28"/>
  <c r="C23" i="28"/>
  <c r="C22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59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34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8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59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8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59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8" i="32"/>
  <c r="Q10" i="35" l="1"/>
  <c r="S10" i="35" s="1"/>
  <c r="R23" i="35"/>
  <c r="T23" i="35" s="1"/>
  <c r="Q70" i="35"/>
  <c r="S70" i="35" s="1"/>
  <c r="R13" i="35"/>
  <c r="T13" i="35" s="1"/>
  <c r="R70" i="35"/>
  <c r="T70" i="35" s="1"/>
  <c r="Q14" i="35"/>
  <c r="R64" i="35"/>
  <c r="T64" i="35" s="1"/>
  <c r="R40" i="35"/>
  <c r="T40" i="35" s="1"/>
  <c r="R44" i="35"/>
  <c r="T44" i="35" s="1"/>
  <c r="R9" i="35"/>
  <c r="T9" i="35" s="1"/>
  <c r="J46" i="35"/>
  <c r="Q46" i="35"/>
  <c r="R60" i="35"/>
  <c r="T60" i="35" s="1"/>
  <c r="S25" i="35"/>
  <c r="R25" i="35"/>
  <c r="T25" i="35" s="1"/>
  <c r="S73" i="35"/>
  <c r="R73" i="35"/>
  <c r="T73" i="35" s="1"/>
  <c r="J12" i="35"/>
  <c r="Q12" i="35"/>
  <c r="Q66" i="35"/>
  <c r="R68" i="35"/>
  <c r="T68" i="35" s="1"/>
  <c r="J16" i="35"/>
  <c r="Q16" i="35"/>
  <c r="R36" i="35"/>
  <c r="T36" i="35" s="1"/>
  <c r="S41" i="35"/>
  <c r="R41" i="35"/>
  <c r="T41" i="35" s="1"/>
  <c r="S63" i="35"/>
  <c r="R63" i="35"/>
  <c r="T63" i="35" s="1"/>
  <c r="J38" i="35"/>
  <c r="Q38" i="35"/>
  <c r="J62" i="35"/>
  <c r="Q62" i="35"/>
  <c r="J50" i="35"/>
  <c r="Q50" i="35"/>
  <c r="S17" i="35"/>
  <c r="R17" i="35"/>
  <c r="T17" i="35" s="1"/>
  <c r="S49" i="35"/>
  <c r="R49" i="35"/>
  <c r="T49" i="35" s="1"/>
  <c r="S20" i="35"/>
  <c r="R20" i="35"/>
  <c r="T20" i="35" s="1"/>
  <c r="J42" i="35"/>
  <c r="Q42" i="35"/>
  <c r="S71" i="35"/>
  <c r="R71" i="35"/>
  <c r="T71" i="35" s="1"/>
  <c r="S21" i="35"/>
  <c r="R21" i="35"/>
  <c r="T21" i="35" s="1"/>
  <c r="S65" i="35"/>
  <c r="R65" i="35"/>
  <c r="T65" i="35" s="1"/>
  <c r="S24" i="35"/>
  <c r="R24" i="35"/>
  <c r="T24" i="35" s="1"/>
  <c r="Q74" i="35"/>
  <c r="R48" i="35"/>
  <c r="T48" i="35" s="1"/>
  <c r="J8" i="35"/>
  <c r="Q8" i="35"/>
  <c r="F47" i="32"/>
  <c r="F46" i="32"/>
  <c r="F42" i="32"/>
  <c r="F72" i="32"/>
  <c r="F67" i="32"/>
  <c r="F60" i="32"/>
  <c r="F61" i="32"/>
  <c r="F62" i="32"/>
  <c r="F63" i="32"/>
  <c r="F64" i="32"/>
  <c r="F65" i="32"/>
  <c r="F66" i="32"/>
  <c r="F68" i="32"/>
  <c r="F69" i="32"/>
  <c r="F70" i="32"/>
  <c r="F71" i="32"/>
  <c r="F73" i="32"/>
  <c r="F74" i="32"/>
  <c r="G74" i="32" s="1"/>
  <c r="F75" i="32"/>
  <c r="A74" i="32"/>
  <c r="P74" i="32" s="1"/>
  <c r="B74" i="32"/>
  <c r="K74" i="32"/>
  <c r="L74" i="32"/>
  <c r="M74" i="32"/>
  <c r="N74" i="32"/>
  <c r="U74" i="32"/>
  <c r="V74" i="32"/>
  <c r="A75" i="32"/>
  <c r="P75" i="32" s="1"/>
  <c r="B75" i="32"/>
  <c r="K75" i="32"/>
  <c r="L75" i="32"/>
  <c r="M75" i="32"/>
  <c r="N75" i="32"/>
  <c r="U75" i="32"/>
  <c r="V75" i="32"/>
  <c r="F50" i="32"/>
  <c r="F49" i="32"/>
  <c r="F48" i="32"/>
  <c r="F45" i="32"/>
  <c r="F44" i="32"/>
  <c r="F43" i="32"/>
  <c r="F41" i="32"/>
  <c r="F40" i="32"/>
  <c r="F39" i="32"/>
  <c r="F38" i="32"/>
  <c r="F37" i="32"/>
  <c r="F36" i="32"/>
  <c r="F35" i="32"/>
  <c r="U48" i="32"/>
  <c r="V48" i="32"/>
  <c r="U49" i="32"/>
  <c r="V49" i="32"/>
  <c r="U50" i="32"/>
  <c r="V50" i="32"/>
  <c r="K48" i="32"/>
  <c r="L48" i="32"/>
  <c r="M48" i="32"/>
  <c r="N48" i="32"/>
  <c r="K49" i="32"/>
  <c r="L49" i="32"/>
  <c r="M49" i="32"/>
  <c r="N49" i="32"/>
  <c r="K50" i="32"/>
  <c r="L50" i="32"/>
  <c r="M50" i="32"/>
  <c r="N50" i="32"/>
  <c r="A48" i="32"/>
  <c r="P48" i="32" s="1"/>
  <c r="B48" i="32"/>
  <c r="A49" i="32"/>
  <c r="P49" i="32" s="1"/>
  <c r="B49" i="32"/>
  <c r="A50" i="32"/>
  <c r="P50" i="32" s="1"/>
  <c r="B50" i="32"/>
  <c r="U24" i="32"/>
  <c r="V24" i="32"/>
  <c r="U25" i="32"/>
  <c r="V25" i="32"/>
  <c r="K24" i="32"/>
  <c r="L24" i="32"/>
  <c r="M24" i="32"/>
  <c r="N24" i="32"/>
  <c r="K25" i="32"/>
  <c r="L25" i="32"/>
  <c r="M25" i="32"/>
  <c r="N25" i="32"/>
  <c r="G24" i="32"/>
  <c r="A24" i="32"/>
  <c r="P24" i="32" s="1"/>
  <c r="B24" i="32"/>
  <c r="A25" i="32"/>
  <c r="P25" i="32" s="1"/>
  <c r="B25" i="32"/>
  <c r="E26" i="33"/>
  <c r="R10" i="35" l="1"/>
  <c r="T10" i="35" s="1"/>
  <c r="S14" i="35"/>
  <c r="R14" i="35"/>
  <c r="T14" i="35" s="1"/>
  <c r="S66" i="35"/>
  <c r="R66" i="35"/>
  <c r="T66" i="35" s="1"/>
  <c r="S46" i="35"/>
  <c r="R46" i="35"/>
  <c r="T46" i="35" s="1"/>
  <c r="S62" i="35"/>
  <c r="R62" i="35"/>
  <c r="T62" i="35" s="1"/>
  <c r="S74" i="35"/>
  <c r="R74" i="35"/>
  <c r="T74" i="35" s="1"/>
  <c r="S16" i="35"/>
  <c r="R16" i="35"/>
  <c r="T16" i="35" s="1"/>
  <c r="S12" i="35"/>
  <c r="R12" i="35"/>
  <c r="T12" i="35" s="1"/>
  <c r="S8" i="35"/>
  <c r="R8" i="35"/>
  <c r="T8" i="35" s="1"/>
  <c r="S42" i="35"/>
  <c r="R42" i="35"/>
  <c r="T42" i="35" s="1"/>
  <c r="S50" i="35"/>
  <c r="R50" i="35"/>
  <c r="T50" i="35" s="1"/>
  <c r="S38" i="35"/>
  <c r="R38" i="35"/>
  <c r="T38" i="35" s="1"/>
  <c r="O50" i="32"/>
  <c r="O49" i="32"/>
  <c r="O48" i="32"/>
  <c r="O75" i="32"/>
  <c r="O74" i="32"/>
  <c r="I74" i="32"/>
  <c r="H74" i="32"/>
  <c r="O25" i="32"/>
  <c r="O24" i="32"/>
  <c r="I24" i="32"/>
  <c r="H24" i="32"/>
  <c r="G75" i="32"/>
  <c r="G48" i="32"/>
  <c r="G49" i="32"/>
  <c r="G50" i="32"/>
  <c r="G25" i="32"/>
  <c r="G23" i="32"/>
  <c r="V73" i="32"/>
  <c r="U73" i="32"/>
  <c r="N73" i="32"/>
  <c r="M73" i="32"/>
  <c r="L73" i="32"/>
  <c r="K73" i="32"/>
  <c r="B73" i="32"/>
  <c r="A73" i="32"/>
  <c r="P73" i="32" s="1"/>
  <c r="V72" i="32"/>
  <c r="U72" i="32"/>
  <c r="N72" i="32"/>
  <c r="M72" i="32"/>
  <c r="L72" i="32"/>
  <c r="K72" i="32"/>
  <c r="B72" i="32"/>
  <c r="A72" i="32"/>
  <c r="P72" i="32" s="1"/>
  <c r="V71" i="32"/>
  <c r="U71" i="32"/>
  <c r="N71" i="32"/>
  <c r="M71" i="32"/>
  <c r="L71" i="32"/>
  <c r="K71" i="32"/>
  <c r="G71" i="32"/>
  <c r="B71" i="32"/>
  <c r="A71" i="32"/>
  <c r="P71" i="32" s="1"/>
  <c r="V70" i="32"/>
  <c r="U70" i="32"/>
  <c r="N70" i="32"/>
  <c r="M70" i="32"/>
  <c r="L70" i="32"/>
  <c r="K70" i="32"/>
  <c r="G70" i="32"/>
  <c r="B70" i="32"/>
  <c r="A70" i="32"/>
  <c r="P70" i="32" s="1"/>
  <c r="V69" i="32"/>
  <c r="U69" i="32"/>
  <c r="N69" i="32"/>
  <c r="M69" i="32"/>
  <c r="L69" i="32"/>
  <c r="K69" i="32"/>
  <c r="G69" i="32"/>
  <c r="B69" i="32"/>
  <c r="A69" i="32"/>
  <c r="P69" i="32" s="1"/>
  <c r="V68" i="32"/>
  <c r="U68" i="32"/>
  <c r="N68" i="32"/>
  <c r="M68" i="32"/>
  <c r="L68" i="32"/>
  <c r="K68" i="32"/>
  <c r="O68" i="32" s="1"/>
  <c r="B68" i="32"/>
  <c r="A68" i="32"/>
  <c r="P68" i="32" s="1"/>
  <c r="V67" i="32"/>
  <c r="U67" i="32"/>
  <c r="N67" i="32"/>
  <c r="M67" i="32"/>
  <c r="L67" i="32"/>
  <c r="K67" i="32"/>
  <c r="O67" i="32" s="1"/>
  <c r="G67" i="32"/>
  <c r="B67" i="32"/>
  <c r="A67" i="32"/>
  <c r="P67" i="32" s="1"/>
  <c r="V66" i="32"/>
  <c r="U66" i="32"/>
  <c r="N66" i="32"/>
  <c r="M66" i="32"/>
  <c r="L66" i="32"/>
  <c r="K66" i="32"/>
  <c r="G66" i="32"/>
  <c r="B66" i="32"/>
  <c r="A66" i="32"/>
  <c r="P66" i="32" s="1"/>
  <c r="V65" i="32"/>
  <c r="U65" i="32"/>
  <c r="N65" i="32"/>
  <c r="M65" i="32"/>
  <c r="L65" i="32"/>
  <c r="K65" i="32"/>
  <c r="G65" i="32"/>
  <c r="B65" i="32"/>
  <c r="A65" i="32"/>
  <c r="P65" i="32" s="1"/>
  <c r="V64" i="32"/>
  <c r="U64" i="32"/>
  <c r="N64" i="32"/>
  <c r="M64" i="32"/>
  <c r="L64" i="32"/>
  <c r="K64" i="32"/>
  <c r="B64" i="32"/>
  <c r="A64" i="32"/>
  <c r="P64" i="32" s="1"/>
  <c r="V63" i="32"/>
  <c r="U63" i="32"/>
  <c r="N63" i="32"/>
  <c r="M63" i="32"/>
  <c r="L63" i="32"/>
  <c r="K63" i="32"/>
  <c r="G63" i="32"/>
  <c r="B63" i="32"/>
  <c r="A63" i="32"/>
  <c r="P63" i="32" s="1"/>
  <c r="V62" i="32"/>
  <c r="U62" i="32"/>
  <c r="N62" i="32"/>
  <c r="M62" i="32"/>
  <c r="L62" i="32"/>
  <c r="K62" i="32"/>
  <c r="O62" i="32" s="1"/>
  <c r="G62" i="32"/>
  <c r="B62" i="32"/>
  <c r="A62" i="32"/>
  <c r="P62" i="32" s="1"/>
  <c r="V61" i="32"/>
  <c r="U61" i="32"/>
  <c r="N61" i="32"/>
  <c r="M61" i="32"/>
  <c r="L61" i="32"/>
  <c r="K61" i="32"/>
  <c r="G61" i="32"/>
  <c r="B61" i="32"/>
  <c r="A61" i="32"/>
  <c r="P61" i="32" s="1"/>
  <c r="V60" i="32"/>
  <c r="U60" i="32"/>
  <c r="N60" i="32"/>
  <c r="M60" i="32"/>
  <c r="L60" i="32"/>
  <c r="K60" i="32"/>
  <c r="B60" i="32"/>
  <c r="A60" i="32"/>
  <c r="P60" i="32" s="1"/>
  <c r="V59" i="32"/>
  <c r="U59" i="32"/>
  <c r="N59" i="32"/>
  <c r="M59" i="32"/>
  <c r="L59" i="32"/>
  <c r="K59" i="32"/>
  <c r="F59" i="32"/>
  <c r="B59" i="32"/>
  <c r="A59" i="32"/>
  <c r="P59" i="32" s="1"/>
  <c r="V47" i="32"/>
  <c r="U47" i="32"/>
  <c r="N47" i="32"/>
  <c r="M47" i="32"/>
  <c r="L47" i="32"/>
  <c r="K47" i="32"/>
  <c r="B47" i="32"/>
  <c r="A47" i="32"/>
  <c r="P47" i="32" s="1"/>
  <c r="V46" i="32"/>
  <c r="U46" i="32"/>
  <c r="N46" i="32"/>
  <c r="M46" i="32"/>
  <c r="L46" i="32"/>
  <c r="K46" i="32"/>
  <c r="G46" i="32"/>
  <c r="B46" i="32"/>
  <c r="A46" i="32"/>
  <c r="P46" i="32" s="1"/>
  <c r="V45" i="32"/>
  <c r="U45" i="32"/>
  <c r="N45" i="32"/>
  <c r="M45" i="32"/>
  <c r="L45" i="32"/>
  <c r="K45" i="32"/>
  <c r="O45" i="32" s="1"/>
  <c r="B45" i="32"/>
  <c r="A45" i="32"/>
  <c r="P45" i="32" s="1"/>
  <c r="V44" i="32"/>
  <c r="U44" i="32"/>
  <c r="N44" i="32"/>
  <c r="M44" i="32"/>
  <c r="L44" i="32"/>
  <c r="K44" i="32"/>
  <c r="O44" i="32" s="1"/>
  <c r="G44" i="32"/>
  <c r="B44" i="32"/>
  <c r="A44" i="32"/>
  <c r="P44" i="32" s="1"/>
  <c r="V43" i="32"/>
  <c r="U43" i="32"/>
  <c r="N43" i="32"/>
  <c r="M43" i="32"/>
  <c r="L43" i="32"/>
  <c r="K43" i="32"/>
  <c r="B43" i="32"/>
  <c r="A43" i="32"/>
  <c r="P43" i="32" s="1"/>
  <c r="V42" i="32"/>
  <c r="U42" i="32"/>
  <c r="N42" i="32"/>
  <c r="M42" i="32"/>
  <c r="L42" i="32"/>
  <c r="K42" i="32"/>
  <c r="B42" i="32"/>
  <c r="A42" i="32"/>
  <c r="P42" i="32" s="1"/>
  <c r="V41" i="32"/>
  <c r="U41" i="32"/>
  <c r="N41" i="32"/>
  <c r="M41" i="32"/>
  <c r="L41" i="32"/>
  <c r="K41" i="32"/>
  <c r="B41" i="32"/>
  <c r="A41" i="32"/>
  <c r="P41" i="32" s="1"/>
  <c r="V40" i="32"/>
  <c r="U40" i="32"/>
  <c r="N40" i="32"/>
  <c r="M40" i="32"/>
  <c r="L40" i="32"/>
  <c r="K40" i="32"/>
  <c r="G40" i="32"/>
  <c r="B40" i="32"/>
  <c r="A40" i="32"/>
  <c r="P40" i="32" s="1"/>
  <c r="V39" i="32"/>
  <c r="U39" i="32"/>
  <c r="N39" i="32"/>
  <c r="M39" i="32"/>
  <c r="L39" i="32"/>
  <c r="K39" i="32"/>
  <c r="B39" i="32"/>
  <c r="A39" i="32"/>
  <c r="P39" i="32" s="1"/>
  <c r="V38" i="32"/>
  <c r="U38" i="32"/>
  <c r="N38" i="32"/>
  <c r="M38" i="32"/>
  <c r="L38" i="32"/>
  <c r="K38" i="32"/>
  <c r="G38" i="32"/>
  <c r="B38" i="32"/>
  <c r="A38" i="32"/>
  <c r="P38" i="32" s="1"/>
  <c r="V37" i="32"/>
  <c r="U37" i="32"/>
  <c r="N37" i="32"/>
  <c r="M37" i="32"/>
  <c r="L37" i="32"/>
  <c r="K37" i="32"/>
  <c r="B37" i="32"/>
  <c r="A37" i="32"/>
  <c r="P37" i="32" s="1"/>
  <c r="V36" i="32"/>
  <c r="U36" i="32"/>
  <c r="N36" i="32"/>
  <c r="M36" i="32"/>
  <c r="L36" i="32"/>
  <c r="K36" i="32"/>
  <c r="G36" i="32"/>
  <c r="B36" i="32"/>
  <c r="A36" i="32"/>
  <c r="P36" i="32" s="1"/>
  <c r="V35" i="32"/>
  <c r="U35" i="32"/>
  <c r="N35" i="32"/>
  <c r="M35" i="32"/>
  <c r="L35" i="32"/>
  <c r="K35" i="32"/>
  <c r="O35" i="32" s="1"/>
  <c r="B35" i="32"/>
  <c r="A35" i="32"/>
  <c r="P35" i="32" s="1"/>
  <c r="V34" i="32"/>
  <c r="U34" i="32"/>
  <c r="N34" i="32"/>
  <c r="M34" i="32"/>
  <c r="L34" i="32"/>
  <c r="K34" i="32"/>
  <c r="O34" i="32" s="1"/>
  <c r="F34" i="32"/>
  <c r="B34" i="32"/>
  <c r="A34" i="32"/>
  <c r="P34" i="32" s="1"/>
  <c r="V23" i="32"/>
  <c r="U23" i="32"/>
  <c r="N23" i="32"/>
  <c r="M23" i="32"/>
  <c r="L23" i="32"/>
  <c r="K23" i="32"/>
  <c r="B23" i="32"/>
  <c r="A23" i="32"/>
  <c r="P23" i="32" s="1"/>
  <c r="V22" i="32"/>
  <c r="U22" i="32"/>
  <c r="N22" i="32"/>
  <c r="M22" i="32"/>
  <c r="L22" i="32"/>
  <c r="K22" i="32"/>
  <c r="G22" i="32"/>
  <c r="B22" i="32"/>
  <c r="A22" i="32"/>
  <c r="P22" i="32" s="1"/>
  <c r="V21" i="32"/>
  <c r="U21" i="32"/>
  <c r="N21" i="32"/>
  <c r="M21" i="32"/>
  <c r="L21" i="32"/>
  <c r="K21" i="32"/>
  <c r="B21" i="32"/>
  <c r="A21" i="32"/>
  <c r="P21" i="32" s="1"/>
  <c r="V20" i="32"/>
  <c r="U20" i="32"/>
  <c r="N20" i="32"/>
  <c r="M20" i="32"/>
  <c r="L20" i="32"/>
  <c r="K20" i="32"/>
  <c r="B20" i="32"/>
  <c r="A20" i="32"/>
  <c r="P20" i="32" s="1"/>
  <c r="V19" i="32"/>
  <c r="U19" i="32"/>
  <c r="N19" i="32"/>
  <c r="M19" i="32"/>
  <c r="L19" i="32"/>
  <c r="K19" i="32"/>
  <c r="B19" i="32"/>
  <c r="A19" i="32"/>
  <c r="P19" i="32" s="1"/>
  <c r="V18" i="32"/>
  <c r="U18" i="32"/>
  <c r="N18" i="32"/>
  <c r="M18" i="32"/>
  <c r="L18" i="32"/>
  <c r="K18" i="32"/>
  <c r="B18" i="32"/>
  <c r="A18" i="32"/>
  <c r="P18" i="32" s="1"/>
  <c r="V17" i="32"/>
  <c r="U17" i="32"/>
  <c r="N17" i="32"/>
  <c r="M17" i="32"/>
  <c r="L17" i="32"/>
  <c r="K17" i="32"/>
  <c r="B17" i="32"/>
  <c r="A17" i="32"/>
  <c r="P17" i="32" s="1"/>
  <c r="V16" i="32"/>
  <c r="U16" i="32"/>
  <c r="N16" i="32"/>
  <c r="M16" i="32"/>
  <c r="L16" i="32"/>
  <c r="K16" i="32"/>
  <c r="B16" i="32"/>
  <c r="A16" i="32"/>
  <c r="P16" i="32" s="1"/>
  <c r="V15" i="32"/>
  <c r="U15" i="32"/>
  <c r="N15" i="32"/>
  <c r="M15" i="32"/>
  <c r="L15" i="32"/>
  <c r="K15" i="32"/>
  <c r="B15" i="32"/>
  <c r="A15" i="32"/>
  <c r="P15" i="32" s="1"/>
  <c r="V14" i="32"/>
  <c r="U14" i="32"/>
  <c r="N14" i="32"/>
  <c r="M14" i="32"/>
  <c r="L14" i="32"/>
  <c r="K14" i="32"/>
  <c r="B14" i="32"/>
  <c r="A14" i="32"/>
  <c r="P14" i="32" s="1"/>
  <c r="V13" i="32"/>
  <c r="U13" i="32"/>
  <c r="N13" i="32"/>
  <c r="M13" i="32"/>
  <c r="L13" i="32"/>
  <c r="K13" i="32"/>
  <c r="B13" i="32"/>
  <c r="A13" i="32"/>
  <c r="P13" i="32" s="1"/>
  <c r="V12" i="32"/>
  <c r="U12" i="32"/>
  <c r="N12" i="32"/>
  <c r="M12" i="32"/>
  <c r="L12" i="32"/>
  <c r="K12" i="32"/>
  <c r="B12" i="32"/>
  <c r="A12" i="32"/>
  <c r="P12" i="32" s="1"/>
  <c r="V11" i="32"/>
  <c r="U11" i="32"/>
  <c r="N11" i="32"/>
  <c r="M11" i="32"/>
  <c r="L11" i="32"/>
  <c r="K11" i="32"/>
  <c r="B11" i="32"/>
  <c r="A11" i="32"/>
  <c r="P11" i="32" s="1"/>
  <c r="V10" i="32"/>
  <c r="U10" i="32"/>
  <c r="N10" i="32"/>
  <c r="M10" i="32"/>
  <c r="L10" i="32"/>
  <c r="K10" i="32"/>
  <c r="B10" i="32"/>
  <c r="A10" i="32"/>
  <c r="P10" i="32" s="1"/>
  <c r="V9" i="32"/>
  <c r="U9" i="32"/>
  <c r="N9" i="32"/>
  <c r="M9" i="32"/>
  <c r="L9" i="32"/>
  <c r="K9" i="32"/>
  <c r="B9" i="32"/>
  <c r="A9" i="32"/>
  <c r="P9" i="32" s="1"/>
  <c r="V8" i="32"/>
  <c r="U8" i="32"/>
  <c r="N8" i="32"/>
  <c r="M8" i="32"/>
  <c r="L8" i="32"/>
  <c r="K8" i="32"/>
  <c r="B8" i="32"/>
  <c r="A8" i="32"/>
  <c r="P8" i="32" s="1"/>
  <c r="D26" i="33"/>
  <c r="C26" i="33"/>
  <c r="B26" i="33"/>
  <c r="A26" i="33"/>
  <c r="E17" i="33"/>
  <c r="D17" i="33"/>
  <c r="C17" i="33"/>
  <c r="B17" i="33"/>
  <c r="A17" i="33"/>
  <c r="D8" i="33"/>
  <c r="C8" i="33"/>
  <c r="F8" i="33" s="1"/>
  <c r="G8" i="33" s="1"/>
  <c r="H8" i="33" s="1"/>
  <c r="B8" i="33"/>
  <c r="A8" i="33"/>
  <c r="G73" i="32"/>
  <c r="G68" i="32"/>
  <c r="G64" i="32"/>
  <c r="G60" i="32"/>
  <c r="G47" i="32"/>
  <c r="G42" i="32"/>
  <c r="I64" i="32" l="1"/>
  <c r="H64" i="32"/>
  <c r="I47" i="32"/>
  <c r="H47" i="32"/>
  <c r="O9" i="32"/>
  <c r="O10" i="32"/>
  <c r="O12" i="32"/>
  <c r="O13" i="32"/>
  <c r="O14" i="32"/>
  <c r="O15" i="32"/>
  <c r="O16" i="32"/>
  <c r="O17" i="32"/>
  <c r="O18" i="32"/>
  <c r="O19" i="32"/>
  <c r="O20" i="32"/>
  <c r="O38" i="32"/>
  <c r="O39" i="32"/>
  <c r="I40" i="32"/>
  <c r="T40" i="32" s="1"/>
  <c r="H40" i="32"/>
  <c r="O59" i="32"/>
  <c r="O60" i="32"/>
  <c r="I61" i="32"/>
  <c r="H61" i="32"/>
  <c r="O65" i="32"/>
  <c r="I66" i="32"/>
  <c r="H66" i="32"/>
  <c r="O70" i="32"/>
  <c r="I71" i="32"/>
  <c r="H71" i="32"/>
  <c r="I75" i="32"/>
  <c r="H75" i="32"/>
  <c r="S75" i="32"/>
  <c r="I73" i="32"/>
  <c r="H73" i="32"/>
  <c r="O11" i="32"/>
  <c r="I60" i="32"/>
  <c r="H60" i="32"/>
  <c r="O22" i="32"/>
  <c r="O23" i="32"/>
  <c r="O40" i="32"/>
  <c r="O41" i="32"/>
  <c r="O42" i="32"/>
  <c r="O43" i="32"/>
  <c r="I44" i="32"/>
  <c r="S44" i="32" s="1"/>
  <c r="H44" i="32"/>
  <c r="O61" i="32"/>
  <c r="I62" i="32"/>
  <c r="H62" i="32"/>
  <c r="O66" i="32"/>
  <c r="I67" i="32"/>
  <c r="H67" i="32"/>
  <c r="O71" i="32"/>
  <c r="O72" i="32"/>
  <c r="O73" i="32"/>
  <c r="I50" i="32"/>
  <c r="T50" i="32" s="1"/>
  <c r="H50" i="32"/>
  <c r="I36" i="32"/>
  <c r="H36" i="32"/>
  <c r="I46" i="32"/>
  <c r="S46" i="32" s="1"/>
  <c r="H46" i="32"/>
  <c r="I63" i="32"/>
  <c r="H63" i="32"/>
  <c r="S67" i="32"/>
  <c r="S68" i="32"/>
  <c r="I69" i="32"/>
  <c r="H69" i="32"/>
  <c r="I49" i="32"/>
  <c r="T49" i="32" s="1"/>
  <c r="H49" i="32"/>
  <c r="I42" i="32"/>
  <c r="S42" i="32" s="1"/>
  <c r="H42" i="32"/>
  <c r="I68" i="32"/>
  <c r="H68" i="32"/>
  <c r="O36" i="32"/>
  <c r="O37" i="32"/>
  <c r="I38" i="32"/>
  <c r="T38" i="32" s="1"/>
  <c r="H38" i="32"/>
  <c r="O46" i="32"/>
  <c r="O47" i="32"/>
  <c r="O63" i="32"/>
  <c r="O64" i="32"/>
  <c r="I65" i="32"/>
  <c r="H65" i="32"/>
  <c r="O69" i="32"/>
  <c r="I70" i="32"/>
  <c r="H70" i="32"/>
  <c r="I48" i="32"/>
  <c r="T48" i="32" s="1"/>
  <c r="H48" i="32"/>
  <c r="S24" i="32"/>
  <c r="S74" i="32"/>
  <c r="T74" i="32"/>
  <c r="T42" i="32"/>
  <c r="S38" i="32"/>
  <c r="S48" i="32"/>
  <c r="S49" i="32"/>
  <c r="S40" i="32"/>
  <c r="F17" i="33"/>
  <c r="G17" i="33" s="1"/>
  <c r="H17" i="33" s="1"/>
  <c r="O8" i="32"/>
  <c r="O21" i="32"/>
  <c r="I25" i="32"/>
  <c r="H25" i="32"/>
  <c r="I22" i="32"/>
  <c r="H22" i="32"/>
  <c r="I23" i="32"/>
  <c r="H23" i="32"/>
  <c r="G72" i="32"/>
  <c r="G34" i="32"/>
  <c r="G59" i="32"/>
  <c r="G9" i="32"/>
  <c r="G11" i="32"/>
  <c r="G13" i="32"/>
  <c r="G15" i="32"/>
  <c r="G17" i="32"/>
  <c r="G19" i="32"/>
  <c r="G21" i="32"/>
  <c r="G20" i="32"/>
  <c r="G35" i="32"/>
  <c r="G37" i="32"/>
  <c r="G39" i="32"/>
  <c r="G41" i="32"/>
  <c r="G43" i="32"/>
  <c r="G45" i="32"/>
  <c r="G8" i="32"/>
  <c r="G12" i="32"/>
  <c r="G14" i="32"/>
  <c r="G16" i="32"/>
  <c r="G10" i="32"/>
  <c r="G18" i="32"/>
  <c r="F26" i="33"/>
  <c r="G26" i="33" s="1"/>
  <c r="H26" i="33" s="1"/>
  <c r="T44" i="32" l="1"/>
  <c r="S50" i="32"/>
  <c r="T46" i="32"/>
  <c r="S25" i="32"/>
  <c r="T24" i="32"/>
  <c r="T25" i="32"/>
  <c r="S62" i="32"/>
  <c r="T62" i="32"/>
  <c r="S69" i="32"/>
  <c r="T69" i="32"/>
  <c r="I45" i="32"/>
  <c r="T45" i="32" s="1"/>
  <c r="H45" i="32"/>
  <c r="I72" i="32"/>
  <c r="H72" i="32"/>
  <c r="S36" i="32"/>
  <c r="S66" i="32"/>
  <c r="S65" i="32"/>
  <c r="T65" i="32"/>
  <c r="S59" i="32"/>
  <c r="I59" i="32"/>
  <c r="H59" i="32"/>
  <c r="S63" i="32"/>
  <c r="I37" i="32"/>
  <c r="H37" i="32"/>
  <c r="I43" i="32"/>
  <c r="H43" i="32"/>
  <c r="I35" i="32"/>
  <c r="T35" i="32" s="1"/>
  <c r="H35" i="32"/>
  <c r="S64" i="32"/>
  <c r="T64" i="32"/>
  <c r="T68" i="32"/>
  <c r="S71" i="32"/>
  <c r="T71" i="32"/>
  <c r="T75" i="32"/>
  <c r="S70" i="32"/>
  <c r="S16" i="32"/>
  <c r="I41" i="32"/>
  <c r="S41" i="32" s="1"/>
  <c r="H41" i="32"/>
  <c r="I39" i="32"/>
  <c r="T39" i="32" s="1"/>
  <c r="H39" i="32"/>
  <c r="I34" i="32"/>
  <c r="H34" i="32"/>
  <c r="T67" i="32"/>
  <c r="S73" i="32"/>
  <c r="T73" i="32"/>
  <c r="S61" i="32"/>
  <c r="S22" i="32"/>
  <c r="T22" i="32"/>
  <c r="S60" i="32"/>
  <c r="S39" i="32"/>
  <c r="S37" i="32"/>
  <c r="T37" i="32"/>
  <c r="T34" i="32"/>
  <c r="S34" i="32"/>
  <c r="T43" i="32"/>
  <c r="S43" i="32"/>
  <c r="I12" i="32"/>
  <c r="H12" i="32"/>
  <c r="I11" i="32"/>
  <c r="H11" i="32"/>
  <c r="I10" i="32"/>
  <c r="H10" i="32"/>
  <c r="I17" i="32"/>
  <c r="H17" i="32"/>
  <c r="I16" i="32"/>
  <c r="J16" i="32" s="1"/>
  <c r="H16" i="32"/>
  <c r="I20" i="32"/>
  <c r="H20" i="32"/>
  <c r="I15" i="32"/>
  <c r="H15" i="32"/>
  <c r="I18" i="32"/>
  <c r="H18" i="32"/>
  <c r="I19" i="32"/>
  <c r="H19" i="32"/>
  <c r="I8" i="32"/>
  <c r="H8" i="32"/>
  <c r="I9" i="32"/>
  <c r="H9" i="32"/>
  <c r="I14" i="32"/>
  <c r="H14" i="32"/>
  <c r="I21" i="32"/>
  <c r="H21" i="32"/>
  <c r="I13" i="32"/>
  <c r="H13" i="32"/>
  <c r="U45" i="28"/>
  <c r="V45" i="28"/>
  <c r="U46" i="28"/>
  <c r="V46" i="28"/>
  <c r="K45" i="28"/>
  <c r="L45" i="28"/>
  <c r="M45" i="28"/>
  <c r="N45" i="28"/>
  <c r="K46" i="28"/>
  <c r="L46" i="28"/>
  <c r="M46" i="28"/>
  <c r="N46" i="28"/>
  <c r="F45" i="28"/>
  <c r="F46" i="28"/>
  <c r="A45" i="28"/>
  <c r="B45" i="28"/>
  <c r="A46" i="28"/>
  <c r="B46" i="28"/>
  <c r="M22" i="28"/>
  <c r="G20" i="28"/>
  <c r="N20" i="28"/>
  <c r="N18" i="28"/>
  <c r="G16" i="28"/>
  <c r="M16" i="28"/>
  <c r="G14" i="28"/>
  <c r="M14" i="28"/>
  <c r="G10" i="28"/>
  <c r="M10" i="28"/>
  <c r="G9" i="28"/>
  <c r="M9" i="28"/>
  <c r="G8" i="28"/>
  <c r="L8" i="28"/>
  <c r="L18" i="28"/>
  <c r="G17" i="28"/>
  <c r="L17" i="28"/>
  <c r="L13" i="28"/>
  <c r="L12" i="28"/>
  <c r="G11" i="28"/>
  <c r="L11" i="28"/>
  <c r="E26" i="29"/>
  <c r="D26" i="29"/>
  <c r="C26" i="29"/>
  <c r="B26" i="29"/>
  <c r="A26" i="29"/>
  <c r="E17" i="29"/>
  <c r="D17" i="29"/>
  <c r="C17" i="29"/>
  <c r="B17" i="29"/>
  <c r="A17" i="29"/>
  <c r="D8" i="29"/>
  <c r="C8" i="29"/>
  <c r="F8" i="29"/>
  <c r="G8" i="29" s="1"/>
  <c r="H8" i="29" s="1"/>
  <c r="B8" i="29"/>
  <c r="A8" i="29"/>
  <c r="V70" i="28"/>
  <c r="U70" i="28"/>
  <c r="N70" i="28"/>
  <c r="M70" i="28"/>
  <c r="L70" i="28"/>
  <c r="K70" i="28"/>
  <c r="F70" i="28"/>
  <c r="B70" i="28"/>
  <c r="A70" i="28"/>
  <c r="V69" i="28"/>
  <c r="U69" i="28"/>
  <c r="N69" i="28"/>
  <c r="M69" i="28"/>
  <c r="L69" i="28"/>
  <c r="K69" i="28"/>
  <c r="F69" i="28"/>
  <c r="B69" i="28"/>
  <c r="A69" i="28"/>
  <c r="V68" i="28"/>
  <c r="U68" i="28"/>
  <c r="N68" i="28"/>
  <c r="M68" i="28"/>
  <c r="L68" i="28"/>
  <c r="K68" i="28"/>
  <c r="F68" i="28"/>
  <c r="B68" i="28"/>
  <c r="A68" i="28"/>
  <c r="V67" i="28"/>
  <c r="U67" i="28"/>
  <c r="N67" i="28"/>
  <c r="M67" i="28"/>
  <c r="L67" i="28"/>
  <c r="K67" i="28"/>
  <c r="F67" i="28"/>
  <c r="B67" i="28"/>
  <c r="A67" i="28"/>
  <c r="V66" i="28"/>
  <c r="U66" i="28"/>
  <c r="N66" i="28"/>
  <c r="M66" i="28"/>
  <c r="L66" i="28"/>
  <c r="K66" i="28"/>
  <c r="F66" i="28"/>
  <c r="B66" i="28"/>
  <c r="A66" i="28"/>
  <c r="V65" i="28"/>
  <c r="U65" i="28"/>
  <c r="N65" i="28"/>
  <c r="M65" i="28"/>
  <c r="L65" i="28"/>
  <c r="K65" i="28"/>
  <c r="F65" i="28"/>
  <c r="B65" i="28"/>
  <c r="A65" i="28"/>
  <c r="V64" i="28"/>
  <c r="U64" i="28"/>
  <c r="N64" i="28"/>
  <c r="M64" i="28"/>
  <c r="L64" i="28"/>
  <c r="K64" i="28"/>
  <c r="O64" i="28" s="1"/>
  <c r="F64" i="28"/>
  <c r="G64" i="28" s="1"/>
  <c r="B64" i="28"/>
  <c r="A64" i="28"/>
  <c r="V63" i="28"/>
  <c r="U63" i="28"/>
  <c r="N63" i="28"/>
  <c r="M63" i="28"/>
  <c r="L63" i="28"/>
  <c r="K63" i="28"/>
  <c r="F63" i="28"/>
  <c r="B63" i="28"/>
  <c r="A63" i="28"/>
  <c r="V62" i="28"/>
  <c r="U62" i="28"/>
  <c r="N62" i="28"/>
  <c r="M62" i="28"/>
  <c r="L62" i="28"/>
  <c r="K62" i="28"/>
  <c r="F62" i="28"/>
  <c r="B62" i="28"/>
  <c r="A62" i="28"/>
  <c r="V61" i="28"/>
  <c r="U61" i="28"/>
  <c r="N61" i="28"/>
  <c r="M61" i="28"/>
  <c r="L61" i="28"/>
  <c r="K61" i="28"/>
  <c r="F61" i="28"/>
  <c r="B61" i="28"/>
  <c r="A61" i="28"/>
  <c r="V60" i="28"/>
  <c r="U60" i="28"/>
  <c r="N60" i="28"/>
  <c r="M60" i="28"/>
  <c r="L60" i="28"/>
  <c r="K60" i="28"/>
  <c r="O60" i="28" s="1"/>
  <c r="F60" i="28"/>
  <c r="B60" i="28"/>
  <c r="A60" i="28"/>
  <c r="V59" i="28"/>
  <c r="U59" i="28"/>
  <c r="N59" i="28"/>
  <c r="M59" i="28"/>
  <c r="L59" i="28"/>
  <c r="K59" i="28"/>
  <c r="F59" i="28"/>
  <c r="B59" i="28"/>
  <c r="A59" i="28"/>
  <c r="V58" i="28"/>
  <c r="U58" i="28"/>
  <c r="N58" i="28"/>
  <c r="M58" i="28"/>
  <c r="L58" i="28"/>
  <c r="K58" i="28"/>
  <c r="F58" i="28"/>
  <c r="B58" i="28"/>
  <c r="A58" i="28"/>
  <c r="V57" i="28"/>
  <c r="U57" i="28"/>
  <c r="N57" i="28"/>
  <c r="M57" i="28"/>
  <c r="L57" i="28"/>
  <c r="K57" i="28"/>
  <c r="F57" i="28"/>
  <c r="B57" i="28"/>
  <c r="A57" i="28"/>
  <c r="V56" i="28"/>
  <c r="U56" i="28"/>
  <c r="N56" i="28"/>
  <c r="M56" i="28"/>
  <c r="L56" i="28"/>
  <c r="K56" i="28"/>
  <c r="F56" i="28"/>
  <c r="B56" i="28"/>
  <c r="A56" i="28"/>
  <c r="V47" i="28"/>
  <c r="U47" i="28"/>
  <c r="N47" i="28"/>
  <c r="M47" i="28"/>
  <c r="L47" i="28"/>
  <c r="K47" i="28"/>
  <c r="O47" i="28" s="1"/>
  <c r="F47" i="28"/>
  <c r="G47" i="28" s="1"/>
  <c r="B47" i="28"/>
  <c r="A47" i="28"/>
  <c r="V44" i="28"/>
  <c r="U44" i="28"/>
  <c r="N44" i="28"/>
  <c r="M44" i="28"/>
  <c r="L44" i="28"/>
  <c r="K44" i="28"/>
  <c r="F44" i="28"/>
  <c r="B44" i="28"/>
  <c r="A44" i="28"/>
  <c r="V43" i="28"/>
  <c r="U43" i="28"/>
  <c r="N43" i="28"/>
  <c r="M43" i="28"/>
  <c r="L43" i="28"/>
  <c r="K43" i="28"/>
  <c r="F43" i="28"/>
  <c r="B43" i="28"/>
  <c r="A43" i="28"/>
  <c r="V42" i="28"/>
  <c r="U42" i="28"/>
  <c r="N42" i="28"/>
  <c r="M42" i="28"/>
  <c r="L42" i="28"/>
  <c r="K42" i="28"/>
  <c r="F42" i="28"/>
  <c r="B42" i="28"/>
  <c r="A42" i="28"/>
  <c r="V41" i="28"/>
  <c r="U41" i="28"/>
  <c r="N41" i="28"/>
  <c r="M41" i="28"/>
  <c r="L41" i="28"/>
  <c r="K41" i="28"/>
  <c r="O41" i="28" s="1"/>
  <c r="F41" i="28"/>
  <c r="G41" i="28" s="1"/>
  <c r="B41" i="28"/>
  <c r="A41" i="28"/>
  <c r="V40" i="28"/>
  <c r="U40" i="28"/>
  <c r="N40" i="28"/>
  <c r="M40" i="28"/>
  <c r="L40" i="28"/>
  <c r="K40" i="28"/>
  <c r="F40" i="28"/>
  <c r="G40" i="28" s="1"/>
  <c r="B40" i="28"/>
  <c r="A40" i="28"/>
  <c r="V39" i="28"/>
  <c r="U39" i="28"/>
  <c r="N39" i="28"/>
  <c r="M39" i="28"/>
  <c r="L39" i="28"/>
  <c r="K39" i="28"/>
  <c r="F39" i="28"/>
  <c r="B39" i="28"/>
  <c r="A39" i="28"/>
  <c r="V38" i="28"/>
  <c r="U38" i="28"/>
  <c r="N38" i="28"/>
  <c r="M38" i="28"/>
  <c r="L38" i="28"/>
  <c r="K38" i="28"/>
  <c r="F38" i="28"/>
  <c r="B38" i="28"/>
  <c r="A38" i="28"/>
  <c r="V37" i="28"/>
  <c r="U37" i="28"/>
  <c r="N37" i="28"/>
  <c r="M37" i="28"/>
  <c r="L37" i="28"/>
  <c r="K37" i="28"/>
  <c r="O37" i="28" s="1"/>
  <c r="F37" i="28"/>
  <c r="G37" i="28" s="1"/>
  <c r="B37" i="28"/>
  <c r="A37" i="28"/>
  <c r="V36" i="28"/>
  <c r="U36" i="28"/>
  <c r="N36" i="28"/>
  <c r="M36" i="28"/>
  <c r="L36" i="28"/>
  <c r="K36" i="28"/>
  <c r="F36" i="28"/>
  <c r="G36" i="28" s="1"/>
  <c r="B36" i="28"/>
  <c r="A36" i="28"/>
  <c r="V35" i="28"/>
  <c r="U35" i="28"/>
  <c r="N35" i="28"/>
  <c r="M35" i="28"/>
  <c r="L35" i="28"/>
  <c r="K35" i="28"/>
  <c r="F35" i="28"/>
  <c r="G35" i="28" s="1"/>
  <c r="B35" i="28"/>
  <c r="A35" i="28"/>
  <c r="V34" i="28"/>
  <c r="U34" i="28"/>
  <c r="N34" i="28"/>
  <c r="M34" i="28"/>
  <c r="L34" i="28"/>
  <c r="K34" i="28"/>
  <c r="F34" i="28"/>
  <c r="B34" i="28"/>
  <c r="A34" i="28"/>
  <c r="V33" i="28"/>
  <c r="U33" i="28"/>
  <c r="N33" i="28"/>
  <c r="M33" i="28"/>
  <c r="L33" i="28"/>
  <c r="K33" i="28"/>
  <c r="O33" i="28" s="1"/>
  <c r="F33" i="28"/>
  <c r="G33" i="28" s="1"/>
  <c r="B33" i="28"/>
  <c r="A33" i="28"/>
  <c r="V32" i="28"/>
  <c r="U32" i="28"/>
  <c r="N32" i="28"/>
  <c r="M32" i="28"/>
  <c r="L32" i="28"/>
  <c r="K32" i="28"/>
  <c r="F32" i="28"/>
  <c r="G32" i="28" s="1"/>
  <c r="B32" i="28"/>
  <c r="A32" i="28"/>
  <c r="V23" i="28"/>
  <c r="U23" i="28"/>
  <c r="N23" i="28"/>
  <c r="M23" i="28"/>
  <c r="L23" i="28"/>
  <c r="K23" i="28"/>
  <c r="B23" i="28"/>
  <c r="A23" i="28"/>
  <c r="V22" i="28"/>
  <c r="U22" i="28"/>
  <c r="N22" i="28"/>
  <c r="L22" i="28"/>
  <c r="K22" i="28"/>
  <c r="B22" i="28"/>
  <c r="A22" i="28"/>
  <c r="V21" i="28"/>
  <c r="U21" i="28"/>
  <c r="N21" i="28"/>
  <c r="M21" i="28"/>
  <c r="L21" i="28"/>
  <c r="K21" i="28"/>
  <c r="G21" i="28"/>
  <c r="B21" i="28"/>
  <c r="A21" i="28"/>
  <c r="V20" i="28"/>
  <c r="U20" i="28"/>
  <c r="M20" i="28"/>
  <c r="L20" i="28"/>
  <c r="K20" i="28"/>
  <c r="B20" i="28"/>
  <c r="A20" i="28"/>
  <c r="V19" i="28"/>
  <c r="U19" i="28"/>
  <c r="N19" i="28"/>
  <c r="M19" i="28"/>
  <c r="L19" i="28"/>
  <c r="K19" i="28"/>
  <c r="G19" i="28"/>
  <c r="B19" i="28"/>
  <c r="A19" i="28"/>
  <c r="V18" i="28"/>
  <c r="U18" i="28"/>
  <c r="M18" i="28"/>
  <c r="K18" i="28"/>
  <c r="O18" i="28" s="1"/>
  <c r="B18" i="28"/>
  <c r="A18" i="28"/>
  <c r="V17" i="28"/>
  <c r="U17" i="28"/>
  <c r="N17" i="28"/>
  <c r="M17" i="28"/>
  <c r="K17" i="28"/>
  <c r="B17" i="28"/>
  <c r="A17" i="28"/>
  <c r="V16" i="28"/>
  <c r="U16" i="28"/>
  <c r="N16" i="28"/>
  <c r="L16" i="28"/>
  <c r="K16" i="28"/>
  <c r="B16" i="28"/>
  <c r="A16" i="28"/>
  <c r="V15" i="28"/>
  <c r="U15" i="28"/>
  <c r="N15" i="28"/>
  <c r="M15" i="28"/>
  <c r="L15" i="28"/>
  <c r="K15" i="28"/>
  <c r="G15" i="28"/>
  <c r="B15" i="28"/>
  <c r="A15" i="28"/>
  <c r="V14" i="28"/>
  <c r="U14" i="28"/>
  <c r="N14" i="28"/>
  <c r="L14" i="28"/>
  <c r="K14" i="28"/>
  <c r="B14" i="28"/>
  <c r="A14" i="28"/>
  <c r="V13" i="28"/>
  <c r="U13" i="28"/>
  <c r="N13" i="28"/>
  <c r="M13" i="28"/>
  <c r="K13" i="28"/>
  <c r="B13" i="28"/>
  <c r="A13" i="28"/>
  <c r="V12" i="28"/>
  <c r="U12" i="28"/>
  <c r="N12" i="28"/>
  <c r="M12" i="28"/>
  <c r="K12" i="28"/>
  <c r="O12" i="28" s="1"/>
  <c r="B12" i="28"/>
  <c r="A12" i="28"/>
  <c r="V11" i="28"/>
  <c r="U11" i="28"/>
  <c r="N11" i="28"/>
  <c r="M11" i="28"/>
  <c r="K11" i="28"/>
  <c r="B11" i="28"/>
  <c r="A11" i="28"/>
  <c r="V10" i="28"/>
  <c r="U10" i="28"/>
  <c r="N10" i="28"/>
  <c r="L10" i="28"/>
  <c r="K10" i="28"/>
  <c r="B10" i="28"/>
  <c r="A10" i="28"/>
  <c r="V9" i="28"/>
  <c r="U9" i="28"/>
  <c r="N9" i="28"/>
  <c r="L9" i="28"/>
  <c r="K9" i="28"/>
  <c r="B9" i="28"/>
  <c r="A9" i="28"/>
  <c r="V8" i="28"/>
  <c r="U8" i="28"/>
  <c r="N8" i="28"/>
  <c r="M8" i="28"/>
  <c r="K8" i="28"/>
  <c r="O8" i="28" s="1"/>
  <c r="B8" i="28"/>
  <c r="A8" i="28"/>
  <c r="F26" i="29"/>
  <c r="G26" i="29"/>
  <c r="H26" i="29"/>
  <c r="F17" i="29"/>
  <c r="G17" i="29" s="1"/>
  <c r="H17" i="29" s="1"/>
  <c r="G69" i="28"/>
  <c r="G59" i="28"/>
  <c r="G44" i="28"/>
  <c r="G23" i="28"/>
  <c r="C61" i="24"/>
  <c r="C39" i="24"/>
  <c r="C15" i="24"/>
  <c r="R69" i="24"/>
  <c r="Q69" i="24"/>
  <c r="L69" i="24"/>
  <c r="K69" i="24"/>
  <c r="J69" i="24"/>
  <c r="I69" i="24"/>
  <c r="F69" i="24"/>
  <c r="D69" i="24"/>
  <c r="C69" i="24"/>
  <c r="G69" i="24" s="1"/>
  <c r="H69" i="24" s="1"/>
  <c r="M69" i="24" s="1"/>
  <c r="N69" i="24" s="1"/>
  <c r="B69" i="24"/>
  <c r="A69" i="24"/>
  <c r="R68" i="24"/>
  <c r="Q68" i="24"/>
  <c r="L68" i="24"/>
  <c r="K68" i="24"/>
  <c r="J68" i="24"/>
  <c r="I68" i="24"/>
  <c r="F68" i="24"/>
  <c r="E68" i="24"/>
  <c r="D68" i="24"/>
  <c r="C68" i="24"/>
  <c r="G68" i="24" s="1"/>
  <c r="H68" i="24" s="1"/>
  <c r="M68" i="24" s="1"/>
  <c r="N68" i="24" s="1"/>
  <c r="B68" i="24"/>
  <c r="A68" i="24"/>
  <c r="R67" i="24"/>
  <c r="Q67" i="24"/>
  <c r="L67" i="24"/>
  <c r="K67" i="24"/>
  <c r="J67" i="24"/>
  <c r="I67" i="24"/>
  <c r="F67" i="24"/>
  <c r="D67" i="24"/>
  <c r="C67" i="24"/>
  <c r="G67" i="24" s="1"/>
  <c r="H67" i="24" s="1"/>
  <c r="M67" i="24" s="1"/>
  <c r="N67" i="24" s="1"/>
  <c r="B67" i="24"/>
  <c r="A67" i="24"/>
  <c r="R66" i="24"/>
  <c r="Q66" i="24"/>
  <c r="L66" i="24"/>
  <c r="K66" i="24"/>
  <c r="J66" i="24"/>
  <c r="I66" i="24"/>
  <c r="F66" i="24"/>
  <c r="D66" i="24"/>
  <c r="C66" i="24"/>
  <c r="B66" i="24"/>
  <c r="A66" i="24"/>
  <c r="R65" i="24"/>
  <c r="Q65" i="24"/>
  <c r="L65" i="24"/>
  <c r="K65" i="24"/>
  <c r="J65" i="24"/>
  <c r="I65" i="24"/>
  <c r="F65" i="24"/>
  <c r="D65" i="24"/>
  <c r="C65" i="24"/>
  <c r="G65" i="24" s="1"/>
  <c r="H65" i="24" s="1"/>
  <c r="M65" i="24" s="1"/>
  <c r="N65" i="24" s="1"/>
  <c r="B65" i="24"/>
  <c r="A65" i="24"/>
  <c r="R64" i="24"/>
  <c r="Q64" i="24"/>
  <c r="L64" i="24"/>
  <c r="K64" i="24"/>
  <c r="J64" i="24"/>
  <c r="I64" i="24"/>
  <c r="F64" i="24"/>
  <c r="D64" i="24"/>
  <c r="G64" i="24"/>
  <c r="H64" i="24" s="1"/>
  <c r="C64" i="24"/>
  <c r="B64" i="24"/>
  <c r="A64" i="24"/>
  <c r="R63" i="24"/>
  <c r="Q63" i="24"/>
  <c r="L63" i="24"/>
  <c r="K63" i="24"/>
  <c r="J63" i="24"/>
  <c r="I63" i="24"/>
  <c r="F63" i="24"/>
  <c r="D63" i="24"/>
  <c r="G63" i="24" s="1"/>
  <c r="H63" i="24" s="1"/>
  <c r="M63" i="24" s="1"/>
  <c r="N63" i="24" s="1"/>
  <c r="C63" i="24"/>
  <c r="B63" i="24"/>
  <c r="A63" i="24"/>
  <c r="R62" i="24"/>
  <c r="Q62" i="24"/>
  <c r="L62" i="24"/>
  <c r="K62" i="24"/>
  <c r="J62" i="24"/>
  <c r="I62" i="24"/>
  <c r="F62" i="24"/>
  <c r="D62" i="24"/>
  <c r="C62" i="24"/>
  <c r="B62" i="24"/>
  <c r="A62" i="24"/>
  <c r="R61" i="24"/>
  <c r="Q61" i="24"/>
  <c r="L61" i="24"/>
  <c r="K61" i="24"/>
  <c r="J61" i="24"/>
  <c r="I61" i="24"/>
  <c r="F61" i="24"/>
  <c r="D61" i="24"/>
  <c r="G61" i="24" s="1"/>
  <c r="H61" i="24" s="1"/>
  <c r="M61" i="24" s="1"/>
  <c r="N61" i="24" s="1"/>
  <c r="B61" i="24"/>
  <c r="A61" i="24"/>
  <c r="R60" i="24"/>
  <c r="Q60" i="24"/>
  <c r="L60" i="24"/>
  <c r="K60" i="24"/>
  <c r="J60" i="24"/>
  <c r="I60" i="24"/>
  <c r="F60" i="24"/>
  <c r="D60" i="24"/>
  <c r="C60" i="24"/>
  <c r="B60" i="24"/>
  <c r="A60" i="24"/>
  <c r="R59" i="24"/>
  <c r="Q59" i="24"/>
  <c r="L59" i="24"/>
  <c r="K59" i="24"/>
  <c r="J59" i="24"/>
  <c r="I59" i="24"/>
  <c r="F59" i="24"/>
  <c r="D59" i="24"/>
  <c r="C59" i="24"/>
  <c r="G59" i="24" s="1"/>
  <c r="H59" i="24" s="1"/>
  <c r="M59" i="24" s="1"/>
  <c r="N59" i="24" s="1"/>
  <c r="B59" i="24"/>
  <c r="A59" i="24"/>
  <c r="R58" i="24"/>
  <c r="Q58" i="24"/>
  <c r="L58" i="24"/>
  <c r="K58" i="24"/>
  <c r="J58" i="24"/>
  <c r="I58" i="24"/>
  <c r="F58" i="24"/>
  <c r="D58" i="24"/>
  <c r="C58" i="24"/>
  <c r="B58" i="24"/>
  <c r="A58" i="24"/>
  <c r="R57" i="24"/>
  <c r="Q57" i="24"/>
  <c r="L57" i="24"/>
  <c r="K57" i="24"/>
  <c r="J57" i="24"/>
  <c r="I57" i="24"/>
  <c r="F57" i="24"/>
  <c r="D57" i="24"/>
  <c r="C57" i="24"/>
  <c r="B57" i="24"/>
  <c r="A57" i="24"/>
  <c r="R56" i="24"/>
  <c r="Q56" i="24"/>
  <c r="L56" i="24"/>
  <c r="K56" i="24"/>
  <c r="J56" i="24"/>
  <c r="I56" i="24"/>
  <c r="F56" i="24"/>
  <c r="D56" i="24"/>
  <c r="C56" i="24"/>
  <c r="B56" i="24"/>
  <c r="A56" i="24"/>
  <c r="R55" i="24"/>
  <c r="Q55" i="24"/>
  <c r="L55" i="24"/>
  <c r="K55" i="24"/>
  <c r="J55" i="24"/>
  <c r="I55" i="24"/>
  <c r="F55" i="24"/>
  <c r="D55" i="24"/>
  <c r="C55" i="24"/>
  <c r="B55" i="24"/>
  <c r="A55" i="24"/>
  <c r="R54" i="24"/>
  <c r="Q54" i="24"/>
  <c r="L54" i="24"/>
  <c r="K54" i="24"/>
  <c r="J54" i="24"/>
  <c r="I54" i="24"/>
  <c r="F54" i="24"/>
  <c r="D54" i="24"/>
  <c r="C54" i="24"/>
  <c r="B54" i="24"/>
  <c r="A54" i="24"/>
  <c r="R45" i="24"/>
  <c r="Q45" i="24"/>
  <c r="L45" i="24"/>
  <c r="K45" i="24"/>
  <c r="J45" i="24"/>
  <c r="I45" i="24"/>
  <c r="F45" i="24"/>
  <c r="D45" i="24"/>
  <c r="C45" i="24"/>
  <c r="B45" i="24"/>
  <c r="A45" i="24"/>
  <c r="R44" i="24"/>
  <c r="Q44" i="24"/>
  <c r="L44" i="24"/>
  <c r="K44" i="24"/>
  <c r="J44" i="24"/>
  <c r="I44" i="24"/>
  <c r="F44" i="24"/>
  <c r="D44" i="24"/>
  <c r="C44" i="24"/>
  <c r="B44" i="24"/>
  <c r="A44" i="24"/>
  <c r="R43" i="24"/>
  <c r="Q43" i="24"/>
  <c r="L43" i="24"/>
  <c r="K43" i="24"/>
  <c r="J43" i="24"/>
  <c r="I43" i="24"/>
  <c r="F43" i="24"/>
  <c r="D43" i="24"/>
  <c r="C43" i="24"/>
  <c r="B43" i="24"/>
  <c r="A43" i="24"/>
  <c r="R42" i="24"/>
  <c r="Q42" i="24"/>
  <c r="L42" i="24"/>
  <c r="K42" i="24"/>
  <c r="J42" i="24"/>
  <c r="I42" i="24"/>
  <c r="F42" i="24"/>
  <c r="D42" i="24"/>
  <c r="C42" i="24"/>
  <c r="B42" i="24"/>
  <c r="A42" i="24"/>
  <c r="R41" i="24"/>
  <c r="Q41" i="24"/>
  <c r="L41" i="24"/>
  <c r="K41" i="24"/>
  <c r="J41" i="24"/>
  <c r="I41" i="24"/>
  <c r="F41" i="24"/>
  <c r="D41" i="24"/>
  <c r="C41" i="24"/>
  <c r="B41" i="24"/>
  <c r="A41" i="24"/>
  <c r="R40" i="24"/>
  <c r="Q40" i="24"/>
  <c r="L40" i="24"/>
  <c r="K40" i="24"/>
  <c r="J40" i="24"/>
  <c r="I40" i="24"/>
  <c r="F40" i="24"/>
  <c r="D40" i="24"/>
  <c r="C40" i="24"/>
  <c r="B40" i="24"/>
  <c r="A40" i="24"/>
  <c r="R39" i="24"/>
  <c r="Q39" i="24"/>
  <c r="L39" i="24"/>
  <c r="K39" i="24"/>
  <c r="J39" i="24"/>
  <c r="I39" i="24"/>
  <c r="F39" i="24"/>
  <c r="D39" i="24"/>
  <c r="B39" i="24"/>
  <c r="A39" i="24"/>
  <c r="R38" i="24"/>
  <c r="Q38" i="24"/>
  <c r="L38" i="24"/>
  <c r="K38" i="24"/>
  <c r="J38" i="24"/>
  <c r="I38" i="24"/>
  <c r="F38" i="24"/>
  <c r="D38" i="24"/>
  <c r="C38" i="24"/>
  <c r="B38" i="24"/>
  <c r="A38" i="24"/>
  <c r="R37" i="24"/>
  <c r="Q37" i="24"/>
  <c r="L37" i="24"/>
  <c r="K37" i="24"/>
  <c r="J37" i="24"/>
  <c r="I37" i="24"/>
  <c r="F37" i="24"/>
  <c r="D37" i="24"/>
  <c r="C37" i="24"/>
  <c r="B37" i="24"/>
  <c r="A37" i="24"/>
  <c r="R36" i="24"/>
  <c r="Q36" i="24"/>
  <c r="L36" i="24"/>
  <c r="K36" i="24"/>
  <c r="J36" i="24"/>
  <c r="I36" i="24"/>
  <c r="F36" i="24"/>
  <c r="D36" i="24"/>
  <c r="C36" i="24"/>
  <c r="B36" i="24"/>
  <c r="A36" i="24"/>
  <c r="R35" i="24"/>
  <c r="Q35" i="24"/>
  <c r="L35" i="24"/>
  <c r="K35" i="24"/>
  <c r="J35" i="24"/>
  <c r="I35" i="24"/>
  <c r="F35" i="24"/>
  <c r="D35" i="24"/>
  <c r="C35" i="24"/>
  <c r="B35" i="24"/>
  <c r="A35" i="24"/>
  <c r="R34" i="24"/>
  <c r="Q34" i="24"/>
  <c r="L34" i="24"/>
  <c r="K34" i="24"/>
  <c r="J34" i="24"/>
  <c r="I34" i="24"/>
  <c r="F34" i="24"/>
  <c r="D34" i="24"/>
  <c r="C34" i="24"/>
  <c r="B34" i="24"/>
  <c r="A34" i="24"/>
  <c r="R33" i="24"/>
  <c r="Q33" i="24"/>
  <c r="L33" i="24"/>
  <c r="K33" i="24"/>
  <c r="J33" i="24"/>
  <c r="I33" i="24"/>
  <c r="F33" i="24"/>
  <c r="D33" i="24"/>
  <c r="C33" i="24"/>
  <c r="B33" i="24"/>
  <c r="A33" i="24"/>
  <c r="R32" i="24"/>
  <c r="Q32" i="24"/>
  <c r="L32" i="24"/>
  <c r="K32" i="24"/>
  <c r="J32" i="24"/>
  <c r="I32" i="24"/>
  <c r="F32" i="24"/>
  <c r="D32" i="24"/>
  <c r="C32" i="24"/>
  <c r="B32" i="24"/>
  <c r="A32" i="24"/>
  <c r="R23" i="24"/>
  <c r="Q23" i="24"/>
  <c r="L23" i="24"/>
  <c r="K23" i="24"/>
  <c r="J23" i="24"/>
  <c r="I23" i="24"/>
  <c r="D23" i="24"/>
  <c r="C23" i="24"/>
  <c r="B23" i="24"/>
  <c r="A23" i="24"/>
  <c r="R22" i="24"/>
  <c r="Q22" i="24"/>
  <c r="L22" i="24"/>
  <c r="K22" i="24"/>
  <c r="J22" i="24"/>
  <c r="I22" i="24"/>
  <c r="F22" i="24"/>
  <c r="D22" i="24"/>
  <c r="C22" i="24"/>
  <c r="B22" i="24"/>
  <c r="A22" i="24"/>
  <c r="R21" i="24"/>
  <c r="Q21" i="24"/>
  <c r="L21" i="24"/>
  <c r="K21" i="24"/>
  <c r="J21" i="24"/>
  <c r="I21" i="24"/>
  <c r="D21" i="24"/>
  <c r="C21" i="24"/>
  <c r="B21" i="24"/>
  <c r="A21" i="24"/>
  <c r="R20" i="24"/>
  <c r="Q20" i="24"/>
  <c r="L20" i="24"/>
  <c r="K20" i="24"/>
  <c r="J20" i="24"/>
  <c r="I20" i="24"/>
  <c r="D20" i="24"/>
  <c r="C20" i="24"/>
  <c r="B20" i="24"/>
  <c r="A20" i="24"/>
  <c r="R19" i="24"/>
  <c r="Q19" i="24"/>
  <c r="L19" i="24"/>
  <c r="K19" i="24"/>
  <c r="J19" i="24"/>
  <c r="I19" i="24"/>
  <c r="D19" i="24"/>
  <c r="C19" i="24"/>
  <c r="G19" i="24" s="1"/>
  <c r="H19" i="24" s="1"/>
  <c r="M19" i="24" s="1"/>
  <c r="B19" i="24"/>
  <c r="A19" i="24"/>
  <c r="R18" i="24"/>
  <c r="Q18" i="24"/>
  <c r="L18" i="24"/>
  <c r="K18" i="24"/>
  <c r="J18" i="24"/>
  <c r="I18" i="24"/>
  <c r="D18" i="24"/>
  <c r="C18" i="24"/>
  <c r="B18" i="24"/>
  <c r="A18" i="24"/>
  <c r="R17" i="24"/>
  <c r="Q17" i="24"/>
  <c r="L17" i="24"/>
  <c r="K17" i="24"/>
  <c r="J17" i="24"/>
  <c r="I17" i="24"/>
  <c r="D17" i="24"/>
  <c r="C17" i="24"/>
  <c r="G17" i="24"/>
  <c r="H17" i="24" s="1"/>
  <c r="B17" i="24"/>
  <c r="A17" i="24"/>
  <c r="R16" i="24"/>
  <c r="Q16" i="24"/>
  <c r="L16" i="24"/>
  <c r="K16" i="24"/>
  <c r="J16" i="24"/>
  <c r="I16" i="24"/>
  <c r="D16" i="24"/>
  <c r="C16" i="24"/>
  <c r="B16" i="24"/>
  <c r="A16" i="24"/>
  <c r="R15" i="24"/>
  <c r="Q15" i="24"/>
  <c r="L15" i="24"/>
  <c r="K15" i="24"/>
  <c r="J15" i="24"/>
  <c r="I15" i="24"/>
  <c r="D15" i="24"/>
  <c r="G15" i="24" s="1"/>
  <c r="H15" i="24" s="1"/>
  <c r="M15" i="24" s="1"/>
  <c r="B15" i="24"/>
  <c r="A15" i="24"/>
  <c r="R14" i="24"/>
  <c r="Q14" i="24"/>
  <c r="L14" i="24"/>
  <c r="K14" i="24"/>
  <c r="J14" i="24"/>
  <c r="I14" i="24"/>
  <c r="D14" i="24"/>
  <c r="C14" i="24"/>
  <c r="B14" i="24"/>
  <c r="A14" i="24"/>
  <c r="R13" i="24"/>
  <c r="Q13" i="24"/>
  <c r="L13" i="24"/>
  <c r="K13" i="24"/>
  <c r="J13" i="24"/>
  <c r="I13" i="24"/>
  <c r="D13" i="24"/>
  <c r="C13" i="24"/>
  <c r="G13" i="24"/>
  <c r="H13" i="24" s="1"/>
  <c r="M13" i="24" s="1"/>
  <c r="B13" i="24"/>
  <c r="A13" i="24"/>
  <c r="R12" i="24"/>
  <c r="Q12" i="24"/>
  <c r="L12" i="24"/>
  <c r="K12" i="24"/>
  <c r="J12" i="24"/>
  <c r="I12" i="24"/>
  <c r="D12" i="24"/>
  <c r="C12" i="24"/>
  <c r="B12" i="24"/>
  <c r="A12" i="24"/>
  <c r="R11" i="24"/>
  <c r="Q11" i="24"/>
  <c r="L11" i="24"/>
  <c r="K11" i="24"/>
  <c r="J11" i="24"/>
  <c r="I11" i="24"/>
  <c r="D11" i="24"/>
  <c r="C11" i="24"/>
  <c r="G11" i="24" s="1"/>
  <c r="H11" i="24" s="1"/>
  <c r="M11" i="24" s="1"/>
  <c r="B11" i="24"/>
  <c r="A11" i="24"/>
  <c r="R10" i="24"/>
  <c r="Q10" i="24"/>
  <c r="L10" i="24"/>
  <c r="K10" i="24"/>
  <c r="J10" i="24"/>
  <c r="I10" i="24"/>
  <c r="D10" i="24"/>
  <c r="C10" i="24"/>
  <c r="B10" i="24"/>
  <c r="A10" i="24"/>
  <c r="R9" i="24"/>
  <c r="Q9" i="24"/>
  <c r="L9" i="24"/>
  <c r="K9" i="24"/>
  <c r="J9" i="24"/>
  <c r="I9" i="24"/>
  <c r="D9" i="24"/>
  <c r="C9" i="24"/>
  <c r="G9" i="24"/>
  <c r="H9" i="24" s="1"/>
  <c r="M9" i="24" s="1"/>
  <c r="N9" i="24" s="1"/>
  <c r="B9" i="24"/>
  <c r="A9" i="24"/>
  <c r="R8" i="24"/>
  <c r="Q8" i="24"/>
  <c r="L8" i="24"/>
  <c r="K8" i="24"/>
  <c r="J8" i="24"/>
  <c r="I8" i="24"/>
  <c r="D8" i="24"/>
  <c r="C8" i="24"/>
  <c r="B8" i="24"/>
  <c r="A8" i="24"/>
  <c r="E26" i="25"/>
  <c r="D26" i="25"/>
  <c r="C26" i="25"/>
  <c r="F26" i="25" s="1"/>
  <c r="G26" i="25" s="1"/>
  <c r="H26" i="25" s="1"/>
  <c r="B26" i="25"/>
  <c r="A26" i="25"/>
  <c r="E17" i="25"/>
  <c r="D17" i="25"/>
  <c r="C17" i="25"/>
  <c r="F17" i="25" s="1"/>
  <c r="G17" i="25" s="1"/>
  <c r="H17" i="25" s="1"/>
  <c r="B17" i="25"/>
  <c r="A17" i="25"/>
  <c r="D8" i="25"/>
  <c r="C8" i="25"/>
  <c r="F8" i="25" s="1"/>
  <c r="G8" i="25" s="1"/>
  <c r="H8" i="25" s="1"/>
  <c r="B8" i="25"/>
  <c r="A8" i="25"/>
  <c r="Q70" i="20"/>
  <c r="R70" i="20"/>
  <c r="Q71" i="20"/>
  <c r="R71" i="20"/>
  <c r="Q72" i="20"/>
  <c r="R72" i="20"/>
  <c r="E71" i="20"/>
  <c r="D71" i="20"/>
  <c r="D70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56" i="20"/>
  <c r="J70" i="20"/>
  <c r="K70" i="20"/>
  <c r="L70" i="20"/>
  <c r="J71" i="20"/>
  <c r="K71" i="20"/>
  <c r="L71" i="20"/>
  <c r="J72" i="20"/>
  <c r="K72" i="20"/>
  <c r="L72" i="20"/>
  <c r="C70" i="20"/>
  <c r="F70" i="20"/>
  <c r="G70" i="20" s="1"/>
  <c r="H70" i="20" s="1"/>
  <c r="M70" i="20" s="1"/>
  <c r="N70" i="20" s="1"/>
  <c r="P70" i="20" s="1"/>
  <c r="C71" i="20"/>
  <c r="F71" i="20"/>
  <c r="C72" i="20"/>
  <c r="D72" i="20"/>
  <c r="F72" i="20"/>
  <c r="G72" i="20"/>
  <c r="H72" i="20" s="1"/>
  <c r="M72" i="20" s="1"/>
  <c r="C47" i="20"/>
  <c r="D47" i="20"/>
  <c r="G47" i="20" s="1"/>
  <c r="H47" i="20" s="1"/>
  <c r="M47" i="20" s="1"/>
  <c r="N47" i="20" s="1"/>
  <c r="P47" i="20" s="1"/>
  <c r="F47" i="20"/>
  <c r="K47" i="20"/>
  <c r="Q47" i="20"/>
  <c r="R47" i="20"/>
  <c r="C46" i="20"/>
  <c r="G46" i="20" s="1"/>
  <c r="H46" i="20" s="1"/>
  <c r="D46" i="20"/>
  <c r="F46" i="20"/>
  <c r="L46" i="20"/>
  <c r="C45" i="20"/>
  <c r="D45" i="20"/>
  <c r="G45" i="20" s="1"/>
  <c r="H45" i="20" s="1"/>
  <c r="M45" i="20" s="1"/>
  <c r="N45" i="20" s="1"/>
  <c r="F45" i="20"/>
  <c r="C44" i="20"/>
  <c r="D44" i="20"/>
  <c r="F44" i="20"/>
  <c r="G44" i="20" s="1"/>
  <c r="H44" i="20" s="1"/>
  <c r="N44" i="20" s="1"/>
  <c r="P44" i="20" s="1"/>
  <c r="L44" i="20"/>
  <c r="C43" i="20"/>
  <c r="G43" i="20" s="1"/>
  <c r="H43" i="20" s="1"/>
  <c r="M43" i="20" s="1"/>
  <c r="N43" i="20" s="1"/>
  <c r="D43" i="20"/>
  <c r="F43" i="20"/>
  <c r="J43" i="20"/>
  <c r="C42" i="20"/>
  <c r="D42" i="20"/>
  <c r="G42" i="20" s="1"/>
  <c r="H42" i="20" s="1"/>
  <c r="M42" i="20" s="1"/>
  <c r="N42" i="20" s="1"/>
  <c r="F42" i="20"/>
  <c r="K42" i="20"/>
  <c r="C41" i="20"/>
  <c r="D41" i="20"/>
  <c r="G41" i="20" s="1"/>
  <c r="H41" i="20" s="1"/>
  <c r="M41" i="20" s="1"/>
  <c r="N41" i="20" s="1"/>
  <c r="F41" i="20"/>
  <c r="C40" i="20"/>
  <c r="D40" i="20"/>
  <c r="F40" i="20"/>
  <c r="G40" i="20" s="1"/>
  <c r="H40" i="20" s="1"/>
  <c r="M40" i="20" s="1"/>
  <c r="K40" i="20"/>
  <c r="C39" i="20"/>
  <c r="D39" i="20"/>
  <c r="G39" i="20" s="1"/>
  <c r="H39" i="20" s="1"/>
  <c r="M39" i="20" s="1"/>
  <c r="N39" i="20" s="1"/>
  <c r="P39" i="20" s="1"/>
  <c r="F39" i="20"/>
  <c r="C38" i="20"/>
  <c r="D38" i="20"/>
  <c r="F38" i="20"/>
  <c r="J38" i="20"/>
  <c r="C37" i="20"/>
  <c r="D37" i="20"/>
  <c r="F37" i="20"/>
  <c r="C36" i="20"/>
  <c r="D36" i="20"/>
  <c r="G36" i="20" s="1"/>
  <c r="H36" i="20" s="1"/>
  <c r="M36" i="20" s="1"/>
  <c r="N36" i="20" s="1"/>
  <c r="P36" i="20" s="1"/>
  <c r="F36" i="20"/>
  <c r="J36" i="20"/>
  <c r="C35" i="20"/>
  <c r="D35" i="20"/>
  <c r="F35" i="20"/>
  <c r="K35" i="20"/>
  <c r="C34" i="20"/>
  <c r="D34" i="20"/>
  <c r="F34" i="20"/>
  <c r="K34" i="20"/>
  <c r="C33" i="20"/>
  <c r="D33" i="20"/>
  <c r="F33" i="20"/>
  <c r="J33" i="20"/>
  <c r="J47" i="20"/>
  <c r="L47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33" i="20"/>
  <c r="C22" i="20"/>
  <c r="D22" i="20"/>
  <c r="Q22" i="20"/>
  <c r="R22" i="20"/>
  <c r="C23" i="20"/>
  <c r="D23" i="20"/>
  <c r="G23" i="20" s="1"/>
  <c r="H23" i="20" s="1"/>
  <c r="M23" i="20" s="1"/>
  <c r="F23" i="20"/>
  <c r="K23" i="20"/>
  <c r="Q23" i="20"/>
  <c r="R23" i="20"/>
  <c r="C24" i="20"/>
  <c r="G24" i="20" s="1"/>
  <c r="H24" i="20" s="1"/>
  <c r="M24" i="20" s="1"/>
  <c r="O24" i="20" s="1"/>
  <c r="D24" i="20"/>
  <c r="K24" i="20"/>
  <c r="Q24" i="20"/>
  <c r="R24" i="20"/>
  <c r="C15" i="20"/>
  <c r="D15" i="20"/>
  <c r="K15" i="20"/>
  <c r="C9" i="20"/>
  <c r="G9" i="20" s="1"/>
  <c r="H9" i="20" s="1"/>
  <c r="M9" i="20" s="1"/>
  <c r="N9" i="20" s="1"/>
  <c r="P9" i="20" s="1"/>
  <c r="D9" i="20"/>
  <c r="K9" i="20"/>
  <c r="C11" i="20"/>
  <c r="G11" i="20" s="1"/>
  <c r="H11" i="20" s="1"/>
  <c r="M11" i="20" s="1"/>
  <c r="D11" i="20"/>
  <c r="J11" i="20"/>
  <c r="C8" i="20"/>
  <c r="D8" i="20"/>
  <c r="J8" i="20"/>
  <c r="J22" i="20"/>
  <c r="K22" i="20"/>
  <c r="L22" i="20"/>
  <c r="J23" i="20"/>
  <c r="L23" i="20"/>
  <c r="J24" i="20"/>
  <c r="L24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8" i="20"/>
  <c r="A70" i="20"/>
  <c r="B70" i="20"/>
  <c r="A71" i="20"/>
  <c r="B71" i="20"/>
  <c r="A72" i="20"/>
  <c r="B72" i="20"/>
  <c r="A47" i="20"/>
  <c r="B47" i="20"/>
  <c r="A22" i="20"/>
  <c r="B22" i="20"/>
  <c r="A23" i="20"/>
  <c r="B23" i="20"/>
  <c r="A24" i="20"/>
  <c r="B24" i="20"/>
  <c r="E26" i="21"/>
  <c r="D26" i="21"/>
  <c r="C26" i="21"/>
  <c r="F26" i="21" s="1"/>
  <c r="G26" i="21" s="1"/>
  <c r="H26" i="21" s="1"/>
  <c r="B26" i="21"/>
  <c r="A26" i="21"/>
  <c r="E17" i="21"/>
  <c r="D17" i="21"/>
  <c r="C17" i="21"/>
  <c r="B17" i="21"/>
  <c r="A17" i="21"/>
  <c r="D8" i="21"/>
  <c r="F8" i="21" s="1"/>
  <c r="G8" i="21" s="1"/>
  <c r="H8" i="21" s="1"/>
  <c r="C8" i="21"/>
  <c r="B8" i="21"/>
  <c r="A8" i="21"/>
  <c r="R69" i="20"/>
  <c r="Q69" i="20"/>
  <c r="L69" i="20"/>
  <c r="K69" i="20"/>
  <c r="J69" i="20"/>
  <c r="F69" i="20"/>
  <c r="G69" i="20" s="1"/>
  <c r="H69" i="20" s="1"/>
  <c r="N69" i="20" s="1"/>
  <c r="D69" i="20"/>
  <c r="C69" i="20"/>
  <c r="B69" i="20"/>
  <c r="A69" i="20"/>
  <c r="R68" i="20"/>
  <c r="Q68" i="20"/>
  <c r="L68" i="20"/>
  <c r="K68" i="20"/>
  <c r="J68" i="20"/>
  <c r="F68" i="20"/>
  <c r="C68" i="20"/>
  <c r="D68" i="20"/>
  <c r="G68" i="20"/>
  <c r="H68" i="20" s="1"/>
  <c r="M68" i="20" s="1"/>
  <c r="B68" i="20"/>
  <c r="A68" i="20"/>
  <c r="R67" i="20"/>
  <c r="Q67" i="20"/>
  <c r="L67" i="20"/>
  <c r="K67" i="20"/>
  <c r="J67" i="20"/>
  <c r="F67" i="20"/>
  <c r="D67" i="20"/>
  <c r="G67" i="20"/>
  <c r="H67" i="20" s="1"/>
  <c r="N67" i="20" s="1"/>
  <c r="C67" i="20"/>
  <c r="B67" i="20"/>
  <c r="A67" i="20"/>
  <c r="R66" i="20"/>
  <c r="Q66" i="20"/>
  <c r="L66" i="20"/>
  <c r="K66" i="20"/>
  <c r="J66" i="20"/>
  <c r="F66" i="20"/>
  <c r="D66" i="20"/>
  <c r="G66" i="20" s="1"/>
  <c r="H66" i="20" s="1"/>
  <c r="M66" i="20" s="1"/>
  <c r="C66" i="20"/>
  <c r="B66" i="20"/>
  <c r="A66" i="20"/>
  <c r="R65" i="20"/>
  <c r="Q65" i="20"/>
  <c r="L65" i="20"/>
  <c r="K65" i="20"/>
  <c r="J65" i="20"/>
  <c r="F65" i="20"/>
  <c r="G65" i="20" s="1"/>
  <c r="H65" i="20" s="1"/>
  <c r="M65" i="20" s="1"/>
  <c r="N65" i="20" s="1"/>
  <c r="D65" i="20"/>
  <c r="C65" i="20"/>
  <c r="B65" i="20"/>
  <c r="A65" i="20"/>
  <c r="R64" i="20"/>
  <c r="Q64" i="20"/>
  <c r="L64" i="20"/>
  <c r="K64" i="20"/>
  <c r="J64" i="20"/>
  <c r="F64" i="20"/>
  <c r="C64" i="20"/>
  <c r="G64" i="20" s="1"/>
  <c r="H64" i="20" s="1"/>
  <c r="M64" i="20" s="1"/>
  <c r="D64" i="20"/>
  <c r="B64" i="20"/>
  <c r="A64" i="20"/>
  <c r="R63" i="20"/>
  <c r="Q63" i="20"/>
  <c r="L63" i="20"/>
  <c r="K63" i="20"/>
  <c r="J63" i="20"/>
  <c r="F63" i="20"/>
  <c r="D63" i="20"/>
  <c r="C63" i="20"/>
  <c r="G63" i="20" s="1"/>
  <c r="H63" i="20" s="1"/>
  <c r="M63" i="20" s="1"/>
  <c r="N63" i="20" s="1"/>
  <c r="B63" i="20"/>
  <c r="A63" i="20"/>
  <c r="R62" i="20"/>
  <c r="Q62" i="20"/>
  <c r="L62" i="20"/>
  <c r="K62" i="20"/>
  <c r="J62" i="20"/>
  <c r="F62" i="20"/>
  <c r="D62" i="20"/>
  <c r="C62" i="20"/>
  <c r="B62" i="20"/>
  <c r="A62" i="20"/>
  <c r="R61" i="20"/>
  <c r="Q61" i="20"/>
  <c r="L61" i="20"/>
  <c r="K61" i="20"/>
  <c r="J61" i="20"/>
  <c r="F61" i="20"/>
  <c r="D61" i="20"/>
  <c r="G61" i="20" s="1"/>
  <c r="H61" i="20" s="1"/>
  <c r="M61" i="20" s="1"/>
  <c r="N61" i="20" s="1"/>
  <c r="C61" i="20"/>
  <c r="B61" i="20"/>
  <c r="A61" i="20"/>
  <c r="R60" i="20"/>
  <c r="Q60" i="20"/>
  <c r="L60" i="20"/>
  <c r="K60" i="20"/>
  <c r="J60" i="20"/>
  <c r="F60" i="20"/>
  <c r="C60" i="20"/>
  <c r="D60" i="20"/>
  <c r="B60" i="20"/>
  <c r="A60" i="20"/>
  <c r="R59" i="20"/>
  <c r="Q59" i="20"/>
  <c r="L59" i="20"/>
  <c r="K59" i="20"/>
  <c r="J59" i="20"/>
  <c r="F59" i="20"/>
  <c r="D59" i="20"/>
  <c r="G59" i="20" s="1"/>
  <c r="H59" i="20" s="1"/>
  <c r="M59" i="20" s="1"/>
  <c r="N59" i="20" s="1"/>
  <c r="C59" i="20"/>
  <c r="B59" i="20"/>
  <c r="A59" i="20"/>
  <c r="R58" i="20"/>
  <c r="Q58" i="20"/>
  <c r="L58" i="20"/>
  <c r="K58" i="20"/>
  <c r="J58" i="20"/>
  <c r="F58" i="20"/>
  <c r="D58" i="20"/>
  <c r="C58" i="20"/>
  <c r="G58" i="20"/>
  <c r="H58" i="20" s="1"/>
  <c r="M58" i="20" s="1"/>
  <c r="B58" i="20"/>
  <c r="A58" i="20"/>
  <c r="R57" i="20"/>
  <c r="Q57" i="20"/>
  <c r="L57" i="20"/>
  <c r="K57" i="20"/>
  <c r="J57" i="20"/>
  <c r="F57" i="20"/>
  <c r="D57" i="20"/>
  <c r="C57" i="20"/>
  <c r="G57" i="20" s="1"/>
  <c r="H57" i="20" s="1"/>
  <c r="M57" i="20" s="1"/>
  <c r="N57" i="20" s="1"/>
  <c r="B57" i="20"/>
  <c r="A57" i="20"/>
  <c r="R56" i="20"/>
  <c r="Q56" i="20"/>
  <c r="L56" i="20"/>
  <c r="K56" i="20"/>
  <c r="J56" i="20"/>
  <c r="F56" i="20"/>
  <c r="G56" i="20" s="1"/>
  <c r="H56" i="20" s="1"/>
  <c r="M56" i="20" s="1"/>
  <c r="C56" i="20"/>
  <c r="D56" i="20"/>
  <c r="B56" i="20"/>
  <c r="A56" i="20"/>
  <c r="R46" i="20"/>
  <c r="Q46" i="20"/>
  <c r="K46" i="20"/>
  <c r="J46" i="20"/>
  <c r="B46" i="20"/>
  <c r="A46" i="20"/>
  <c r="R45" i="20"/>
  <c r="Q45" i="20"/>
  <c r="L45" i="20"/>
  <c r="K45" i="20"/>
  <c r="J45" i="20"/>
  <c r="B45" i="20"/>
  <c r="A45" i="20"/>
  <c r="R44" i="20"/>
  <c r="Q44" i="20"/>
  <c r="K44" i="20"/>
  <c r="J44" i="20"/>
  <c r="B44" i="20"/>
  <c r="A44" i="20"/>
  <c r="R43" i="20"/>
  <c r="Q43" i="20"/>
  <c r="L43" i="20"/>
  <c r="K43" i="20"/>
  <c r="B43" i="20"/>
  <c r="A43" i="20"/>
  <c r="R42" i="20"/>
  <c r="Q42" i="20"/>
  <c r="L42" i="20"/>
  <c r="J42" i="20"/>
  <c r="B42" i="20"/>
  <c r="A42" i="20"/>
  <c r="R41" i="20"/>
  <c r="Q41" i="20"/>
  <c r="L41" i="20"/>
  <c r="K41" i="20"/>
  <c r="J41" i="20"/>
  <c r="B41" i="20"/>
  <c r="A41" i="20"/>
  <c r="R40" i="20"/>
  <c r="Q40" i="20"/>
  <c r="L40" i="20"/>
  <c r="J40" i="20"/>
  <c r="B40" i="20"/>
  <c r="A40" i="20"/>
  <c r="R39" i="20"/>
  <c r="Q39" i="20"/>
  <c r="L39" i="20"/>
  <c r="K39" i="20"/>
  <c r="J39" i="20"/>
  <c r="B39" i="20"/>
  <c r="A39" i="20"/>
  <c r="R38" i="20"/>
  <c r="Q38" i="20"/>
  <c r="L38" i="20"/>
  <c r="K38" i="20"/>
  <c r="B38" i="20"/>
  <c r="A38" i="20"/>
  <c r="R37" i="20"/>
  <c r="Q37" i="20"/>
  <c r="L37" i="20"/>
  <c r="K37" i="20"/>
  <c r="J37" i="20"/>
  <c r="B37" i="20"/>
  <c r="A37" i="20"/>
  <c r="R36" i="20"/>
  <c r="Q36" i="20"/>
  <c r="L36" i="20"/>
  <c r="K36" i="20"/>
  <c r="B36" i="20"/>
  <c r="A36" i="20"/>
  <c r="R35" i="20"/>
  <c r="Q35" i="20"/>
  <c r="L35" i="20"/>
  <c r="J35" i="20"/>
  <c r="B35" i="20"/>
  <c r="A35" i="20"/>
  <c r="R34" i="20"/>
  <c r="Q34" i="20"/>
  <c r="L34" i="20"/>
  <c r="J34" i="20"/>
  <c r="B34" i="20"/>
  <c r="A34" i="20"/>
  <c r="R33" i="20"/>
  <c r="Q33" i="20"/>
  <c r="L33" i="20"/>
  <c r="K33" i="20"/>
  <c r="B33" i="20"/>
  <c r="A33" i="20"/>
  <c r="R21" i="20"/>
  <c r="Q21" i="20"/>
  <c r="L21" i="20"/>
  <c r="K21" i="20"/>
  <c r="J21" i="20"/>
  <c r="D21" i="20"/>
  <c r="C21" i="20"/>
  <c r="B21" i="20"/>
  <c r="A21" i="20"/>
  <c r="R20" i="20"/>
  <c r="Q20" i="20"/>
  <c r="L20" i="20"/>
  <c r="K20" i="20"/>
  <c r="J20" i="20"/>
  <c r="D20" i="20"/>
  <c r="C20" i="20"/>
  <c r="G20" i="20"/>
  <c r="H20" i="20" s="1"/>
  <c r="M20" i="20" s="1"/>
  <c r="B20" i="20"/>
  <c r="A20" i="20"/>
  <c r="R19" i="20"/>
  <c r="Q19" i="20"/>
  <c r="L19" i="20"/>
  <c r="K19" i="20"/>
  <c r="J19" i="20"/>
  <c r="D19" i="20"/>
  <c r="C19" i="20"/>
  <c r="G19" i="20"/>
  <c r="H19" i="20" s="1"/>
  <c r="B19" i="20"/>
  <c r="A19" i="20"/>
  <c r="R18" i="20"/>
  <c r="Q18" i="20"/>
  <c r="L18" i="20"/>
  <c r="K18" i="20"/>
  <c r="J18" i="20"/>
  <c r="D18" i="20"/>
  <c r="C18" i="20"/>
  <c r="B18" i="20"/>
  <c r="A18" i="20"/>
  <c r="R17" i="20"/>
  <c r="Q17" i="20"/>
  <c r="L17" i="20"/>
  <c r="K17" i="20"/>
  <c r="J17" i="20"/>
  <c r="D17" i="20"/>
  <c r="C17" i="20"/>
  <c r="B17" i="20"/>
  <c r="A17" i="20"/>
  <c r="R16" i="20"/>
  <c r="Q16" i="20"/>
  <c r="L16" i="20"/>
  <c r="K16" i="20"/>
  <c r="J16" i="20"/>
  <c r="D16" i="20"/>
  <c r="C16" i="20"/>
  <c r="G16" i="20" s="1"/>
  <c r="H16" i="20" s="1"/>
  <c r="M16" i="20" s="1"/>
  <c r="O16" i="20"/>
  <c r="B16" i="20"/>
  <c r="A16" i="20"/>
  <c r="R15" i="20"/>
  <c r="Q15" i="20"/>
  <c r="L15" i="20"/>
  <c r="J15" i="20"/>
  <c r="B15" i="20"/>
  <c r="A15" i="20"/>
  <c r="R14" i="20"/>
  <c r="Q14" i="20"/>
  <c r="L14" i="20"/>
  <c r="K14" i="20"/>
  <c r="J14" i="20"/>
  <c r="D14" i="20"/>
  <c r="C14" i="20"/>
  <c r="G14" i="20"/>
  <c r="H14" i="20" s="1"/>
  <c r="M14" i="20" s="1"/>
  <c r="B14" i="20"/>
  <c r="A14" i="20"/>
  <c r="R13" i="20"/>
  <c r="Q13" i="20"/>
  <c r="L13" i="20"/>
  <c r="K13" i="20"/>
  <c r="J13" i="20"/>
  <c r="D13" i="20"/>
  <c r="C13" i="20"/>
  <c r="G13" i="20" s="1"/>
  <c r="H13" i="20" s="1"/>
  <c r="M13" i="20" s="1"/>
  <c r="B13" i="20"/>
  <c r="A13" i="20"/>
  <c r="R12" i="20"/>
  <c r="Q12" i="20"/>
  <c r="L12" i="20"/>
  <c r="K12" i="20"/>
  <c r="J12" i="20"/>
  <c r="D12" i="20"/>
  <c r="C12" i="20"/>
  <c r="B12" i="20"/>
  <c r="A12" i="20"/>
  <c r="R11" i="20"/>
  <c r="Q11" i="20"/>
  <c r="L11" i="20"/>
  <c r="K11" i="20"/>
  <c r="B11" i="20"/>
  <c r="A11" i="20"/>
  <c r="R10" i="20"/>
  <c r="Q10" i="20"/>
  <c r="L10" i="20"/>
  <c r="K10" i="20"/>
  <c r="J10" i="20"/>
  <c r="D10" i="20"/>
  <c r="C10" i="20"/>
  <c r="G10" i="20" s="1"/>
  <c r="H10" i="20" s="1"/>
  <c r="M10" i="20" s="1"/>
  <c r="B10" i="20"/>
  <c r="A10" i="20"/>
  <c r="R9" i="20"/>
  <c r="Q9" i="20"/>
  <c r="L9" i="20"/>
  <c r="J9" i="20"/>
  <c r="B9" i="20"/>
  <c r="A9" i="20"/>
  <c r="R8" i="20"/>
  <c r="Q8" i="20"/>
  <c r="L8" i="20"/>
  <c r="K8" i="20"/>
  <c r="B8" i="20"/>
  <c r="A8" i="20"/>
  <c r="G62" i="20"/>
  <c r="H62" i="20" s="1"/>
  <c r="M62" i="20" s="1"/>
  <c r="G21" i="20"/>
  <c r="H21" i="20" s="1"/>
  <c r="M21" i="20" s="1"/>
  <c r="O21" i="20" s="1"/>
  <c r="G17" i="20"/>
  <c r="H17" i="20" s="1"/>
  <c r="M17" i="20" s="1"/>
  <c r="N17" i="20" s="1"/>
  <c r="P17" i="20" s="1"/>
  <c r="D63" i="16"/>
  <c r="E63" i="16"/>
  <c r="P63" i="16"/>
  <c r="Q63" i="16"/>
  <c r="D64" i="16"/>
  <c r="E64" i="16"/>
  <c r="C64" i="16"/>
  <c r="P64" i="16"/>
  <c r="Q64" i="16"/>
  <c r="D65" i="16"/>
  <c r="E65" i="16"/>
  <c r="P65" i="16"/>
  <c r="Q65" i="16"/>
  <c r="D62" i="16"/>
  <c r="E62" i="16"/>
  <c r="C62" i="16"/>
  <c r="F62" i="16" s="1"/>
  <c r="G62" i="16" s="1"/>
  <c r="L62" i="16" s="1"/>
  <c r="I62" i="16"/>
  <c r="D61" i="16"/>
  <c r="E61" i="16"/>
  <c r="D60" i="16"/>
  <c r="E60" i="16"/>
  <c r="D59" i="16"/>
  <c r="E59" i="16"/>
  <c r="F59" i="16"/>
  <c r="G59" i="16" s="1"/>
  <c r="L59" i="16" s="1"/>
  <c r="D58" i="16"/>
  <c r="E58" i="16"/>
  <c r="C58" i="16"/>
  <c r="F58" i="16" s="1"/>
  <c r="G58" i="16" s="1"/>
  <c r="L58" i="16" s="1"/>
  <c r="N58" i="16" s="1"/>
  <c r="D57" i="16"/>
  <c r="E57" i="16"/>
  <c r="D56" i="16"/>
  <c r="E56" i="16"/>
  <c r="D55" i="16"/>
  <c r="E55" i="16"/>
  <c r="D54" i="16"/>
  <c r="E54" i="16"/>
  <c r="F54" i="16" s="1"/>
  <c r="G54" i="16" s="1"/>
  <c r="L54" i="16" s="1"/>
  <c r="M54" i="16" s="1"/>
  <c r="O54" i="16" s="1"/>
  <c r="D53" i="16"/>
  <c r="E53" i="16"/>
  <c r="D52" i="16"/>
  <c r="E52" i="16"/>
  <c r="C52" i="16"/>
  <c r="F52" i="16" s="1"/>
  <c r="G52" i="16" s="1"/>
  <c r="L52" i="16" s="1"/>
  <c r="I52" i="16"/>
  <c r="I63" i="16"/>
  <c r="J63" i="16"/>
  <c r="K63" i="16"/>
  <c r="I64" i="16"/>
  <c r="J64" i="16"/>
  <c r="K64" i="16"/>
  <c r="I65" i="16"/>
  <c r="J65" i="16"/>
  <c r="K65" i="16"/>
  <c r="A63" i="16"/>
  <c r="B63" i="16"/>
  <c r="C63" i="16"/>
  <c r="F63" i="16"/>
  <c r="G63" i="16"/>
  <c r="A64" i="16"/>
  <c r="B64" i="16"/>
  <c r="A65" i="16"/>
  <c r="B65" i="16"/>
  <c r="C65" i="16"/>
  <c r="F65" i="16" s="1"/>
  <c r="G65" i="16" s="1"/>
  <c r="D41" i="16"/>
  <c r="E41" i="16"/>
  <c r="P41" i="16"/>
  <c r="Q41" i="16"/>
  <c r="D42" i="16"/>
  <c r="E42" i="16"/>
  <c r="P42" i="16"/>
  <c r="Q42" i="16"/>
  <c r="D43" i="16"/>
  <c r="F43" i="16" s="1"/>
  <c r="G43" i="16" s="1"/>
  <c r="E43" i="16"/>
  <c r="C43" i="16"/>
  <c r="P43" i="16"/>
  <c r="Q43" i="16"/>
  <c r="D40" i="16"/>
  <c r="E40" i="16"/>
  <c r="D39" i="16"/>
  <c r="E39" i="16"/>
  <c r="D38" i="16"/>
  <c r="E38" i="16"/>
  <c r="F38" i="16" s="1"/>
  <c r="G38" i="16" s="1"/>
  <c r="L38" i="16" s="1"/>
  <c r="M38" i="16" s="1"/>
  <c r="O38" i="16" s="1"/>
  <c r="D37" i="16"/>
  <c r="E37" i="16"/>
  <c r="C37" i="16"/>
  <c r="F37" i="16"/>
  <c r="G37" i="16" s="1"/>
  <c r="L37" i="16" s="1"/>
  <c r="N37" i="16" s="1"/>
  <c r="D36" i="16"/>
  <c r="F36" i="16" s="1"/>
  <c r="G36" i="16" s="1"/>
  <c r="L36" i="16" s="1"/>
  <c r="E36" i="16"/>
  <c r="D35" i="16"/>
  <c r="E35" i="16"/>
  <c r="D34" i="16"/>
  <c r="E34" i="16"/>
  <c r="D33" i="16"/>
  <c r="E33" i="16"/>
  <c r="C33" i="16"/>
  <c r="F33" i="16" s="1"/>
  <c r="G33" i="16" s="1"/>
  <c r="L33" i="16" s="1"/>
  <c r="I33" i="16"/>
  <c r="D32" i="16"/>
  <c r="E32" i="16"/>
  <c r="D31" i="16"/>
  <c r="E31" i="16"/>
  <c r="C31" i="16"/>
  <c r="F31" i="16" s="1"/>
  <c r="G31" i="16" s="1"/>
  <c r="L31" i="16" s="1"/>
  <c r="N31" i="16" s="1"/>
  <c r="D30" i="16"/>
  <c r="E30" i="16"/>
  <c r="I41" i="16"/>
  <c r="J41" i="16"/>
  <c r="K41" i="16"/>
  <c r="I42" i="16"/>
  <c r="J42" i="16"/>
  <c r="K42" i="16"/>
  <c r="I43" i="16"/>
  <c r="J43" i="16"/>
  <c r="K43" i="16"/>
  <c r="C41" i="16"/>
  <c r="C42" i="16"/>
  <c r="F42" i="16" s="1"/>
  <c r="G42" i="16" s="1"/>
  <c r="L42" i="16" s="1"/>
  <c r="N42" i="16" s="1"/>
  <c r="A41" i="16"/>
  <c r="B41" i="16"/>
  <c r="A42" i="16"/>
  <c r="B42" i="16"/>
  <c r="A43" i="16"/>
  <c r="B43" i="16"/>
  <c r="A19" i="16"/>
  <c r="D19" i="16"/>
  <c r="P19" i="16"/>
  <c r="Q19" i="16"/>
  <c r="D20" i="16"/>
  <c r="C20" i="16"/>
  <c r="F20" i="16" s="1"/>
  <c r="G20" i="16" s="1"/>
  <c r="L20" i="16" s="1"/>
  <c r="P20" i="16"/>
  <c r="Q20" i="16"/>
  <c r="D21" i="16"/>
  <c r="P21" i="16"/>
  <c r="Q21" i="16"/>
  <c r="D18" i="16"/>
  <c r="D15" i="16"/>
  <c r="C15" i="16"/>
  <c r="F15" i="16" s="1"/>
  <c r="G15" i="16" s="1"/>
  <c r="L15" i="16" s="1"/>
  <c r="D13" i="16"/>
  <c r="F13" i="16" s="1"/>
  <c r="G13" i="16" s="1"/>
  <c r="D11" i="16"/>
  <c r="C11" i="16"/>
  <c r="F11" i="16" s="1"/>
  <c r="G11" i="16" s="1"/>
  <c r="L11" i="16" s="1"/>
  <c r="M11" i="16" s="1"/>
  <c r="O11" i="16" s="1"/>
  <c r="D9" i="16"/>
  <c r="D8" i="16"/>
  <c r="I19" i="16"/>
  <c r="J19" i="16"/>
  <c r="K19" i="16"/>
  <c r="I20" i="16"/>
  <c r="J20" i="16"/>
  <c r="K20" i="16"/>
  <c r="I21" i="16"/>
  <c r="J21" i="16"/>
  <c r="K21" i="16"/>
  <c r="C19" i="16"/>
  <c r="F19" i="16"/>
  <c r="G19" i="16" s="1"/>
  <c r="L19" i="16" s="1"/>
  <c r="N19" i="16" s="1"/>
  <c r="C21" i="16"/>
  <c r="B19" i="16"/>
  <c r="A20" i="16"/>
  <c r="B20" i="16"/>
  <c r="A21" i="16"/>
  <c r="B21" i="16"/>
  <c r="Q62" i="16"/>
  <c r="P62" i="16"/>
  <c r="K62" i="16"/>
  <c r="J62" i="16"/>
  <c r="B62" i="16"/>
  <c r="A62" i="16"/>
  <c r="Q61" i="16"/>
  <c r="P61" i="16"/>
  <c r="K61" i="16"/>
  <c r="J61" i="16"/>
  <c r="I61" i="16"/>
  <c r="C61" i="16"/>
  <c r="B61" i="16"/>
  <c r="A61" i="16"/>
  <c r="Q60" i="16"/>
  <c r="P60" i="16"/>
  <c r="K60" i="16"/>
  <c r="J60" i="16"/>
  <c r="I60" i="16"/>
  <c r="C60" i="16"/>
  <c r="B60" i="16"/>
  <c r="A60" i="16"/>
  <c r="Q59" i="16"/>
  <c r="P59" i="16"/>
  <c r="K59" i="16"/>
  <c r="J59" i="16"/>
  <c r="I59" i="16"/>
  <c r="C59" i="16"/>
  <c r="B59" i="16"/>
  <c r="A59" i="16"/>
  <c r="Q58" i="16"/>
  <c r="P58" i="16"/>
  <c r="K58" i="16"/>
  <c r="J58" i="16"/>
  <c r="I58" i="16"/>
  <c r="B58" i="16"/>
  <c r="A58" i="16"/>
  <c r="Q57" i="16"/>
  <c r="P57" i="16"/>
  <c r="K57" i="16"/>
  <c r="J57" i="16"/>
  <c r="I57" i="16"/>
  <c r="C57" i="16"/>
  <c r="F57" i="16" s="1"/>
  <c r="G57" i="16" s="1"/>
  <c r="L57" i="16" s="1"/>
  <c r="M57" i="16" s="1"/>
  <c r="O57" i="16" s="1"/>
  <c r="B57" i="16"/>
  <c r="A57" i="16"/>
  <c r="Q56" i="16"/>
  <c r="P56" i="16"/>
  <c r="K56" i="16"/>
  <c r="J56" i="16"/>
  <c r="I56" i="16"/>
  <c r="C56" i="16"/>
  <c r="B56" i="16"/>
  <c r="A56" i="16"/>
  <c r="Q55" i="16"/>
  <c r="P55" i="16"/>
  <c r="K55" i="16"/>
  <c r="J55" i="16"/>
  <c r="I55" i="16"/>
  <c r="C55" i="16"/>
  <c r="B55" i="16"/>
  <c r="A55" i="16"/>
  <c r="Q54" i="16"/>
  <c r="P54" i="16"/>
  <c r="K54" i="16"/>
  <c r="J54" i="16"/>
  <c r="I54" i="16"/>
  <c r="C54" i="16"/>
  <c r="B54" i="16"/>
  <c r="A54" i="16"/>
  <c r="Q53" i="16"/>
  <c r="P53" i="16"/>
  <c r="K53" i="16"/>
  <c r="J53" i="16"/>
  <c r="I53" i="16"/>
  <c r="C53" i="16"/>
  <c r="F53" i="16"/>
  <c r="G53" i="16"/>
  <c r="L53" i="16" s="1"/>
  <c r="M53" i="16" s="1"/>
  <c r="O53" i="16" s="1"/>
  <c r="B53" i="16"/>
  <c r="A53" i="16"/>
  <c r="Q52" i="16"/>
  <c r="P52" i="16"/>
  <c r="K52" i="16"/>
  <c r="J52" i="16"/>
  <c r="B52" i="16"/>
  <c r="A52" i="16"/>
  <c r="Q40" i="16"/>
  <c r="P40" i="16"/>
  <c r="K40" i="16"/>
  <c r="J40" i="16"/>
  <c r="I40" i="16"/>
  <c r="C40" i="16"/>
  <c r="B40" i="16"/>
  <c r="A40" i="16"/>
  <c r="Q39" i="16"/>
  <c r="P39" i="16"/>
  <c r="K39" i="16"/>
  <c r="J39" i="16"/>
  <c r="I39" i="16"/>
  <c r="C39" i="16"/>
  <c r="F39" i="16" s="1"/>
  <c r="G39" i="16" s="1"/>
  <c r="L39" i="16" s="1"/>
  <c r="M39" i="16" s="1"/>
  <c r="O39" i="16" s="1"/>
  <c r="B39" i="16"/>
  <c r="A39" i="16"/>
  <c r="Q38" i="16"/>
  <c r="P38" i="16"/>
  <c r="K38" i="16"/>
  <c r="J38" i="16"/>
  <c r="I38" i="16"/>
  <c r="C38" i="16"/>
  <c r="B38" i="16"/>
  <c r="A38" i="16"/>
  <c r="Q37" i="16"/>
  <c r="P37" i="16"/>
  <c r="K37" i="16"/>
  <c r="J37" i="16"/>
  <c r="I37" i="16"/>
  <c r="B37" i="16"/>
  <c r="A37" i="16"/>
  <c r="Q36" i="16"/>
  <c r="P36" i="16"/>
  <c r="K36" i="16"/>
  <c r="J36" i="16"/>
  <c r="I36" i="16"/>
  <c r="C36" i="16"/>
  <c r="B36" i="16"/>
  <c r="A36" i="16"/>
  <c r="Q35" i="16"/>
  <c r="P35" i="16"/>
  <c r="K35" i="16"/>
  <c r="J35" i="16"/>
  <c r="I35" i="16"/>
  <c r="C35" i="16"/>
  <c r="B35" i="16"/>
  <c r="A35" i="16"/>
  <c r="Q34" i="16"/>
  <c r="P34" i="16"/>
  <c r="K34" i="16"/>
  <c r="J34" i="16"/>
  <c r="I34" i="16"/>
  <c r="C34" i="16"/>
  <c r="F34" i="16" s="1"/>
  <c r="G34" i="16" s="1"/>
  <c r="L34" i="16" s="1"/>
  <c r="B34" i="16"/>
  <c r="A34" i="16"/>
  <c r="Q33" i="16"/>
  <c r="P33" i="16"/>
  <c r="K33" i="16"/>
  <c r="J33" i="16"/>
  <c r="B33" i="16"/>
  <c r="A33" i="16"/>
  <c r="Q32" i="16"/>
  <c r="P32" i="16"/>
  <c r="K32" i="16"/>
  <c r="J32" i="16"/>
  <c r="I32" i="16"/>
  <c r="C32" i="16"/>
  <c r="B32" i="16"/>
  <c r="A32" i="16"/>
  <c r="Q31" i="16"/>
  <c r="P31" i="16"/>
  <c r="K31" i="16"/>
  <c r="J31" i="16"/>
  <c r="I31" i="16"/>
  <c r="B31" i="16"/>
  <c r="A31" i="16"/>
  <c r="Q30" i="16"/>
  <c r="P30" i="16"/>
  <c r="K30" i="16"/>
  <c r="J30" i="16"/>
  <c r="I30" i="16"/>
  <c r="C30" i="16"/>
  <c r="F30" i="16" s="1"/>
  <c r="G30" i="16" s="1"/>
  <c r="L30" i="16" s="1"/>
  <c r="B30" i="16"/>
  <c r="A30" i="16"/>
  <c r="Q18" i="16"/>
  <c r="P18" i="16"/>
  <c r="K18" i="16"/>
  <c r="J18" i="16"/>
  <c r="I18" i="16"/>
  <c r="C18" i="16"/>
  <c r="F18" i="16" s="1"/>
  <c r="G18" i="16" s="1"/>
  <c r="L18" i="16" s="1"/>
  <c r="B18" i="16"/>
  <c r="A18" i="16"/>
  <c r="Q17" i="16"/>
  <c r="P17" i="16"/>
  <c r="K17" i="16"/>
  <c r="J17" i="16"/>
  <c r="I17" i="16"/>
  <c r="D17" i="16"/>
  <c r="C17" i="16"/>
  <c r="F17" i="16" s="1"/>
  <c r="G17" i="16" s="1"/>
  <c r="L17" i="16" s="1"/>
  <c r="M17" i="16" s="1"/>
  <c r="O17" i="16" s="1"/>
  <c r="B17" i="16"/>
  <c r="A17" i="16"/>
  <c r="Q16" i="16"/>
  <c r="P16" i="16"/>
  <c r="K16" i="16"/>
  <c r="J16" i="16"/>
  <c r="I16" i="16"/>
  <c r="D16" i="16"/>
  <c r="C16" i="16"/>
  <c r="F16" i="16" s="1"/>
  <c r="G16" i="16" s="1"/>
  <c r="L16" i="16" s="1"/>
  <c r="M16" i="16" s="1"/>
  <c r="O16" i="16" s="1"/>
  <c r="B16" i="16"/>
  <c r="A16" i="16"/>
  <c r="Q15" i="16"/>
  <c r="P15" i="16"/>
  <c r="K15" i="16"/>
  <c r="J15" i="16"/>
  <c r="I15" i="16"/>
  <c r="B15" i="16"/>
  <c r="A15" i="16"/>
  <c r="Q14" i="16"/>
  <c r="P14" i="16"/>
  <c r="K14" i="16"/>
  <c r="J14" i="16"/>
  <c r="I14" i="16"/>
  <c r="D14" i="16"/>
  <c r="C14" i="16"/>
  <c r="F14" i="16"/>
  <c r="G14" i="16" s="1"/>
  <c r="L14" i="16" s="1"/>
  <c r="N14" i="16" s="1"/>
  <c r="B14" i="16"/>
  <c r="A14" i="16"/>
  <c r="Q13" i="16"/>
  <c r="P13" i="16"/>
  <c r="K13" i="16"/>
  <c r="J13" i="16"/>
  <c r="I13" i="16"/>
  <c r="C13" i="16"/>
  <c r="B13" i="16"/>
  <c r="A13" i="16"/>
  <c r="Q12" i="16"/>
  <c r="P12" i="16"/>
  <c r="K12" i="16"/>
  <c r="J12" i="16"/>
  <c r="I12" i="16"/>
  <c r="D12" i="16"/>
  <c r="C12" i="16"/>
  <c r="F12" i="16" s="1"/>
  <c r="G12" i="16" s="1"/>
  <c r="L12" i="16" s="1"/>
  <c r="B12" i="16"/>
  <c r="A12" i="16"/>
  <c r="Q11" i="16"/>
  <c r="P11" i="16"/>
  <c r="K11" i="16"/>
  <c r="J11" i="16"/>
  <c r="I11" i="16"/>
  <c r="B11" i="16"/>
  <c r="A11" i="16"/>
  <c r="Q10" i="16"/>
  <c r="P10" i="16"/>
  <c r="K10" i="16"/>
  <c r="J10" i="16"/>
  <c r="I10" i="16"/>
  <c r="D10" i="16"/>
  <c r="C10" i="16"/>
  <c r="F10" i="16" s="1"/>
  <c r="G10" i="16" s="1"/>
  <c r="L10" i="16" s="1"/>
  <c r="B10" i="16"/>
  <c r="A10" i="16"/>
  <c r="Q9" i="16"/>
  <c r="P9" i="16"/>
  <c r="K9" i="16"/>
  <c r="J9" i="16"/>
  <c r="I9" i="16"/>
  <c r="C9" i="16"/>
  <c r="F9" i="16"/>
  <c r="G9" i="16" s="1"/>
  <c r="L9" i="16" s="1"/>
  <c r="B9" i="16"/>
  <c r="A9" i="16"/>
  <c r="Q8" i="16"/>
  <c r="P8" i="16"/>
  <c r="K8" i="16"/>
  <c r="J8" i="16"/>
  <c r="I8" i="16"/>
  <c r="C8" i="16"/>
  <c r="B8" i="16"/>
  <c r="A8" i="16"/>
  <c r="E26" i="17"/>
  <c r="D26" i="17"/>
  <c r="C26" i="17"/>
  <c r="F26" i="17"/>
  <c r="G26" i="17" s="1"/>
  <c r="H26" i="17" s="1"/>
  <c r="B26" i="17"/>
  <c r="A26" i="17"/>
  <c r="E17" i="17"/>
  <c r="D17" i="17"/>
  <c r="C17" i="17"/>
  <c r="F17" i="17"/>
  <c r="G17" i="17" s="1"/>
  <c r="H17" i="17" s="1"/>
  <c r="B17" i="17"/>
  <c r="A17" i="17"/>
  <c r="D8" i="17"/>
  <c r="C8" i="17"/>
  <c r="B8" i="17"/>
  <c r="A8" i="17"/>
  <c r="B26" i="11"/>
  <c r="A26" i="11"/>
  <c r="B17" i="11"/>
  <c r="A17" i="11"/>
  <c r="B8" i="11"/>
  <c r="A8" i="11"/>
  <c r="E26" i="11"/>
  <c r="D26" i="11"/>
  <c r="C26" i="11"/>
  <c r="F26" i="11" s="1"/>
  <c r="G26" i="11" s="1"/>
  <c r="H26" i="11" s="1"/>
  <c r="E17" i="11"/>
  <c r="D17" i="11"/>
  <c r="C17" i="11"/>
  <c r="F17" i="11"/>
  <c r="G17" i="11" s="1"/>
  <c r="H17" i="11" s="1"/>
  <c r="D8" i="11"/>
  <c r="C8" i="11"/>
  <c r="F8" i="11" s="1"/>
  <c r="G8" i="11" s="1"/>
  <c r="H8" i="11" s="1"/>
  <c r="E26" i="13"/>
  <c r="D26" i="13"/>
  <c r="C26" i="13"/>
  <c r="E17" i="13"/>
  <c r="D17" i="13"/>
  <c r="C17" i="13"/>
  <c r="F17" i="13" s="1"/>
  <c r="G17" i="13" s="1"/>
  <c r="H17" i="13" s="1"/>
  <c r="A17" i="13"/>
  <c r="A26" i="13"/>
  <c r="B26" i="13"/>
  <c r="B17" i="13"/>
  <c r="B8" i="13"/>
  <c r="D8" i="13"/>
  <c r="C8" i="13"/>
  <c r="F8" i="13"/>
  <c r="G8" i="13" s="1"/>
  <c r="H8" i="13" s="1"/>
  <c r="A8" i="13"/>
  <c r="F26" i="13"/>
  <c r="G26" i="13" s="1"/>
  <c r="H26" i="13" s="1"/>
  <c r="C8" i="1"/>
  <c r="F8" i="1"/>
  <c r="G8" i="1" s="1"/>
  <c r="L8" i="1" s="1"/>
  <c r="D8" i="1"/>
  <c r="I8" i="1"/>
  <c r="C9" i="1"/>
  <c r="F9" i="1" s="1"/>
  <c r="G9" i="1" s="1"/>
  <c r="L9" i="1" s="1"/>
  <c r="D9" i="1"/>
  <c r="C10" i="1"/>
  <c r="D10" i="1"/>
  <c r="F10" i="1"/>
  <c r="G10" i="1" s="1"/>
  <c r="L10" i="1" s="1"/>
  <c r="M10" i="1" s="1"/>
  <c r="O10" i="1" s="1"/>
  <c r="C11" i="1"/>
  <c r="F11" i="1"/>
  <c r="G11" i="1" s="1"/>
  <c r="L11" i="1" s="1"/>
  <c r="D11" i="1"/>
  <c r="I11" i="1"/>
  <c r="C12" i="1"/>
  <c r="F12" i="1" s="1"/>
  <c r="G12" i="1" s="1"/>
  <c r="L12" i="1" s="1"/>
  <c r="N12" i="1" s="1"/>
  <c r="D12" i="1"/>
  <c r="C13" i="1"/>
  <c r="D13" i="1"/>
  <c r="F13" i="1" s="1"/>
  <c r="G13" i="1" s="1"/>
  <c r="L13" i="1" s="1"/>
  <c r="N13" i="1" s="1"/>
  <c r="C14" i="1"/>
  <c r="F14" i="1" s="1"/>
  <c r="G14" i="1" s="1"/>
  <c r="L14" i="1" s="1"/>
  <c r="D14" i="1"/>
  <c r="I14" i="1"/>
  <c r="C15" i="1"/>
  <c r="D15" i="1"/>
  <c r="F15" i="1"/>
  <c r="G15" i="1" s="1"/>
  <c r="L15" i="1" s="1"/>
  <c r="M15" i="1" s="1"/>
  <c r="O15" i="1" s="1"/>
  <c r="C16" i="1"/>
  <c r="F16" i="1" s="1"/>
  <c r="G16" i="1" s="1"/>
  <c r="L16" i="1" s="1"/>
  <c r="M16" i="1" s="1"/>
  <c r="O16" i="1" s="1"/>
  <c r="D16" i="1"/>
  <c r="C41" i="1"/>
  <c r="D41" i="1"/>
  <c r="E41" i="1"/>
  <c r="I41" i="1"/>
  <c r="C42" i="1"/>
  <c r="D42" i="1"/>
  <c r="E42" i="1"/>
  <c r="F42" i="1" s="1"/>
  <c r="G42" i="1" s="1"/>
  <c r="L42" i="1" s="1"/>
  <c r="J42" i="1"/>
  <c r="C43" i="1"/>
  <c r="D43" i="1"/>
  <c r="F43" i="1"/>
  <c r="G43" i="1" s="1"/>
  <c r="L43" i="1" s="1"/>
  <c r="E43" i="1"/>
  <c r="J43" i="1"/>
  <c r="C44" i="1"/>
  <c r="F44" i="1" s="1"/>
  <c r="G44" i="1" s="1"/>
  <c r="L44" i="1" s="1"/>
  <c r="N44" i="1" s="1"/>
  <c r="D44" i="1"/>
  <c r="E44" i="1"/>
  <c r="I44" i="1"/>
  <c r="C45" i="1"/>
  <c r="F45" i="1" s="1"/>
  <c r="G45" i="1" s="1"/>
  <c r="L45" i="1" s="1"/>
  <c r="D45" i="1"/>
  <c r="E45" i="1"/>
  <c r="C46" i="1"/>
  <c r="D46" i="1"/>
  <c r="E46" i="1"/>
  <c r="C47" i="1"/>
  <c r="D47" i="1"/>
  <c r="E47" i="1"/>
  <c r="F47" i="1" s="1"/>
  <c r="G47" i="1" s="1"/>
  <c r="L47" i="1" s="1"/>
  <c r="M47" i="1" s="1"/>
  <c r="O47" i="1" s="1"/>
  <c r="I47" i="1"/>
  <c r="C48" i="1"/>
  <c r="D48" i="1"/>
  <c r="E48" i="1"/>
  <c r="C49" i="1"/>
  <c r="D49" i="1"/>
  <c r="F49" i="1"/>
  <c r="G49" i="1" s="1"/>
  <c r="L49" i="1" s="1"/>
  <c r="E49" i="1"/>
  <c r="K49" i="1"/>
  <c r="C25" i="1"/>
  <c r="D25" i="1"/>
  <c r="E25" i="1"/>
  <c r="I25" i="1"/>
  <c r="C26" i="1"/>
  <c r="D26" i="1"/>
  <c r="E26" i="1"/>
  <c r="J26" i="1"/>
  <c r="C27" i="1"/>
  <c r="D27" i="1"/>
  <c r="E27" i="1"/>
  <c r="J27" i="1"/>
  <c r="C28" i="1"/>
  <c r="D28" i="1"/>
  <c r="E28" i="1"/>
  <c r="I28" i="1"/>
  <c r="C29" i="1"/>
  <c r="D29" i="1"/>
  <c r="E29" i="1"/>
  <c r="C30" i="1"/>
  <c r="F30" i="1" s="1"/>
  <c r="G30" i="1" s="1"/>
  <c r="L30" i="1" s="1"/>
  <c r="M30" i="1" s="1"/>
  <c r="O30" i="1" s="1"/>
  <c r="D30" i="1"/>
  <c r="E30" i="1"/>
  <c r="I30" i="1"/>
  <c r="C31" i="1"/>
  <c r="D31" i="1"/>
  <c r="E31" i="1"/>
  <c r="C32" i="1"/>
  <c r="D32" i="1"/>
  <c r="E32" i="1"/>
  <c r="K32" i="1"/>
  <c r="J9" i="1"/>
  <c r="J10" i="1"/>
  <c r="K16" i="1"/>
  <c r="Q25" i="1"/>
  <c r="Q26" i="1"/>
  <c r="Q27" i="1"/>
  <c r="Q28" i="1"/>
  <c r="Q29" i="1"/>
  <c r="Q30" i="1"/>
  <c r="Q31" i="1"/>
  <c r="Q32" i="1"/>
  <c r="P25" i="1"/>
  <c r="P26" i="1"/>
  <c r="P27" i="1"/>
  <c r="P28" i="1"/>
  <c r="P29" i="1"/>
  <c r="P30" i="1"/>
  <c r="P31" i="1"/>
  <c r="P32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Q41" i="1"/>
  <c r="P41" i="1"/>
  <c r="I42" i="1"/>
  <c r="K42" i="1"/>
  <c r="I43" i="1"/>
  <c r="K43" i="1"/>
  <c r="J44" i="1"/>
  <c r="K44" i="1"/>
  <c r="I45" i="1"/>
  <c r="J45" i="1"/>
  <c r="K45" i="1"/>
  <c r="I46" i="1"/>
  <c r="J46" i="1"/>
  <c r="K46" i="1"/>
  <c r="J47" i="1"/>
  <c r="K47" i="1"/>
  <c r="I48" i="1"/>
  <c r="J48" i="1"/>
  <c r="K48" i="1"/>
  <c r="I49" i="1"/>
  <c r="J49" i="1"/>
  <c r="K41" i="1"/>
  <c r="J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B41" i="1"/>
  <c r="A41" i="1"/>
  <c r="I26" i="1"/>
  <c r="K26" i="1"/>
  <c r="I27" i="1"/>
  <c r="K27" i="1"/>
  <c r="J28" i="1"/>
  <c r="K28" i="1"/>
  <c r="I29" i="1"/>
  <c r="J29" i="1"/>
  <c r="K29" i="1"/>
  <c r="J30" i="1"/>
  <c r="K30" i="1"/>
  <c r="I31" i="1"/>
  <c r="J31" i="1"/>
  <c r="K31" i="1"/>
  <c r="I32" i="1"/>
  <c r="J32" i="1"/>
  <c r="K25" i="1"/>
  <c r="J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B25" i="1"/>
  <c r="A25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Q8" i="1"/>
  <c r="P8" i="1"/>
  <c r="I9" i="1"/>
  <c r="K9" i="1"/>
  <c r="I10" i="1"/>
  <c r="K10" i="1"/>
  <c r="J11" i="1"/>
  <c r="K11" i="1"/>
  <c r="I12" i="1"/>
  <c r="J12" i="1"/>
  <c r="K12" i="1"/>
  <c r="I13" i="1"/>
  <c r="J13" i="1"/>
  <c r="K13" i="1"/>
  <c r="J14" i="1"/>
  <c r="K14" i="1"/>
  <c r="I15" i="1"/>
  <c r="J15" i="1"/>
  <c r="K15" i="1"/>
  <c r="I16" i="1"/>
  <c r="J16" i="1"/>
  <c r="K8" i="1"/>
  <c r="J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B8" i="1"/>
  <c r="A8" i="1"/>
  <c r="P54" i="9"/>
  <c r="Q54" i="9"/>
  <c r="P55" i="9"/>
  <c r="Q55" i="9"/>
  <c r="P56" i="9"/>
  <c r="Q56" i="9"/>
  <c r="C56" i="9"/>
  <c r="D56" i="9"/>
  <c r="F56" i="9"/>
  <c r="G56" i="9" s="1"/>
  <c r="E56" i="9"/>
  <c r="I56" i="9"/>
  <c r="C55" i="9"/>
  <c r="F55" i="9" s="1"/>
  <c r="G55" i="9" s="1"/>
  <c r="L55" i="9" s="1"/>
  <c r="N55" i="9" s="1"/>
  <c r="D55" i="9"/>
  <c r="E55" i="9"/>
  <c r="J55" i="9"/>
  <c r="C54" i="9"/>
  <c r="D54" i="9"/>
  <c r="E54" i="9"/>
  <c r="I54" i="9"/>
  <c r="J54" i="9"/>
  <c r="K54" i="9"/>
  <c r="I55" i="9"/>
  <c r="K55" i="9"/>
  <c r="J56" i="9"/>
  <c r="K56" i="9"/>
  <c r="A54" i="9"/>
  <c r="B54" i="9"/>
  <c r="A55" i="9"/>
  <c r="B55" i="9"/>
  <c r="A56" i="9"/>
  <c r="B56" i="9"/>
  <c r="P35" i="9"/>
  <c r="Q35" i="9"/>
  <c r="P36" i="9"/>
  <c r="Q36" i="9"/>
  <c r="P37" i="9"/>
  <c r="Q37" i="9"/>
  <c r="C37" i="9"/>
  <c r="D37" i="9"/>
  <c r="E37" i="9"/>
  <c r="F37" i="9"/>
  <c r="G37" i="9" s="1"/>
  <c r="L37" i="9" s="1"/>
  <c r="M37" i="9" s="1"/>
  <c r="O37" i="9" s="1"/>
  <c r="I37" i="9"/>
  <c r="C36" i="9"/>
  <c r="D36" i="9"/>
  <c r="E36" i="9"/>
  <c r="J36" i="9"/>
  <c r="C35" i="9"/>
  <c r="D35" i="9"/>
  <c r="E35" i="9"/>
  <c r="I35" i="9"/>
  <c r="J35" i="9"/>
  <c r="K35" i="9"/>
  <c r="I36" i="9"/>
  <c r="K36" i="9"/>
  <c r="J37" i="9"/>
  <c r="K37" i="9"/>
  <c r="A35" i="9"/>
  <c r="B35" i="9"/>
  <c r="A36" i="9"/>
  <c r="B36" i="9"/>
  <c r="A37" i="9"/>
  <c r="B37" i="9"/>
  <c r="P16" i="9"/>
  <c r="Q16" i="9"/>
  <c r="P17" i="9"/>
  <c r="Q17" i="9"/>
  <c r="P18" i="9"/>
  <c r="Q18" i="9"/>
  <c r="C18" i="9"/>
  <c r="F18" i="9" s="1"/>
  <c r="G18" i="9" s="1"/>
  <c r="L18" i="9" s="1"/>
  <c r="M18" i="9" s="1"/>
  <c r="O18" i="9" s="1"/>
  <c r="D18" i="9"/>
  <c r="I18" i="9"/>
  <c r="C17" i="9"/>
  <c r="F17" i="9" s="1"/>
  <c r="G17" i="9" s="1"/>
  <c r="L17" i="9" s="1"/>
  <c r="N17" i="9" s="1"/>
  <c r="D17" i="9"/>
  <c r="J17" i="9"/>
  <c r="C16" i="9"/>
  <c r="D16" i="9"/>
  <c r="I16" i="9"/>
  <c r="J16" i="9"/>
  <c r="K16" i="9"/>
  <c r="I17" i="9"/>
  <c r="K17" i="9"/>
  <c r="J18" i="9"/>
  <c r="K18" i="9"/>
  <c r="A16" i="9"/>
  <c r="B16" i="9"/>
  <c r="A17" i="9"/>
  <c r="B17" i="9"/>
  <c r="A18" i="9"/>
  <c r="B18" i="9"/>
  <c r="C53" i="9"/>
  <c r="D53" i="9"/>
  <c r="E53" i="9"/>
  <c r="C34" i="9"/>
  <c r="F34" i="9" s="1"/>
  <c r="G34" i="9" s="1"/>
  <c r="L34" i="9" s="1"/>
  <c r="D34" i="9"/>
  <c r="E34" i="9"/>
  <c r="C15" i="9"/>
  <c r="D15" i="9"/>
  <c r="F15" i="9"/>
  <c r="G15" i="9" s="1"/>
  <c r="L15" i="9" s="1"/>
  <c r="Q53" i="9"/>
  <c r="P53" i="9"/>
  <c r="K53" i="9"/>
  <c r="J53" i="9"/>
  <c r="I53" i="9"/>
  <c r="B53" i="9"/>
  <c r="A53" i="9"/>
  <c r="Q52" i="9"/>
  <c r="P52" i="9"/>
  <c r="K52" i="9"/>
  <c r="J52" i="9"/>
  <c r="I52" i="9"/>
  <c r="E52" i="9"/>
  <c r="D52" i="9"/>
  <c r="C52" i="9"/>
  <c r="F52" i="9" s="1"/>
  <c r="G52" i="9" s="1"/>
  <c r="L52" i="9" s="1"/>
  <c r="B52" i="9"/>
  <c r="A52" i="9"/>
  <c r="Q51" i="9"/>
  <c r="P51" i="9"/>
  <c r="K51" i="9"/>
  <c r="J51" i="9"/>
  <c r="I51" i="9"/>
  <c r="E51" i="9"/>
  <c r="F51" i="9" s="1"/>
  <c r="G51" i="9" s="1"/>
  <c r="D51" i="9"/>
  <c r="C51" i="9"/>
  <c r="B51" i="9"/>
  <c r="A51" i="9"/>
  <c r="Q50" i="9"/>
  <c r="P50" i="9"/>
  <c r="K50" i="9"/>
  <c r="J50" i="9"/>
  <c r="I50" i="9"/>
  <c r="E50" i="9"/>
  <c r="D50" i="9"/>
  <c r="C50" i="9"/>
  <c r="F50" i="9" s="1"/>
  <c r="G50" i="9" s="1"/>
  <c r="L50" i="9" s="1"/>
  <c r="B50" i="9"/>
  <c r="A50" i="9"/>
  <c r="Q49" i="9"/>
  <c r="P49" i="9"/>
  <c r="K49" i="9"/>
  <c r="J49" i="9"/>
  <c r="I49" i="9"/>
  <c r="E49" i="9"/>
  <c r="D49" i="9"/>
  <c r="C49" i="9"/>
  <c r="F49" i="9" s="1"/>
  <c r="G49" i="9" s="1"/>
  <c r="L49" i="9" s="1"/>
  <c r="N49" i="9" s="1"/>
  <c r="B49" i="9"/>
  <c r="A49" i="9"/>
  <c r="Q48" i="9"/>
  <c r="P48" i="9"/>
  <c r="K48" i="9"/>
  <c r="J48" i="9"/>
  <c r="I48" i="9"/>
  <c r="E48" i="9"/>
  <c r="D48" i="9"/>
  <c r="C48" i="9"/>
  <c r="B48" i="9"/>
  <c r="A48" i="9"/>
  <c r="Q47" i="9"/>
  <c r="P47" i="9"/>
  <c r="K47" i="9"/>
  <c r="J47" i="9"/>
  <c r="I47" i="9"/>
  <c r="E47" i="9"/>
  <c r="D47" i="9"/>
  <c r="F47" i="9"/>
  <c r="G47" i="9" s="1"/>
  <c r="L47" i="9" s="1"/>
  <c r="M47" i="9" s="1"/>
  <c r="O47" i="9" s="1"/>
  <c r="C47" i="9"/>
  <c r="B47" i="9"/>
  <c r="A47" i="9"/>
  <c r="Q46" i="9"/>
  <c r="P46" i="9"/>
  <c r="K46" i="9"/>
  <c r="J46" i="9"/>
  <c r="I46" i="9"/>
  <c r="E46" i="9"/>
  <c r="D46" i="9"/>
  <c r="C46" i="9"/>
  <c r="F46" i="9"/>
  <c r="G46" i="9" s="1"/>
  <c r="L46" i="9" s="1"/>
  <c r="N46" i="9" s="1"/>
  <c r="B46" i="9"/>
  <c r="A46" i="9"/>
  <c r="Q34" i="9"/>
  <c r="P34" i="9"/>
  <c r="K34" i="9"/>
  <c r="J34" i="9"/>
  <c r="I34" i="9"/>
  <c r="B34" i="9"/>
  <c r="A34" i="9"/>
  <c r="Q33" i="9"/>
  <c r="P33" i="9"/>
  <c r="K33" i="9"/>
  <c r="J33" i="9"/>
  <c r="I33" i="9"/>
  <c r="E33" i="9"/>
  <c r="D33" i="9"/>
  <c r="C33" i="9"/>
  <c r="B33" i="9"/>
  <c r="A33" i="9"/>
  <c r="Q32" i="9"/>
  <c r="P32" i="9"/>
  <c r="K32" i="9"/>
  <c r="J32" i="9"/>
  <c r="I32" i="9"/>
  <c r="E32" i="9"/>
  <c r="D32" i="9"/>
  <c r="C32" i="9"/>
  <c r="B32" i="9"/>
  <c r="A32" i="9"/>
  <c r="Q31" i="9"/>
  <c r="P31" i="9"/>
  <c r="K31" i="9"/>
  <c r="J31" i="9"/>
  <c r="I31" i="9"/>
  <c r="E31" i="9"/>
  <c r="C31" i="9"/>
  <c r="D31" i="9"/>
  <c r="F31" i="9" s="1"/>
  <c r="G31" i="9" s="1"/>
  <c r="L31" i="9" s="1"/>
  <c r="B31" i="9"/>
  <c r="A31" i="9"/>
  <c r="Q30" i="9"/>
  <c r="P30" i="9"/>
  <c r="K30" i="9"/>
  <c r="J30" i="9"/>
  <c r="I30" i="9"/>
  <c r="E30" i="9"/>
  <c r="D30" i="9"/>
  <c r="C30" i="9"/>
  <c r="F30" i="9" s="1"/>
  <c r="G30" i="9" s="1"/>
  <c r="L30" i="9" s="1"/>
  <c r="M30" i="9" s="1"/>
  <c r="O30" i="9" s="1"/>
  <c r="B30" i="9"/>
  <c r="A30" i="9"/>
  <c r="Q29" i="9"/>
  <c r="P29" i="9"/>
  <c r="K29" i="9"/>
  <c r="J29" i="9"/>
  <c r="I29" i="9"/>
  <c r="E29" i="9"/>
  <c r="C29" i="9"/>
  <c r="F29" i="9" s="1"/>
  <c r="G29" i="9" s="1"/>
  <c r="L29" i="9" s="1"/>
  <c r="M29" i="9" s="1"/>
  <c r="O29" i="9" s="1"/>
  <c r="D29" i="9"/>
  <c r="B29" i="9"/>
  <c r="A29" i="9"/>
  <c r="Q28" i="9"/>
  <c r="P28" i="9"/>
  <c r="K28" i="9"/>
  <c r="J28" i="9"/>
  <c r="I28" i="9"/>
  <c r="E28" i="9"/>
  <c r="F28" i="9" s="1"/>
  <c r="G28" i="9" s="1"/>
  <c r="L28" i="9" s="1"/>
  <c r="N28" i="9" s="1"/>
  <c r="D28" i="9"/>
  <c r="C28" i="9"/>
  <c r="B28" i="9"/>
  <c r="A28" i="9"/>
  <c r="Q27" i="9"/>
  <c r="P27" i="9"/>
  <c r="K27" i="9"/>
  <c r="J27" i="9"/>
  <c r="I27" i="9"/>
  <c r="E27" i="9"/>
  <c r="C27" i="9"/>
  <c r="F27" i="9"/>
  <c r="G27" i="9" s="1"/>
  <c r="L27" i="9" s="1"/>
  <c r="M27" i="9" s="1"/>
  <c r="O27" i="9" s="1"/>
  <c r="D27" i="9"/>
  <c r="B27" i="9"/>
  <c r="A27" i="9"/>
  <c r="Q15" i="9"/>
  <c r="P15" i="9"/>
  <c r="K15" i="9"/>
  <c r="J15" i="9"/>
  <c r="I15" i="9"/>
  <c r="B15" i="9"/>
  <c r="A15" i="9"/>
  <c r="Q14" i="9"/>
  <c r="P14" i="9"/>
  <c r="K14" i="9"/>
  <c r="J14" i="9"/>
  <c r="I14" i="9"/>
  <c r="D14" i="9"/>
  <c r="C14" i="9"/>
  <c r="F14" i="9"/>
  <c r="G14" i="9" s="1"/>
  <c r="L14" i="9" s="1"/>
  <c r="N14" i="9" s="1"/>
  <c r="M14" i="9"/>
  <c r="O14" i="9" s="1"/>
  <c r="B14" i="9"/>
  <c r="A14" i="9"/>
  <c r="Q13" i="9"/>
  <c r="P13" i="9"/>
  <c r="K13" i="9"/>
  <c r="J13" i="9"/>
  <c r="I13" i="9"/>
  <c r="D13" i="9"/>
  <c r="C13" i="9"/>
  <c r="F13" i="9" s="1"/>
  <c r="G13" i="9" s="1"/>
  <c r="L13" i="9" s="1"/>
  <c r="N13" i="9" s="1"/>
  <c r="B13" i="9"/>
  <c r="A13" i="9"/>
  <c r="Q12" i="9"/>
  <c r="P12" i="9"/>
  <c r="K12" i="9"/>
  <c r="J12" i="9"/>
  <c r="I12" i="9"/>
  <c r="D12" i="9"/>
  <c r="C12" i="9"/>
  <c r="B12" i="9"/>
  <c r="A12" i="9"/>
  <c r="Q11" i="9"/>
  <c r="P11" i="9"/>
  <c r="K11" i="9"/>
  <c r="J11" i="9"/>
  <c r="I11" i="9"/>
  <c r="D11" i="9"/>
  <c r="C11" i="9"/>
  <c r="F11" i="9"/>
  <c r="G11" i="9" s="1"/>
  <c r="L11" i="9" s="1"/>
  <c r="N11" i="9" s="1"/>
  <c r="B11" i="9"/>
  <c r="A11" i="9"/>
  <c r="Q10" i="9"/>
  <c r="P10" i="9"/>
  <c r="K10" i="9"/>
  <c r="J10" i="9"/>
  <c r="I10" i="9"/>
  <c r="D10" i="9"/>
  <c r="C10" i="9"/>
  <c r="B10" i="9"/>
  <c r="A10" i="9"/>
  <c r="Q9" i="9"/>
  <c r="P9" i="9"/>
  <c r="K9" i="9"/>
  <c r="J9" i="9"/>
  <c r="I9" i="9"/>
  <c r="D9" i="9"/>
  <c r="C9" i="9"/>
  <c r="B9" i="9"/>
  <c r="A9" i="9"/>
  <c r="Q8" i="9"/>
  <c r="P8" i="9"/>
  <c r="K8" i="9"/>
  <c r="J8" i="9"/>
  <c r="I8" i="9"/>
  <c r="D8" i="9"/>
  <c r="C8" i="9"/>
  <c r="B8" i="9"/>
  <c r="A8" i="9"/>
  <c r="L51" i="9"/>
  <c r="N51" i="9" s="1"/>
  <c r="F48" i="9"/>
  <c r="G48" i="9" s="1"/>
  <c r="L48" i="9" s="1"/>
  <c r="N48" i="9" s="1"/>
  <c r="F33" i="9"/>
  <c r="G33" i="9" s="1"/>
  <c r="L33" i="9" s="1"/>
  <c r="M33" i="9" s="1"/>
  <c r="O33" i="9" s="1"/>
  <c r="F32" i="9"/>
  <c r="G32" i="9" s="1"/>
  <c r="L32" i="9" s="1"/>
  <c r="F8" i="9"/>
  <c r="G8" i="9"/>
  <c r="L8" i="9" s="1"/>
  <c r="M8" i="9" s="1"/>
  <c r="O8" i="9" s="1"/>
  <c r="O20" i="20"/>
  <c r="N20" i="20"/>
  <c r="P20" i="20"/>
  <c r="O11" i="20"/>
  <c r="N11" i="20"/>
  <c r="P11" i="20" s="1"/>
  <c r="N19" i="20"/>
  <c r="P19" i="20"/>
  <c r="M19" i="20"/>
  <c r="O19" i="20" s="1"/>
  <c r="P43" i="20"/>
  <c r="O43" i="20"/>
  <c r="O14" i="20"/>
  <c r="N14" i="20"/>
  <c r="P14" i="20" s="1"/>
  <c r="N16" i="20"/>
  <c r="P16" i="20"/>
  <c r="N21" i="20"/>
  <c r="P21" i="20" s="1"/>
  <c r="P42" i="20"/>
  <c r="O42" i="20"/>
  <c r="P57" i="20"/>
  <c r="O57" i="20"/>
  <c r="P59" i="20"/>
  <c r="P61" i="20"/>
  <c r="O61" i="20"/>
  <c r="P63" i="20"/>
  <c r="O63" i="20"/>
  <c r="P65" i="20"/>
  <c r="O65" i="20"/>
  <c r="P67" i="20"/>
  <c r="P69" i="20"/>
  <c r="P41" i="20"/>
  <c r="O41" i="20"/>
  <c r="P45" i="20"/>
  <c r="O45" i="20"/>
  <c r="O10" i="20"/>
  <c r="N10" i="20"/>
  <c r="P10" i="20" s="1"/>
  <c r="O39" i="20"/>
  <c r="M14" i="16"/>
  <c r="O14" i="16"/>
  <c r="M10" i="16"/>
  <c r="O10" i="16"/>
  <c r="N10" i="16"/>
  <c r="L43" i="16"/>
  <c r="N43" i="16" s="1"/>
  <c r="M43" i="16"/>
  <c r="O43" i="16" s="1"/>
  <c r="M33" i="16"/>
  <c r="O33" i="16" s="1"/>
  <c r="N33" i="16"/>
  <c r="M63" i="16"/>
  <c r="O63" i="16" s="1"/>
  <c r="L63" i="16"/>
  <c r="N63" i="16"/>
  <c r="M13" i="1"/>
  <c r="O13" i="1" s="1"/>
  <c r="N18" i="16"/>
  <c r="M18" i="16"/>
  <c r="O18" i="16"/>
  <c r="M36" i="16"/>
  <c r="O36" i="16" s="1"/>
  <c r="N36" i="16"/>
  <c r="F16" i="9"/>
  <c r="G16" i="9" s="1"/>
  <c r="L16" i="9" s="1"/>
  <c r="M16" i="9"/>
  <c r="O16" i="9"/>
  <c r="M12" i="16"/>
  <c r="O12" i="16"/>
  <c r="N12" i="16"/>
  <c r="F8" i="17"/>
  <c r="G8" i="17"/>
  <c r="H8" i="17" s="1"/>
  <c r="L13" i="16"/>
  <c r="M13" i="16" s="1"/>
  <c r="O13" i="16"/>
  <c r="M42" i="16"/>
  <c r="O42" i="16" s="1"/>
  <c r="N39" i="16"/>
  <c r="M58" i="16"/>
  <c r="O58" i="16" s="1"/>
  <c r="M62" i="16"/>
  <c r="O62" i="16"/>
  <c r="N62" i="16"/>
  <c r="F8" i="16"/>
  <c r="G8" i="16"/>
  <c r="L8" i="16"/>
  <c r="N8" i="16" s="1"/>
  <c r="F21" i="16"/>
  <c r="G21" i="16" s="1"/>
  <c r="M21" i="16" s="1"/>
  <c r="L21" i="16"/>
  <c r="N21" i="16"/>
  <c r="N13" i="16"/>
  <c r="O21" i="16"/>
  <c r="M11" i="1"/>
  <c r="O11" i="1" s="1"/>
  <c r="N11" i="1"/>
  <c r="N33" i="9"/>
  <c r="O23" i="20"/>
  <c r="N23" i="20"/>
  <c r="P23" i="20" s="1"/>
  <c r="O72" i="20"/>
  <c r="N72" i="20"/>
  <c r="P72" i="20" s="1"/>
  <c r="M37" i="16"/>
  <c r="O37" i="16"/>
  <c r="F35" i="9"/>
  <c r="G35" i="9" s="1"/>
  <c r="L35" i="9"/>
  <c r="M35" i="9" s="1"/>
  <c r="O35" i="9" s="1"/>
  <c r="L56" i="9"/>
  <c r="N30" i="16"/>
  <c r="M30" i="16"/>
  <c r="O30" i="16" s="1"/>
  <c r="N17" i="16"/>
  <c r="N14" i="1"/>
  <c r="M14" i="1"/>
  <c r="O14" i="1" s="1"/>
  <c r="N10" i="1"/>
  <c r="N8" i="1"/>
  <c r="M8" i="1"/>
  <c r="O8" i="1" s="1"/>
  <c r="N9" i="16"/>
  <c r="M9" i="16"/>
  <c r="O9" i="16" s="1"/>
  <c r="O17" i="20"/>
  <c r="O59" i="20"/>
  <c r="O36" i="20"/>
  <c r="M69" i="20"/>
  <c r="O69" i="20" s="1"/>
  <c r="F35" i="16"/>
  <c r="G35" i="16"/>
  <c r="L35" i="16" s="1"/>
  <c r="M35" i="16" s="1"/>
  <c r="O35" i="16" s="1"/>
  <c r="G8" i="20"/>
  <c r="H8" i="20"/>
  <c r="M8" i="20" s="1"/>
  <c r="O8" i="20" s="1"/>
  <c r="G37" i="20"/>
  <c r="H37" i="20"/>
  <c r="M37" i="20" s="1"/>
  <c r="N37" i="20" s="1"/>
  <c r="P37" i="20" s="1"/>
  <c r="G38" i="20"/>
  <c r="H38" i="20"/>
  <c r="M38" i="20"/>
  <c r="O38" i="20" s="1"/>
  <c r="O47" i="20"/>
  <c r="F32" i="16"/>
  <c r="G32" i="16"/>
  <c r="L32" i="16"/>
  <c r="F40" i="16"/>
  <c r="G40" i="16" s="1"/>
  <c r="L40" i="16" s="1"/>
  <c r="F55" i="16"/>
  <c r="G55" i="16" s="1"/>
  <c r="L55" i="16" s="1"/>
  <c r="M55" i="16" s="1"/>
  <c r="O55" i="16" s="1"/>
  <c r="F60" i="16"/>
  <c r="G60" i="16"/>
  <c r="L60" i="16" s="1"/>
  <c r="G15" i="20"/>
  <c r="H15" i="20"/>
  <c r="M15" i="20" s="1"/>
  <c r="O15" i="20" s="1"/>
  <c r="G22" i="20"/>
  <c r="H22" i="20"/>
  <c r="M22" i="20" s="1"/>
  <c r="G71" i="20"/>
  <c r="H71" i="20" s="1"/>
  <c r="M71" i="20"/>
  <c r="N71" i="20" s="1"/>
  <c r="P71" i="20" s="1"/>
  <c r="F41" i="16"/>
  <c r="G41" i="16" s="1"/>
  <c r="M41" i="16" s="1"/>
  <c r="O41" i="16" s="1"/>
  <c r="G18" i="20"/>
  <c r="H18" i="20"/>
  <c r="M18" i="20"/>
  <c r="N18" i="20" s="1"/>
  <c r="P18" i="20" s="1"/>
  <c r="G60" i="20"/>
  <c r="H60" i="20" s="1"/>
  <c r="M60" i="20" s="1"/>
  <c r="F17" i="21"/>
  <c r="G17" i="21" s="1"/>
  <c r="H17" i="21" s="1"/>
  <c r="G33" i="20"/>
  <c r="H33" i="20"/>
  <c r="M33" i="20" s="1"/>
  <c r="O33" i="20" s="1"/>
  <c r="G34" i="20"/>
  <c r="H34" i="20"/>
  <c r="M34" i="20" s="1"/>
  <c r="N34" i="20" s="1"/>
  <c r="P34" i="20" s="1"/>
  <c r="G35" i="20"/>
  <c r="H35" i="20"/>
  <c r="M35" i="20" s="1"/>
  <c r="M67" i="20"/>
  <c r="O67" i="20" s="1"/>
  <c r="M56" i="9"/>
  <c r="O56" i="9"/>
  <c r="N56" i="9"/>
  <c r="N11" i="16"/>
  <c r="N57" i="16"/>
  <c r="N52" i="16"/>
  <c r="M52" i="16"/>
  <c r="O52" i="16" s="1"/>
  <c r="N59" i="16"/>
  <c r="M59" i="16"/>
  <c r="O59" i="16" s="1"/>
  <c r="F56" i="16"/>
  <c r="G56" i="16"/>
  <c r="L56" i="16"/>
  <c r="N56" i="16" s="1"/>
  <c r="F61" i="16"/>
  <c r="G61" i="16" s="1"/>
  <c r="L61" i="16" s="1"/>
  <c r="F64" i="16"/>
  <c r="G64" i="16" s="1"/>
  <c r="L64" i="16" s="1"/>
  <c r="F10" i="9"/>
  <c r="G10" i="9" s="1"/>
  <c r="L10" i="9" s="1"/>
  <c r="N10" i="9"/>
  <c r="F9" i="9"/>
  <c r="G9" i="9" s="1"/>
  <c r="L9" i="9" s="1"/>
  <c r="N9" i="9" s="1"/>
  <c r="M49" i="1"/>
  <c r="O49" i="1"/>
  <c r="N49" i="1"/>
  <c r="M45" i="1"/>
  <c r="O45" i="1"/>
  <c r="N45" i="1"/>
  <c r="F48" i="1"/>
  <c r="G48" i="1" s="1"/>
  <c r="L48" i="1"/>
  <c r="N48" i="1" s="1"/>
  <c r="N47" i="1"/>
  <c r="F46" i="1"/>
  <c r="G46" i="1" s="1"/>
  <c r="L46" i="1"/>
  <c r="N46" i="1" s="1"/>
  <c r="F41" i="1"/>
  <c r="G41" i="1" s="1"/>
  <c r="L41" i="1" s="1"/>
  <c r="N41" i="1" s="1"/>
  <c r="F31" i="1"/>
  <c r="G31" i="1"/>
  <c r="L31" i="1" s="1"/>
  <c r="M31" i="1" s="1"/>
  <c r="O31" i="1"/>
  <c r="N31" i="1"/>
  <c r="F29" i="1"/>
  <c r="G29" i="1" s="1"/>
  <c r="L29" i="1"/>
  <c r="M29" i="1"/>
  <c r="O29" i="1" s="1"/>
  <c r="F28" i="1"/>
  <c r="G28" i="1"/>
  <c r="L28" i="1"/>
  <c r="F26" i="1"/>
  <c r="G26" i="1" s="1"/>
  <c r="L26" i="1"/>
  <c r="M26" i="1" s="1"/>
  <c r="O26" i="1" s="1"/>
  <c r="L65" i="16"/>
  <c r="N65" i="16" s="1"/>
  <c r="M65" i="16"/>
  <c r="O65" i="16"/>
  <c r="L41" i="16"/>
  <c r="N41" i="16" s="1"/>
  <c r="O70" i="20"/>
  <c r="N55" i="16"/>
  <c r="N52" i="9"/>
  <c r="M52" i="9"/>
  <c r="O52" i="9" s="1"/>
  <c r="O34" i="20"/>
  <c r="N38" i="20"/>
  <c r="P38" i="20" s="1"/>
  <c r="N29" i="9"/>
  <c r="N30" i="9"/>
  <c r="M49" i="9"/>
  <c r="O49" i="9" s="1"/>
  <c r="N15" i="20"/>
  <c r="P15" i="20" s="1"/>
  <c r="O18" i="20"/>
  <c r="O71" i="20"/>
  <c r="M13" i="9"/>
  <c r="O13" i="9" s="1"/>
  <c r="N42" i="1"/>
  <c r="M42" i="1"/>
  <c r="O42" i="1"/>
  <c r="N43" i="1"/>
  <c r="M43" i="1"/>
  <c r="O43" i="1" s="1"/>
  <c r="M9" i="1"/>
  <c r="O9" i="1"/>
  <c r="N9" i="1"/>
  <c r="N58" i="20"/>
  <c r="P58" i="20"/>
  <c r="O58" i="20"/>
  <c r="N64" i="20"/>
  <c r="P64" i="20" s="1"/>
  <c r="O64" i="20"/>
  <c r="N68" i="20"/>
  <c r="P68" i="20" s="1"/>
  <c r="O68" i="20"/>
  <c r="N40" i="20"/>
  <c r="P40" i="20" s="1"/>
  <c r="O40" i="20"/>
  <c r="N33" i="20"/>
  <c r="P33" i="20" s="1"/>
  <c r="N50" i="9"/>
  <c r="M50" i="9"/>
  <c r="O50" i="9"/>
  <c r="M15" i="9"/>
  <c r="O15" i="9" s="1"/>
  <c r="N15" i="9"/>
  <c r="F53" i="9"/>
  <c r="G53" i="9" s="1"/>
  <c r="L53" i="9" s="1"/>
  <c r="F27" i="1"/>
  <c r="G27" i="1"/>
  <c r="L27" i="1" s="1"/>
  <c r="N27" i="1" s="1"/>
  <c r="F25" i="1"/>
  <c r="G25" i="1" s="1"/>
  <c r="L25" i="1"/>
  <c r="N25" i="1" s="1"/>
  <c r="N34" i="9"/>
  <c r="M34" i="9"/>
  <c r="O34" i="9" s="1"/>
  <c r="M15" i="16"/>
  <c r="O15" i="16"/>
  <c r="N15" i="16"/>
  <c r="N66" i="20"/>
  <c r="P66" i="20"/>
  <c r="O66" i="20"/>
  <c r="M44" i="20"/>
  <c r="O44" i="20" s="1"/>
  <c r="N15" i="1"/>
  <c r="M19" i="16"/>
  <c r="O19" i="16" s="1"/>
  <c r="N8" i="20"/>
  <c r="P8" i="20"/>
  <c r="N24" i="20"/>
  <c r="P24" i="20" s="1"/>
  <c r="N16" i="9"/>
  <c r="M31" i="16"/>
  <c r="O31" i="16" s="1"/>
  <c r="M44" i="1"/>
  <c r="O44" i="1"/>
  <c r="N8" i="9"/>
  <c r="M51" i="9"/>
  <c r="O51" i="9"/>
  <c r="F36" i="9"/>
  <c r="G36" i="9" s="1"/>
  <c r="L36" i="9" s="1"/>
  <c r="F32" i="1"/>
  <c r="G32" i="1"/>
  <c r="L32" i="1" s="1"/>
  <c r="M32" i="1" s="1"/>
  <c r="O32" i="1" s="1"/>
  <c r="N27" i="9"/>
  <c r="N34" i="16"/>
  <c r="M34" i="16"/>
  <c r="O34" i="16" s="1"/>
  <c r="N13" i="20"/>
  <c r="P13" i="20"/>
  <c r="O13" i="20"/>
  <c r="N56" i="20"/>
  <c r="P56" i="20"/>
  <c r="O56" i="20"/>
  <c r="M12" i="1"/>
  <c r="O12" i="1" s="1"/>
  <c r="O9" i="20"/>
  <c r="N47" i="9"/>
  <c r="N53" i="16"/>
  <c r="N54" i="16"/>
  <c r="N32" i="9"/>
  <c r="M32" i="9"/>
  <c r="O32" i="9" s="1"/>
  <c r="N18" i="9"/>
  <c r="N37" i="9"/>
  <c r="F54" i="9"/>
  <c r="G54" i="9" s="1"/>
  <c r="L54" i="9" s="1"/>
  <c r="N30" i="1"/>
  <c r="M20" i="16"/>
  <c r="O20" i="16"/>
  <c r="N20" i="16"/>
  <c r="N46" i="20"/>
  <c r="P46" i="20"/>
  <c r="M46" i="20"/>
  <c r="O46" i="20" s="1"/>
  <c r="M64" i="24"/>
  <c r="N64" i="24"/>
  <c r="P64" i="24"/>
  <c r="G60" i="24"/>
  <c r="H60" i="24" s="1"/>
  <c r="M60" i="24" s="1"/>
  <c r="G21" i="24"/>
  <c r="H21" i="24"/>
  <c r="M21" i="24"/>
  <c r="O21" i="24" s="1"/>
  <c r="N21" i="24"/>
  <c r="P21" i="24" s="1"/>
  <c r="G66" i="24"/>
  <c r="H66" i="24"/>
  <c r="N66" i="24" s="1"/>
  <c r="P66" i="24" s="1"/>
  <c r="G36" i="24"/>
  <c r="H36" i="24" s="1"/>
  <c r="M36" i="24" s="1"/>
  <c r="G37" i="24"/>
  <c r="H37" i="24" s="1"/>
  <c r="M37" i="24" s="1"/>
  <c r="G38" i="24"/>
  <c r="H38" i="24"/>
  <c r="G40" i="24"/>
  <c r="H40" i="24" s="1"/>
  <c r="M40" i="24" s="1"/>
  <c r="G41" i="24"/>
  <c r="H41" i="24"/>
  <c r="M41" i="24"/>
  <c r="N41" i="24" s="1"/>
  <c r="P41" i="24" s="1"/>
  <c r="G42" i="24"/>
  <c r="H42" i="24"/>
  <c r="M42" i="24" s="1"/>
  <c r="O42" i="24" s="1"/>
  <c r="G44" i="24"/>
  <c r="H44" i="24" s="1"/>
  <c r="G45" i="24"/>
  <c r="H45" i="24"/>
  <c r="G54" i="24"/>
  <c r="H54" i="24" s="1"/>
  <c r="M54" i="24" s="1"/>
  <c r="G56" i="24"/>
  <c r="H56" i="24"/>
  <c r="G57" i="24"/>
  <c r="H57" i="24"/>
  <c r="M57" i="24" s="1"/>
  <c r="N11" i="24"/>
  <c r="P11" i="24"/>
  <c r="G8" i="24"/>
  <c r="H8" i="24"/>
  <c r="M8" i="24" s="1"/>
  <c r="G10" i="24"/>
  <c r="H10" i="24"/>
  <c r="M10" i="24"/>
  <c r="O10" i="24" s="1"/>
  <c r="G12" i="24"/>
  <c r="H12" i="24"/>
  <c r="M12" i="24" s="1"/>
  <c r="G14" i="24"/>
  <c r="H14" i="24"/>
  <c r="M14" i="24" s="1"/>
  <c r="G16" i="24"/>
  <c r="H16" i="24"/>
  <c r="M16" i="24"/>
  <c r="N16" i="24" s="1"/>
  <c r="P16" i="24" s="1"/>
  <c r="G18" i="24"/>
  <c r="H18" i="24"/>
  <c r="M18" i="24" s="1"/>
  <c r="O18" i="24" s="1"/>
  <c r="G20" i="24"/>
  <c r="H20" i="24" s="1"/>
  <c r="G22" i="24"/>
  <c r="H22" i="24"/>
  <c r="M22" i="24"/>
  <c r="O22" i="24" s="1"/>
  <c r="G23" i="24"/>
  <c r="H23" i="24"/>
  <c r="M23" i="24"/>
  <c r="N23" i="24"/>
  <c r="G33" i="24"/>
  <c r="H33" i="24"/>
  <c r="G34" i="24"/>
  <c r="H34" i="24"/>
  <c r="M34" i="24" s="1"/>
  <c r="G35" i="24"/>
  <c r="H35" i="24"/>
  <c r="G58" i="24"/>
  <c r="H58" i="24"/>
  <c r="M58" i="24" s="1"/>
  <c r="G62" i="24"/>
  <c r="H62" i="24"/>
  <c r="G43" i="24"/>
  <c r="H43" i="24"/>
  <c r="M43" i="24" s="1"/>
  <c r="M17" i="24"/>
  <c r="N17" i="24"/>
  <c r="P17" i="24"/>
  <c r="G32" i="24"/>
  <c r="H32" i="24" s="1"/>
  <c r="M32" i="24" s="1"/>
  <c r="G39" i="24"/>
  <c r="H39" i="24"/>
  <c r="G55" i="24"/>
  <c r="H55" i="24" s="1"/>
  <c r="M55" i="24" s="1"/>
  <c r="O19" i="24"/>
  <c r="N19" i="24"/>
  <c r="P19" i="24"/>
  <c r="P9" i="24"/>
  <c r="O9" i="24"/>
  <c r="O23" i="24"/>
  <c r="P23" i="24"/>
  <c r="O41" i="24"/>
  <c r="O59" i="24"/>
  <c r="P59" i="24"/>
  <c r="O61" i="24"/>
  <c r="P61" i="24"/>
  <c r="O63" i="24"/>
  <c r="P63" i="24"/>
  <c r="O65" i="24"/>
  <c r="P65" i="24"/>
  <c r="O67" i="24"/>
  <c r="P67" i="24"/>
  <c r="O69" i="24"/>
  <c r="P69" i="24"/>
  <c r="O13" i="24"/>
  <c r="N13" i="24"/>
  <c r="P13" i="24"/>
  <c r="O15" i="24"/>
  <c r="N15" i="24"/>
  <c r="P15" i="24"/>
  <c r="P68" i="24"/>
  <c r="O68" i="24"/>
  <c r="O64" i="24"/>
  <c r="N64" i="16"/>
  <c r="M64" i="16"/>
  <c r="O64" i="16"/>
  <c r="M56" i="16"/>
  <c r="O56" i="16"/>
  <c r="M10" i="9"/>
  <c r="O10" i="9"/>
  <c r="M9" i="9"/>
  <c r="O9" i="9" s="1"/>
  <c r="M48" i="1"/>
  <c r="O48" i="1" s="1"/>
  <c r="N29" i="1"/>
  <c r="M28" i="1"/>
  <c r="O28" i="1"/>
  <c r="N28" i="1"/>
  <c r="M38" i="24"/>
  <c r="N38" i="24" s="1"/>
  <c r="P38" i="24" s="1"/>
  <c r="M25" i="1"/>
  <c r="O25" i="1" s="1"/>
  <c r="M62" i="24"/>
  <c r="N62" i="24"/>
  <c r="P62" i="24"/>
  <c r="N18" i="24"/>
  <c r="P18" i="24" s="1"/>
  <c r="M56" i="24"/>
  <c r="N56" i="24" s="1"/>
  <c r="P56" i="24" s="1"/>
  <c r="M36" i="9"/>
  <c r="O36" i="9" s="1"/>
  <c r="N36" i="9"/>
  <c r="M33" i="24"/>
  <c r="N33" i="24"/>
  <c r="P33" i="24" s="1"/>
  <c r="N42" i="24"/>
  <c r="P42" i="24" s="1"/>
  <c r="M53" i="9"/>
  <c r="O53" i="9"/>
  <c r="N53" i="9"/>
  <c r="M35" i="24"/>
  <c r="N35" i="24"/>
  <c r="P35" i="24"/>
  <c r="N22" i="24"/>
  <c r="P22" i="24" s="1"/>
  <c r="M45" i="24"/>
  <c r="N45" i="24" s="1"/>
  <c r="P45" i="24" s="1"/>
  <c r="M66" i="24"/>
  <c r="O66" i="24" s="1"/>
  <c r="N32" i="1"/>
  <c r="M39" i="24"/>
  <c r="N39" i="24" s="1"/>
  <c r="P39" i="24" s="1"/>
  <c r="O11" i="24"/>
  <c r="O17" i="24"/>
  <c r="O33" i="24"/>
  <c r="O35" i="24"/>
  <c r="O38" i="24"/>
  <c r="O56" i="24"/>
  <c r="O62" i="24"/>
  <c r="O9" i="28" l="1"/>
  <c r="O13" i="28"/>
  <c r="O19" i="28"/>
  <c r="O20" i="28"/>
  <c r="O21" i="28"/>
  <c r="O22" i="28"/>
  <c r="O32" i="28"/>
  <c r="O36" i="28"/>
  <c r="O40" i="28"/>
  <c r="O44" i="28"/>
  <c r="O58" i="28"/>
  <c r="O62" i="28"/>
  <c r="O66" i="28"/>
  <c r="O70" i="28"/>
  <c r="I59" i="28"/>
  <c r="H59" i="28"/>
  <c r="O59" i="28"/>
  <c r="O63" i="28"/>
  <c r="I64" i="28"/>
  <c r="H64" i="28"/>
  <c r="O67" i="28"/>
  <c r="I69" i="28"/>
  <c r="H69" i="28"/>
  <c r="O11" i="28"/>
  <c r="O17" i="28"/>
  <c r="O34" i="28"/>
  <c r="O38" i="28"/>
  <c r="O42" i="28"/>
  <c r="O56" i="28"/>
  <c r="S64" i="28"/>
  <c r="O68" i="28"/>
  <c r="O10" i="28"/>
  <c r="O14" i="28"/>
  <c r="O15" i="28"/>
  <c r="O16" i="28"/>
  <c r="O23" i="28"/>
  <c r="O35" i="28"/>
  <c r="O39" i="28"/>
  <c r="O43" i="28"/>
  <c r="O57" i="28"/>
  <c r="O61" i="28"/>
  <c r="O65" i="28"/>
  <c r="O69" i="28"/>
  <c r="O46" i="28"/>
  <c r="O45" i="28"/>
  <c r="S35" i="32"/>
  <c r="T41" i="32"/>
  <c r="S45" i="32"/>
  <c r="T9" i="32"/>
  <c r="J9" i="32"/>
  <c r="J19" i="32"/>
  <c r="T15" i="32"/>
  <c r="J15" i="32"/>
  <c r="J10" i="32"/>
  <c r="T12" i="32"/>
  <c r="J12" i="32"/>
  <c r="J13" i="32"/>
  <c r="T14" i="32"/>
  <c r="J14" i="32"/>
  <c r="T8" i="32"/>
  <c r="J8" i="32"/>
  <c r="T18" i="32"/>
  <c r="J18" i="32"/>
  <c r="T20" i="32"/>
  <c r="J20" i="32"/>
  <c r="S17" i="32"/>
  <c r="J17" i="32"/>
  <c r="T11" i="32"/>
  <c r="J11" i="32"/>
  <c r="S21" i="32"/>
  <c r="T21" i="32"/>
  <c r="S9" i="32"/>
  <c r="S19" i="32"/>
  <c r="T19" i="32"/>
  <c r="S15" i="32"/>
  <c r="S10" i="32"/>
  <c r="T10" i="32"/>
  <c r="S12" i="32"/>
  <c r="S13" i="32"/>
  <c r="T13" i="32"/>
  <c r="S14" i="32"/>
  <c r="S8" i="32"/>
  <c r="S18" i="32"/>
  <c r="S20" i="32"/>
  <c r="S11" i="32"/>
  <c r="S72" i="32"/>
  <c r="T72" i="32"/>
  <c r="T47" i="32"/>
  <c r="S47" i="32"/>
  <c r="T23" i="32"/>
  <c r="S23" i="32"/>
  <c r="T60" i="32"/>
  <c r="T61" i="32"/>
  <c r="T16" i="32"/>
  <c r="T70" i="32"/>
  <c r="T63" i="32"/>
  <c r="T59" i="32"/>
  <c r="T66" i="32"/>
  <c r="T36" i="32"/>
  <c r="I35" i="28"/>
  <c r="H35" i="28"/>
  <c r="I36" i="28"/>
  <c r="H36" i="28"/>
  <c r="I40" i="28"/>
  <c r="H40" i="28"/>
  <c r="I44" i="28"/>
  <c r="H44" i="28"/>
  <c r="I33" i="28"/>
  <c r="H33" i="28"/>
  <c r="I37" i="28"/>
  <c r="H37" i="28"/>
  <c r="I41" i="28"/>
  <c r="H41" i="28"/>
  <c r="I47" i="28"/>
  <c r="H47" i="28"/>
  <c r="I32" i="28"/>
  <c r="H32" i="28"/>
  <c r="G61" i="28"/>
  <c r="G65" i="28"/>
  <c r="G68" i="28"/>
  <c r="G45" i="28"/>
  <c r="I8" i="28"/>
  <c r="H8" i="28"/>
  <c r="I10" i="28"/>
  <c r="H10" i="28"/>
  <c r="I16" i="28"/>
  <c r="H16" i="28"/>
  <c r="I15" i="28"/>
  <c r="H15" i="28"/>
  <c r="I11" i="28"/>
  <c r="H11" i="28"/>
  <c r="I17" i="28"/>
  <c r="H17" i="28"/>
  <c r="I23" i="28"/>
  <c r="H23" i="28"/>
  <c r="I19" i="28"/>
  <c r="H19" i="28"/>
  <c r="I21" i="28"/>
  <c r="H21" i="28"/>
  <c r="I9" i="28"/>
  <c r="H9" i="28"/>
  <c r="I14" i="28"/>
  <c r="H14" i="28"/>
  <c r="G66" i="28"/>
  <c r="I20" i="28"/>
  <c r="H20" i="28"/>
  <c r="G43" i="28"/>
  <c r="G57" i="28"/>
  <c r="G58" i="28"/>
  <c r="G62" i="28"/>
  <c r="G22" i="28"/>
  <c r="G34" i="28"/>
  <c r="G38" i="28"/>
  <c r="G42" i="28"/>
  <c r="G63" i="28"/>
  <c r="G67" i="28"/>
  <c r="G70" i="28"/>
  <c r="G46" i="28"/>
  <c r="G56" i="28"/>
  <c r="G12" i="28"/>
  <c r="G13" i="28"/>
  <c r="G18" i="28"/>
  <c r="N40" i="16"/>
  <c r="M40" i="16"/>
  <c r="O40" i="16" s="1"/>
  <c r="M20" i="24"/>
  <c r="O20" i="24" s="1"/>
  <c r="N20" i="24"/>
  <c r="P20" i="24" s="1"/>
  <c r="N44" i="24"/>
  <c r="P44" i="24" s="1"/>
  <c r="M44" i="24"/>
  <c r="O44" i="24" s="1"/>
  <c r="M61" i="16"/>
  <c r="O61" i="16" s="1"/>
  <c r="N61" i="16"/>
  <c r="N22" i="20"/>
  <c r="P22" i="20" s="1"/>
  <c r="O22" i="20"/>
  <c r="O58" i="24"/>
  <c r="N58" i="24"/>
  <c r="P58" i="24" s="1"/>
  <c r="O34" i="24"/>
  <c r="N34" i="24"/>
  <c r="P34" i="24" s="1"/>
  <c r="N8" i="24"/>
  <c r="P8" i="24" s="1"/>
  <c r="O8" i="24"/>
  <c r="O57" i="24"/>
  <c r="N57" i="24"/>
  <c r="P57" i="24" s="1"/>
  <c r="O54" i="24"/>
  <c r="N54" i="24"/>
  <c r="P54" i="24" s="1"/>
  <c r="O37" i="24"/>
  <c r="N37" i="24"/>
  <c r="P37" i="24" s="1"/>
  <c r="O60" i="24"/>
  <c r="N60" i="24"/>
  <c r="P60" i="24" s="1"/>
  <c r="N60" i="20"/>
  <c r="P60" i="20" s="1"/>
  <c r="O60" i="20"/>
  <c r="N12" i="24"/>
  <c r="P12" i="24" s="1"/>
  <c r="O12" i="24"/>
  <c r="N54" i="9"/>
  <c r="M54" i="9"/>
  <c r="O54" i="9" s="1"/>
  <c r="O32" i="24"/>
  <c r="N32" i="24"/>
  <c r="P32" i="24" s="1"/>
  <c r="O43" i="24"/>
  <c r="N43" i="24"/>
  <c r="P43" i="24" s="1"/>
  <c r="N55" i="24"/>
  <c r="P55" i="24" s="1"/>
  <c r="O55" i="24"/>
  <c r="O14" i="24"/>
  <c r="N14" i="24"/>
  <c r="P14" i="24" s="1"/>
  <c r="O40" i="24"/>
  <c r="N40" i="24"/>
  <c r="P40" i="24" s="1"/>
  <c r="O36" i="24"/>
  <c r="N36" i="24"/>
  <c r="P36" i="24" s="1"/>
  <c r="O35" i="20"/>
  <c r="N35" i="20"/>
  <c r="P35" i="20" s="1"/>
  <c r="M11" i="9"/>
  <c r="O11" i="9" s="1"/>
  <c r="N10" i="24"/>
  <c r="P10" i="24" s="1"/>
  <c r="M41" i="1"/>
  <c r="O41" i="1" s="1"/>
  <c r="M27" i="1"/>
  <c r="O27" i="1" s="1"/>
  <c r="O16" i="24"/>
  <c r="M28" i="9"/>
  <c r="O28" i="9" s="1"/>
  <c r="M48" i="9"/>
  <c r="O48" i="9" s="1"/>
  <c r="N26" i="1"/>
  <c r="N35" i="16"/>
  <c r="O45" i="24"/>
  <c r="N32" i="16"/>
  <c r="M32" i="16"/>
  <c r="O32" i="16" s="1"/>
  <c r="M46" i="1"/>
  <c r="O46" i="1" s="1"/>
  <c r="O39" i="24"/>
  <c r="M8" i="16"/>
  <c r="O8" i="16" s="1"/>
  <c r="O37" i="20"/>
  <c r="N35" i="9"/>
  <c r="N60" i="16"/>
  <c r="M60" i="16"/>
  <c r="O60" i="16" s="1"/>
  <c r="N31" i="9"/>
  <c r="M31" i="9"/>
  <c r="O31" i="9" s="1"/>
  <c r="O62" i="20"/>
  <c r="N62" i="20"/>
  <c r="P62" i="20" s="1"/>
  <c r="M46" i="9"/>
  <c r="O46" i="9" s="1"/>
  <c r="M55" i="9"/>
  <c r="O55" i="9" s="1"/>
  <c r="M17" i="9"/>
  <c r="O17" i="9" s="1"/>
  <c r="N16" i="16"/>
  <c r="F12" i="9"/>
  <c r="G12" i="9" s="1"/>
  <c r="L12" i="9" s="1"/>
  <c r="N38" i="16"/>
  <c r="N16" i="1"/>
  <c r="G12" i="20"/>
  <c r="H12" i="20" s="1"/>
  <c r="M12" i="20" s="1"/>
  <c r="G39" i="28"/>
  <c r="G60" i="28"/>
  <c r="T64" i="28" l="1"/>
  <c r="T41" i="28"/>
  <c r="S41" i="28"/>
  <c r="S8" i="28"/>
  <c r="T8" i="28"/>
  <c r="S37" i="28"/>
  <c r="T37" i="28"/>
  <c r="S47" i="28"/>
  <c r="T47" i="28"/>
  <c r="T33" i="28"/>
  <c r="S33" i="28"/>
  <c r="I61" i="28"/>
  <c r="H61" i="28"/>
  <c r="I58" i="28"/>
  <c r="H58" i="28"/>
  <c r="S20" i="28"/>
  <c r="I62" i="28"/>
  <c r="H62" i="28"/>
  <c r="I70" i="28"/>
  <c r="H70" i="28"/>
  <c r="S14" i="28"/>
  <c r="T14" i="28"/>
  <c r="I67" i="28"/>
  <c r="H67" i="28"/>
  <c r="I57" i="28"/>
  <c r="H57" i="28"/>
  <c r="I66" i="28"/>
  <c r="H66" i="28"/>
  <c r="I68" i="28"/>
  <c r="H68" i="28"/>
  <c r="S57" i="28"/>
  <c r="S23" i="28"/>
  <c r="S10" i="28"/>
  <c r="S32" i="28"/>
  <c r="S19" i="28"/>
  <c r="S15" i="28"/>
  <c r="T15" i="28"/>
  <c r="S35" i="28"/>
  <c r="S11" i="28"/>
  <c r="I60" i="28"/>
  <c r="H60" i="28"/>
  <c r="I56" i="28"/>
  <c r="H56" i="28"/>
  <c r="I63" i="28"/>
  <c r="H63" i="28"/>
  <c r="I65" i="28"/>
  <c r="H65" i="28"/>
  <c r="T69" i="28"/>
  <c r="S69" i="28"/>
  <c r="S16" i="28"/>
  <c r="S68" i="28"/>
  <c r="S17" i="28"/>
  <c r="S59" i="28"/>
  <c r="T59" i="28"/>
  <c r="S66" i="28"/>
  <c r="S40" i="28"/>
  <c r="T40" i="28"/>
  <c r="S21" i="28"/>
  <c r="T21" i="28"/>
  <c r="S9" i="28"/>
  <c r="T9" i="28"/>
  <c r="T17" i="32"/>
  <c r="I43" i="28"/>
  <c r="H43" i="28"/>
  <c r="I46" i="28"/>
  <c r="H46" i="28"/>
  <c r="I42" i="28"/>
  <c r="H42" i="28"/>
  <c r="I39" i="28"/>
  <c r="H39" i="28"/>
  <c r="I38" i="28"/>
  <c r="H38" i="28"/>
  <c r="I34" i="28"/>
  <c r="H34" i="28"/>
  <c r="I45" i="28"/>
  <c r="H45" i="28"/>
  <c r="T23" i="28"/>
  <c r="I12" i="28"/>
  <c r="H12" i="28"/>
  <c r="I18" i="28"/>
  <c r="H18" i="28"/>
  <c r="I13" i="28"/>
  <c r="H13" i="28"/>
  <c r="I22" i="28"/>
  <c r="H22" i="28"/>
  <c r="M12" i="9"/>
  <c r="O12" i="9" s="1"/>
  <c r="N12" i="9"/>
  <c r="O12" i="20"/>
  <c r="N12" i="20"/>
  <c r="P12" i="20" s="1"/>
  <c r="T66" i="28" l="1"/>
  <c r="S43" i="28"/>
  <c r="T43" i="28"/>
  <c r="S22" i="28"/>
  <c r="T22" i="28"/>
  <c r="S42" i="28"/>
  <c r="T42" i="28"/>
  <c r="T45" i="28"/>
  <c r="S45" i="28"/>
  <c r="S63" i="28"/>
  <c r="T63" i="28"/>
  <c r="S13" i="28"/>
  <c r="T13" i="28"/>
  <c r="T38" i="28"/>
  <c r="S38" i="28"/>
  <c r="T34" i="28"/>
  <c r="S34" i="28"/>
  <c r="S39" i="28"/>
  <c r="T39" i="28"/>
  <c r="T46" i="28"/>
  <c r="S46" i="28"/>
  <c r="T65" i="28"/>
  <c r="S65" i="28"/>
  <c r="T44" i="28"/>
  <c r="S44" i="28"/>
  <c r="S60" i="28"/>
  <c r="T60" i="28"/>
  <c r="T57" i="28"/>
  <c r="S18" i="28"/>
  <c r="T18" i="28"/>
  <c r="T56" i="28"/>
  <c r="S56" i="28"/>
  <c r="T70" i="28"/>
  <c r="S70" i="28"/>
  <c r="T68" i="28"/>
  <c r="T11" i="28"/>
  <c r="T35" i="28"/>
  <c r="T32" i="28"/>
  <c r="T10" i="28"/>
  <c r="T36" i="28"/>
  <c r="S36" i="28"/>
  <c r="T67" i="28"/>
  <c r="S67" i="28"/>
  <c r="T61" i="28"/>
  <c r="S61" i="28"/>
  <c r="T17" i="28"/>
  <c r="T16" i="28"/>
  <c r="T19" i="28"/>
  <c r="T58" i="28"/>
  <c r="S58" i="28"/>
  <c r="T62" i="28"/>
  <c r="S62" i="28"/>
  <c r="T20" i="28"/>
  <c r="S12" i="28" l="1"/>
  <c r="T1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542DB32B-A8AB-E94B-8DA6-423C2C665D4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3" authorId="1" shapeId="0" xr:uid="{8AE67D21-6184-AF47-B1A2-DD022C459B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P30" authorId="0" shapeId="0" xr:uid="{5DFC6340-12E7-144A-9712-0B8D4817B20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53" authorId="0" shapeId="0" xr:uid="{808B3B5D-CD05-D448-81B0-A3742CBD2F2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C1FF4164-2DD4-DC4C-A2A3-91BC810688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88C5556D-2C26-B14F-AD06-9594464C962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2881D714-DFE5-6745-B80D-32834600710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1FCB54C7-B84C-5144-ADA5-BC8A79FB5BA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DC9F5A95-7518-E64F-AE24-1A1D4411014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7" authorId="1" shapeId="0" xr:uid="{51D3ABB5-7165-634F-A411-7E736E6FE1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1" authorId="0" shapeId="0" xr:uid="{FE91994B-44AE-7E40-9E3F-D95C4DB347C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369E37D-2619-4244-8759-4D85622BBF5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D0A4C436-B7A0-DB46-8B39-849BC27514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9" authorId="0" shapeId="0" xr:uid="{34B44263-6148-C14D-8B64-249D40B4F71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947889FA-5701-CB46-B36F-9141E9605AF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6B24531D-E276-3F42-B244-305A8D1A16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640F4DD-3F47-5142-987B-CF134A3B17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A98793F6-8653-7B40-B5D5-6688EF44840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585F7AE8-F04D-5043-99A2-0921ABBCC3F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67D214B1-2D03-E94B-8909-4F168A85CD0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1E4F36F2-A6AF-854B-B0F7-7004F48AF577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8" authorId="1" shapeId="0" xr:uid="{C33B2A41-5194-4945-95F2-D22B76BD53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0" authorId="0" shapeId="0" xr:uid="{3DDB2F2C-B9AC-BA41-9396-CE6F19B6384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BCCCDF7-7021-E740-BC27-1D71E320C2D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1D2560A1-0E71-E74C-B370-557A97CB97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8" authorId="0" shapeId="0" xr:uid="{6EAB1AC9-1903-8F44-85BE-BCFE00F0B23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1F29A98F-3676-ED49-B2DA-743807B257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92B910A3-87C1-E245-BB35-D018133B642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96E5976C-EE53-2848-BEE5-EC3615B6C0D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9E489B10-2E0F-A443-BB27-9C801D2315B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3B10E8AC-62E4-F94A-9689-719315590CC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5483559F-AFF1-6E49-B499-C0D7E650415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93778E16-D7AB-E947-9064-BD0C5D7B07D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4F3E6C6B-02D9-8146-859A-DF9162B419A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12AEA219-7AB6-9B4C-B58A-0D259C2D65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7DEC3DDE-8281-2943-87D6-146912A1B03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71CB0D9A-5E66-3049-BBC1-E445D872FE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B55AE425-DBC6-BC49-BFBD-2D7C11A1D41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FAAE5D3A-A320-A44F-9157-05F5F63A7DAF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84AE48B-B4FE-0747-A419-4C1069655C1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354B8783-9ECC-7648-87CB-03BD000253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B69F88C9-29D4-7B45-9FBF-9F014C3BA39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F2EE8411-AB66-2140-893E-32DCBB2326B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B5FA9E80-1AE6-0344-B39A-4EA95CAAE8E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38AA5876-C010-F449-9CD0-8D356BF43EA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69A9B95B-2A71-E44A-8C69-D712A8FF80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D10B5E92-64E3-624E-BF4F-EEC36F1C76EF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FE60BC86-B421-6A48-9504-25F13AABC8B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7A37F7FF-070E-184C-9220-E628B061574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1CB1C177-AE72-5749-B3FB-4BD22F0661B2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15" authorId="0" shapeId="0" xr:uid="{410116FB-7D25-7243-9E02-C1CA99A8CA1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1" authorId="0" shapeId="0" xr:uid="{DDEC9347-4180-BD4D-93A6-C72FF3D51F2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39" authorId="0" shapeId="0" xr:uid="{9D79922E-7041-A341-9459-C4C48CB2154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5" authorId="0" shapeId="0" xr:uid="{35FBA5F2-8943-2D42-9AEB-FF27E8B66BB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63" authorId="0" shapeId="0" xr:uid="{AF8191DA-B831-CE4C-AE4E-CE7F46FB718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F783A0E3-27CD-AA40-BFDB-B8DB1E32B046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58FA7040-9687-184A-AC39-7D565D1E105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B0009E1B-2E6F-2D4C-9308-52714AD8DCD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510EC76C-C6DF-D945-A531-3F3FF1C3C22E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1991819A-8FC3-2A44-BA1F-934205CA368A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51DB5A1-6639-DE46-B45D-84367999FEF2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FCF27080-9EB9-6548-85DE-F5CE96428733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7BFB481-0EAC-5749-8FF4-3992216C8714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DA86F175-3A13-F843-AA8D-4EFC0D94D0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0CAA563A-6A28-D147-B1D4-A5A721B944E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3" authorId="1" shapeId="0" xr:uid="{73C60BA5-4219-3047-B9D8-F3C8FDC917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C16" authorId="1" shapeId="0" xr:uid="{2ABE755E-C337-0844-A855-E5149F4E2A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30" authorId="0" shapeId="0" xr:uid="{90126404-2ACB-944A-935C-321DC0B567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52" authorId="0" shapeId="0" xr:uid="{2207826D-222D-334E-8AC7-FBBBE5C5C14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6F48E06E-9C9E-E94A-BE2F-BF87C8D4CFE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1618D6FA-4B0C-5440-84D3-7BDFDA2674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A9F82190-3CAA-8E40-8222-80BB6976BFF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4A5A3110-689B-8D44-B709-2FCB80BDBC80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28" authorId="0" shapeId="0" xr:uid="{CF8281D8-EEB6-1046-ACAC-8EDC00926CD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35" authorId="0" shapeId="0" xr:uid="{0DF69B03-EC33-E54C-8C3C-692DB084735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48" authorId="0" shapeId="0" xr:uid="{FC6F0FB3-5F19-3C48-B4C9-613C6C624D8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5" authorId="0" shapeId="0" xr:uid="{504A4F9E-C654-A04C-BFB5-627B9AA4E416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EB03E114-CB4F-0A48-9DC3-686C151B86A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F092BC0F-0804-4C40-9250-DCAEE426D1A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P7" authorId="0" shapeId="0" xr:uid="{BECA3503-3C34-2848-B817-61F6FFBB33D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A5E3137B-F796-F54F-ABEE-726A41DDD4A1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18" authorId="1" shapeId="0" xr:uid="{BB258112-9260-C842-9BFC-2F5CC8061DC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43" authorId="0" shapeId="0" xr:uid="{75384A69-5C07-F54A-957F-E2C15C3FFE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0" shapeId="0" xr:uid="{D378E605-2613-184F-862C-2592B9E8C767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75" authorId="0" shapeId="0" xr:uid="{5C11EC32-02FE-FA4D-8A5F-C49E372D5D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2" authorId="0" shapeId="0" xr:uid="{FCEF6205-F323-AA4F-895D-D84B73AAB4E2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D86404E5-3432-A34E-9E6F-9A685A32387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4B8F656B-A185-3F44-91D1-8F63D2E24C1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CC4EBF7B-534C-F349-9B03-52254513AEA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P7" authorId="0" shapeId="0" xr:uid="{B9BB29C1-AB8E-774F-8A87-F372CFC293D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508EDE8C-02BE-7842-9ADF-F8756E277E5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18" authorId="1" shapeId="0" xr:uid="{3E997A59-1E48-644E-937D-C7BBF57D0E7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43" authorId="0" shapeId="0" xr:uid="{B53F36CB-1440-6249-9A73-815DC267BE7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0" shapeId="0" xr:uid="{BA269647-824F-5F4C-8D55-90771804B8C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74" authorId="0" shapeId="0" xr:uid="{6973095A-96F3-3543-B9A2-D9BE8F3EAA2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1" authorId="0" shapeId="0" xr:uid="{E7BD4D1A-2181-FD4D-88C2-F908B10F0897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sharedStrings.xml><?xml version="1.0" encoding="utf-8"?>
<sst xmlns="http://schemas.openxmlformats.org/spreadsheetml/2006/main" count="16191" uniqueCount="1086">
  <si>
    <t>Dual Fuel discount off usage (%)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</si>
  <si>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</si>
  <si>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</si>
  <si>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</si>
  <si>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Incentive type</t>
    <phoneticPr fontId="0" type="noConversion"/>
  </si>
  <si>
    <t>Approx. incentive value ($)</t>
    <phoneticPr fontId="0" type="noConversion"/>
  </si>
  <si>
    <t>Comments</t>
    <phoneticPr fontId="0" type="noConversion"/>
  </si>
  <si>
    <t>QLD</t>
    <phoneticPr fontId="3" type="noConversion"/>
  </si>
  <si>
    <t>Ergon</t>
    <phoneticPr fontId="3" type="noConversion"/>
  </si>
  <si>
    <t>n</t>
    <phoneticPr fontId="3" type="noConversion"/>
  </si>
  <si>
    <t>Ergon Energy</t>
    <phoneticPr fontId="3" type="noConversion"/>
  </si>
  <si>
    <t>Regulated</t>
    <phoneticPr fontId="3" type="noConversion"/>
  </si>
  <si>
    <t xml:space="preserve">QLD-Single </t>
    <phoneticPr fontId="3" type="noConversion"/>
  </si>
  <si>
    <t>net</t>
    <phoneticPr fontId="3" type="noConversion"/>
  </si>
  <si>
    <t>o</t>
    <phoneticPr fontId="3" type="noConversion"/>
  </si>
  <si>
    <t>Ergon</t>
    <phoneticPr fontId="3" type="noConversion"/>
  </si>
  <si>
    <t>Controlled</t>
    <phoneticPr fontId="3" type="noConversion"/>
  </si>
  <si>
    <t>QLD-Two rate</t>
    <phoneticPr fontId="3" type="noConversion"/>
  </si>
  <si>
    <t>TOU</t>
    <phoneticPr fontId="3" type="noConversion"/>
  </si>
  <si>
    <t>Ergon-TOU</t>
    <phoneticPr fontId="3" type="noConversion"/>
  </si>
  <si>
    <t>s</t>
    <phoneticPr fontId="3" type="noConversion"/>
  </si>
  <si>
    <t>REGIONAL QUEENSLAND, ERGON NETWORK</t>
    <phoneticPr fontId="3" type="noConversion"/>
  </si>
  <si>
    <t>Peak</t>
    <phoneticPr fontId="3" type="noConversion"/>
  </si>
  <si>
    <t>Annual bill (incl GST)</t>
  </si>
  <si>
    <t>Small Business Regulated Electricity Offers</t>
  </si>
  <si>
    <t>Minimum monthly demand charged (kW)</t>
    <phoneticPr fontId="8" type="noConversion"/>
  </si>
  <si>
    <t>QLD</t>
    <phoneticPr fontId="8" type="noConversion"/>
  </si>
  <si>
    <t>Ergon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</si>
  <si>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</si>
  <si>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</si>
  <si>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</si>
  <si>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Ergon Energy</t>
    <phoneticPr fontId="8" type="noConversion"/>
  </si>
  <si>
    <t>Regulated</t>
    <phoneticPr fontId="8" type="noConversion"/>
  </si>
  <si>
    <t>net</t>
    <phoneticPr fontId="8" type="noConversion"/>
  </si>
  <si>
    <t>o</t>
    <phoneticPr fontId="8" type="noConversion"/>
  </si>
  <si>
    <t>n</t>
    <phoneticPr fontId="8" type="noConversion"/>
  </si>
  <si>
    <t>https://www.ergon.com.au/__data/assets/pdf_file/0010/344809/Energy-Price-Factsheet-Business-1-July-2016-to-30-June-2017.pdf</t>
  </si>
  <si>
    <t>Controlled</t>
    <phoneticPr fontId="8" type="noConversion"/>
  </si>
  <si>
    <t>y</t>
    <phoneticPr fontId="8" type="noConversion"/>
  </si>
  <si>
    <t>QLD-Controlled 1</t>
    <phoneticPr fontId="8" type="noConversion"/>
  </si>
  <si>
    <t>TOU</t>
    <phoneticPr fontId="8" type="noConversion"/>
  </si>
  <si>
    <t>Ergon-TOU</t>
    <phoneticPr fontId="8" type="noConversion"/>
  </si>
  <si>
    <t>s</t>
    <phoneticPr fontId="8" type="noConversion"/>
  </si>
  <si>
    <t>QLD Networks:</t>
  </si>
  <si>
    <t>Energex</t>
  </si>
  <si>
    <t>Ergon</t>
  </si>
  <si>
    <t>$50 account credit if signing up online</t>
    <phoneticPr fontId="8" type="noConversion"/>
  </si>
  <si>
    <t xml:space="preserve">Small Business Electricity Market Offers </t>
  </si>
  <si>
    <t>Powershop</t>
  </si>
  <si>
    <t>Energy Locals</t>
  </si>
  <si>
    <t>Red Energy</t>
  </si>
  <si>
    <t>Simply Energy</t>
  </si>
  <si>
    <t>April</t>
  </si>
  <si>
    <t>Tab colors:</t>
  </si>
  <si>
    <t>QLD Workbook 1 - Electricity offers</t>
  </si>
  <si>
    <t>Timestamp</t>
    <phoneticPr fontId="0" type="noConversion"/>
  </si>
  <si>
    <t>DB</t>
    <phoneticPr fontId="0" type="noConversion"/>
  </si>
  <si>
    <t>Solar (y/n)</t>
    <phoneticPr fontId="0" type="noConversion"/>
  </si>
  <si>
    <t>Restricted eligibility? (n/so/nso)</t>
    <phoneticPr fontId="0" type="noConversion"/>
  </si>
  <si>
    <t>Peak 2nd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</si>
  <si>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</si>
  <si>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</si>
  <si>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Seasonal: peak/ off-peak rate (c/kWh)</t>
    <phoneticPr fontId="0" type="noConversion"/>
  </si>
  <si>
    <t>Off-peak rate (c/kWh)</t>
    <phoneticPr fontId="0" type="noConversion"/>
  </si>
  <si>
    <t>Off peak 1st step (kWh)</t>
    <phoneticPr fontId="0" type="noConversion"/>
  </si>
  <si>
    <t>Off peak 2nd step (kWh)</t>
    <phoneticPr fontId="0" type="noConversion"/>
  </si>
  <si>
    <t>Off peak 3rd step (kWh)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</si>
  <si>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</si>
  <si>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</si>
  <si>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</si>
  <si>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</si>
  <si>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</si>
  <si>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</si>
  <si>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</si>
  <si>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</si>
  <si>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</si>
  <si>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</si>
  <si>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Time structure Code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</si>
  <si>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</si>
  <si>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</si>
  <si>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</si>
  <si>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</si>
  <si>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</si>
  <si>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</si>
  <si>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</si>
  <si>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</si>
  <si>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</si>
  <si>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</si>
  <si>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</si>
  <si>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</si>
  <si>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y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</si>
  <si>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</si>
  <si>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</si>
  <si>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</si>
  <si>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net</t>
    <phoneticPr fontId="8" type="noConversion"/>
  </si>
  <si>
    <t>Single</t>
    <phoneticPr fontId="8" type="noConversion"/>
  </si>
  <si>
    <t>Origin Energy</t>
    <phoneticPr fontId="8" type="noConversion"/>
  </si>
  <si>
    <t>Business Saver</t>
    <phoneticPr fontId="8" type="noConversion"/>
  </si>
  <si>
    <t>net</t>
    <phoneticPr fontId="8" type="noConversion"/>
  </si>
  <si>
    <t>Also available with 2 years benefit period</t>
    <phoneticPr fontId="8" type="noConversion"/>
  </si>
  <si>
    <t>nso</t>
    <phoneticPr fontId="8" type="noConversion"/>
  </si>
  <si>
    <t>Powerdirect</t>
    <phoneticPr fontId="8" type="noConversion"/>
  </si>
  <si>
    <t>Discount included</t>
    <phoneticPr fontId="8" type="noConversion"/>
  </si>
  <si>
    <t>Powershop</t>
    <phoneticPr fontId="8" type="noConversion"/>
  </si>
  <si>
    <t>Standard Saver</t>
    <phoneticPr fontId="8" type="noConversion"/>
  </si>
  <si>
    <t>Monthly e-billing.</t>
    <phoneticPr fontId="8" type="noConversion"/>
  </si>
  <si>
    <t>Controlled</t>
    <phoneticPr fontId="8" type="noConversion"/>
  </si>
  <si>
    <t>AGL</t>
    <phoneticPr fontId="8" type="noConversion"/>
  </si>
  <si>
    <t>QLD-Controlled 1</t>
    <phoneticPr fontId="8" type="noConversion"/>
  </si>
  <si>
    <t>Controlled</t>
    <phoneticPr fontId="8" type="noConversion"/>
  </si>
  <si>
    <t>Diamond Energy</t>
    <phoneticPr fontId="8" type="noConversion"/>
  </si>
  <si>
    <t>QLD-Controlled 1</t>
    <phoneticPr fontId="8" type="noConversion"/>
  </si>
  <si>
    <t>net</t>
    <phoneticPr fontId="8" type="noConversion"/>
  </si>
  <si>
    <t>n</t>
    <phoneticPr fontId="8" type="noConversion"/>
  </si>
  <si>
    <t>Energex</t>
    <phoneticPr fontId="8" type="noConversion"/>
  </si>
  <si>
    <t>Two Rate</t>
    <phoneticPr fontId="8" type="noConversion"/>
  </si>
  <si>
    <t>n</t>
    <phoneticPr fontId="8" type="noConversion"/>
  </si>
  <si>
    <t>QLD-Two rate</t>
    <phoneticPr fontId="8" type="noConversion"/>
  </si>
  <si>
    <t>Click Energy</t>
    <phoneticPr fontId="8" type="noConversion"/>
  </si>
  <si>
    <t>QLD-Two rate</t>
    <phoneticPr fontId="8" type="noConversion"/>
  </si>
  <si>
    <t>Two rate</t>
    <phoneticPr fontId="8" type="noConversion"/>
  </si>
  <si>
    <t>Energy Locals</t>
    <phoneticPr fontId="8" type="noConversion"/>
  </si>
  <si>
    <t>Market offer</t>
    <phoneticPr fontId="8" type="noConversion"/>
  </si>
  <si>
    <t>o</t>
    <phoneticPr fontId="8" type="noConversion"/>
  </si>
  <si>
    <t>Red Energy</t>
    <phoneticPr fontId="8" type="noConversion"/>
  </si>
  <si>
    <t>Easy Saver</t>
    <phoneticPr fontId="8" type="noConversion"/>
  </si>
  <si>
    <t>Simply Energy</t>
    <phoneticPr fontId="8" type="noConversion"/>
  </si>
  <si>
    <t>Business Save Online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</si>
  <si>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</si>
  <si>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</si>
  <si>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Summer or winter peak (s/w)</t>
    <phoneticPr fontId="0" type="noConversion"/>
  </si>
  <si>
    <t>solar (net/gross)</t>
  </si>
  <si>
    <t>ERM Power</t>
    <phoneticPr fontId="3" type="noConversion"/>
  </si>
  <si>
    <t>Adjustable</t>
    <phoneticPr fontId="3" type="noConversion"/>
  </si>
  <si>
    <t>Origin Energy</t>
    <phoneticPr fontId="3" type="noConversion"/>
  </si>
  <si>
    <t>Shoulder Capacity charge  (c/kVA/day)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</si>
  <si>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</si>
  <si>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</si>
  <si>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</si>
  <si>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Dual fuel condition? (y/n)</t>
    <phoneticPr fontId="0" type="noConversion"/>
  </si>
  <si>
    <t>Comments</t>
    <phoneticPr fontId="0" type="noConversion"/>
  </si>
  <si>
    <t>Two rate</t>
    <phoneticPr fontId="3" type="noConversion"/>
  </si>
  <si>
    <t>Also available with 2 years benefit period</t>
    <phoneticPr fontId="3" type="noConversion"/>
  </si>
  <si>
    <t>Solar meter fee (c/day)</t>
  </si>
  <si>
    <t>Retailer</t>
  </si>
  <si>
    <t>Supply (c/day)</t>
  </si>
  <si>
    <t>block type</t>
  </si>
  <si>
    <t>Peak 2nd rate (c/kWh)</t>
    <phoneticPr fontId="0" type="noConversion"/>
  </si>
  <si>
    <t>Peak 2nd step (kWh)</t>
    <phoneticPr fontId="0" type="noConversion"/>
  </si>
  <si>
    <t>Peak 3rd rate (c/kWh)</t>
    <phoneticPr fontId="0" type="noConversion"/>
  </si>
  <si>
    <t>Peak 3rd step (kWh)</t>
    <phoneticPr fontId="0" type="noConversion"/>
  </si>
  <si>
    <t>net</t>
    <phoneticPr fontId="3" type="noConversion"/>
  </si>
  <si>
    <t>Click Energy</t>
    <phoneticPr fontId="3" type="noConversion"/>
  </si>
  <si>
    <t>Click Business</t>
    <phoneticPr fontId="3" type="noConversion"/>
  </si>
  <si>
    <t>Single</t>
    <phoneticPr fontId="3" type="noConversion"/>
  </si>
  <si>
    <t>Incentive type</t>
    <phoneticPr fontId="0" type="noConversion"/>
  </si>
  <si>
    <t>Approx. incentive value ($)</t>
    <phoneticPr fontId="0" type="noConversion"/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</si>
  <si>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</si>
  <si>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</si>
  <si>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</si>
  <si>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</si>
  <si>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</si>
  <si>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Everyday Saver Business</t>
    <phoneticPr fontId="3" type="noConversion"/>
  </si>
  <si>
    <t>Cont' off peak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</si>
  <si>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</si>
  <si>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</si>
  <si>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QLD</t>
    <phoneticPr fontId="8" type="noConversion"/>
  </si>
  <si>
    <t>Energex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</si>
  <si>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</si>
  <si>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</si>
  <si>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</si>
  <si>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</si>
  <si>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>Business Savers</t>
    <phoneticPr fontId="8" type="noConversion"/>
  </si>
  <si>
    <t xml:space="preserve">QLD-Single </t>
    <phoneticPr fontId="8" type="noConversion"/>
  </si>
  <si>
    <t>o</t>
    <phoneticPr fontId="8" type="noConversion"/>
  </si>
  <si>
    <t>n</t>
    <phoneticPr fontId="8" type="noConversion"/>
  </si>
  <si>
    <t>Unchanged</t>
    <phoneticPr fontId="8" type="noConversion"/>
  </si>
  <si>
    <t>Energex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</si>
  <si>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</si>
  <si>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</si>
  <si>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</si>
  <si>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</si>
  <si>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Single</t>
    <phoneticPr fontId="8" type="noConversion"/>
  </si>
  <si>
    <t>y</t>
    <phoneticPr fontId="8" type="noConversion"/>
  </si>
  <si>
    <t>Diamond Energy</t>
    <phoneticPr fontId="8" type="noConversion"/>
  </si>
  <si>
    <t>Pay on time discount</t>
    <phoneticPr fontId="8" type="noConversion"/>
  </si>
  <si>
    <t>n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</si>
  <si>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</si>
  <si>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</si>
  <si>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</si>
  <si>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>EnergyAustralia</t>
    <phoneticPr fontId="8" type="noConversion"/>
  </si>
  <si>
    <t>Everyday Saver Business</t>
    <phoneticPr fontId="8" type="noConversion"/>
  </si>
  <si>
    <t>net</t>
    <phoneticPr fontId="8" type="noConversion"/>
  </si>
  <si>
    <t>o</t>
    <phoneticPr fontId="8" type="noConversion"/>
  </si>
  <si>
    <t>Annual bill incl guaranteed discounts</t>
  </si>
  <si>
    <t>Annual bill incl conditional discounts</t>
  </si>
  <si>
    <t>Effective from</t>
    <phoneticPr fontId="0" type="noConversion"/>
  </si>
  <si>
    <t>Solar (y/n)</t>
    <phoneticPr fontId="0" type="noConversion"/>
  </si>
  <si>
    <t>Insert quarterly consumption (kWh):</t>
  </si>
  <si>
    <t>ID</t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</si>
  <si>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</si>
  <si>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</si>
  <si>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</si>
  <si>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</si>
  <si>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Supply charge</t>
  </si>
  <si>
    <t>Peak balance</t>
  </si>
  <si>
    <t>Quarterly bill</t>
  </si>
  <si>
    <t>Annual bill (excl GST)</t>
  </si>
  <si>
    <t>Off-peak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</si>
  <si>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</si>
  <si>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</si>
  <si>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</si>
  <si>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</si>
  <si>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</si>
  <si>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QLD-Two rate</t>
    <phoneticPr fontId="3" type="noConversion"/>
  </si>
  <si>
    <t>QLD</t>
    <phoneticPr fontId="3" type="noConversion"/>
  </si>
  <si>
    <t>Energex</t>
    <phoneticPr fontId="3" type="noConversion"/>
  </si>
  <si>
    <t>Seasonal: Off-peak/ Off-peak rate (c/kWh)</t>
    <phoneticPr fontId="0" type="noConversion"/>
  </si>
  <si>
    <t>Insert off-peak proportion (%):</t>
  </si>
  <si>
    <t>Off-Peak</t>
  </si>
  <si>
    <t>Two Rate</t>
  </si>
  <si>
    <t>SOUTH EAST QUEENSLAND, ENERGEX NETWORK</t>
    <phoneticPr fontId="3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</si>
  <si>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</si>
  <si>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</si>
  <si>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</si>
  <si>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Monthly E-billing</t>
    <phoneticPr fontId="3" type="noConversion"/>
  </si>
  <si>
    <t>Time structure Code</t>
    <phoneticPr fontId="0" type="noConversion"/>
  </si>
  <si>
    <t>Number of peak months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</si>
  <si>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</si>
  <si>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</si>
  <si>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</si>
  <si>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</si>
  <si>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</si>
  <si>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</si>
  <si>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Restricted eligibility? (n/so/nso)</t>
    <phoneticPr fontId="0" type="noConversion"/>
  </si>
  <si>
    <t>Powerdirect</t>
    <phoneticPr fontId="3" type="noConversion"/>
  </si>
  <si>
    <t>Discount included</t>
    <phoneticPr fontId="3" type="noConversion"/>
  </si>
  <si>
    <t>Seasonal: peak/ off-peak rate (c/kWh)</t>
    <phoneticPr fontId="0" type="noConversion"/>
  </si>
  <si>
    <t>Other incentives</t>
    <phoneticPr fontId="0" type="noConversion"/>
  </si>
  <si>
    <t>Single rate</t>
  </si>
  <si>
    <t>Off peak 4th rate (c/kWh)</t>
    <phoneticPr fontId="0" type="noConversion"/>
  </si>
  <si>
    <t>Seasonal tariff with non-seasonal off-peak rate (c/kWh)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</si>
  <si>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</si>
  <si>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</si>
  <si>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</si>
  <si>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</si>
  <si>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</si>
  <si>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Seasonal? (y/n)</t>
    <phoneticPr fontId="0" type="noConversion"/>
  </si>
  <si>
    <t>Business Premium</t>
    <phoneticPr fontId="3" type="noConversion"/>
  </si>
  <si>
    <t>Dedicated account management team</t>
    <phoneticPr fontId="3" type="noConversion"/>
  </si>
  <si>
    <t>Two Rate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</si>
  <si>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</si>
  <si>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</si>
  <si>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</si>
  <si>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</si>
  <si>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</si>
  <si>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</si>
  <si>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</si>
  <si>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</si>
  <si>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Lumo Energy</t>
    <phoneticPr fontId="3" type="noConversion"/>
  </si>
  <si>
    <t>Diamond Energy</t>
    <phoneticPr fontId="3" type="noConversion"/>
  </si>
  <si>
    <t>Pay on time discount</t>
    <phoneticPr fontId="3" type="noConversion"/>
  </si>
  <si>
    <t>EnergyAustralia</t>
    <phoneticPr fontId="3" type="noConversion"/>
  </si>
  <si>
    <t>Contract length (months)</t>
  </si>
  <si>
    <t>Exit fee (yes/no)</t>
  </si>
  <si>
    <t>Controlled load</t>
  </si>
  <si>
    <t>Insert peak proportion (%):</t>
  </si>
  <si>
    <t>Insert controlled off-peak proportion (%):</t>
  </si>
  <si>
    <t>Off-peak Capacity charge  (c/kVA/day)</t>
    <phoneticPr fontId="0" type="noConversion"/>
  </si>
  <si>
    <t xml:space="preserve">QLD-Single </t>
    <phoneticPr fontId="3" type="noConversion"/>
  </si>
  <si>
    <t xml:space="preserve">Small Business Electricity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</si>
  <si>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</si>
  <si>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</si>
  <si>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n</t>
    <phoneticPr fontId="3" type="noConversion"/>
  </si>
  <si>
    <t>o</t>
    <phoneticPr fontId="3" type="noConversion"/>
  </si>
  <si>
    <t>$25 credit if signing up online</t>
    <phoneticPr fontId="3" type="noConversion"/>
  </si>
  <si>
    <t>Account credit</t>
  </si>
  <si>
    <t>Controlled</t>
    <phoneticPr fontId="3" type="noConversion"/>
  </si>
  <si>
    <t>nso</t>
    <phoneticPr fontId="3" type="noConversion"/>
  </si>
  <si>
    <t>AGL</t>
    <phoneticPr fontId="3" type="noConversion"/>
  </si>
  <si>
    <t>Business Savers</t>
    <phoneticPr fontId="3" type="noConversion"/>
  </si>
  <si>
    <t>QLD-Controlled 1</t>
    <phoneticPr fontId="3" type="noConversion"/>
  </si>
  <si>
    <t>y</t>
    <phoneticPr fontId="3" type="noConversion"/>
  </si>
  <si>
    <t>Urth Energy</t>
    <phoneticPr fontId="3" type="noConversion"/>
  </si>
  <si>
    <t>Market offer</t>
    <phoneticPr fontId="3" type="noConversion"/>
  </si>
  <si>
    <t>Guaranteed discount off bill (%)</t>
    <phoneticPr fontId="0" type="noConversion"/>
  </si>
  <si>
    <t>Guaranteed discount off bill (%)</t>
  </si>
  <si>
    <t>Guaranteed discount off usage (%)</t>
  </si>
  <si>
    <t>POT discount off bill (%)</t>
  </si>
  <si>
    <t>POT discount off usage (%)</t>
  </si>
  <si>
    <t>The Energex network (South East Queensland/SEQ)</t>
    <phoneticPr fontId="3" type="noConversion"/>
  </si>
  <si>
    <t>this analysis include the three most common electricity offers based on meter type:</t>
  </si>
  <si>
    <t xml:space="preserve">1) Single rate (also known as flat rate).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</si>
  <si>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</si>
  <si>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</si>
  <si>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 xml:space="preserve">changes to SME energy offers in the Queensland.  </t>
    <phoneticPr fontId="3" type="noConversion"/>
  </si>
  <si>
    <t>2) Controlled load (also known as dedicated circuit). Typically used for hot water and heating.</t>
    <phoneticPr fontId="3" type="noConversion"/>
  </si>
  <si>
    <t xml:space="preserve">3) Two rate (Also known as Time of Use/TOU). </t>
    <phoneticPr fontId="3" type="noConversion"/>
  </si>
  <si>
    <t>AGL</t>
  </si>
  <si>
    <t>Click Energy</t>
  </si>
  <si>
    <t>Diamond Energy</t>
  </si>
  <si>
    <t>EnergyAustralia</t>
  </si>
  <si>
    <t>Origin Energy</t>
  </si>
  <si>
    <t>Powerdirect</t>
  </si>
  <si>
    <t>QLD Retailers:</t>
    <phoneticPr fontId="3" type="noConversion"/>
  </si>
  <si>
    <t>The Ergon network (northern and rural Queensland)</t>
    <phoneticPr fontId="3" type="noConversion"/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</si>
  <si>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</si>
  <si>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</si>
  <si>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</si>
  <si>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</si>
  <si>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</si>
  <si>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</si>
  <si>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</si>
  <si>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</si>
  <si>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</si>
  <si>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>Name</t>
    <phoneticPr fontId="0" type="noConversion"/>
  </si>
  <si>
    <t>Single or peak rate (c/kWh)</t>
    <phoneticPr fontId="0" type="noConversion"/>
  </si>
  <si>
    <t>Peak 1st step (kWh)</t>
    <phoneticPr fontId="0" type="noConversion"/>
  </si>
  <si>
    <t>Peak 4th rate (c/kWh)</t>
    <phoneticPr fontId="0" type="noConversion"/>
  </si>
  <si>
    <t>Peak</t>
    <phoneticPr fontId="3" type="noConversion"/>
  </si>
  <si>
    <t>Offer</t>
  </si>
  <si>
    <t>Business Saver</t>
    <phoneticPr fontId="3" type="noConversion"/>
  </si>
  <si>
    <t>Contract length (months)</t>
    <phoneticPr fontId="0" type="noConversion"/>
  </si>
  <si>
    <t>ETF (Y/N)</t>
    <phoneticPr fontId="0" type="noConversion"/>
  </si>
  <si>
    <t>October</t>
  </si>
  <si>
    <t>QLD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</si>
  <si>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</si>
  <si>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</si>
  <si>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</si>
  <si>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nso</t>
    <phoneticPr fontId="9" type="noConversion"/>
  </si>
  <si>
    <t>AGL</t>
    <phoneticPr fontId="9" type="noConversion"/>
  </si>
  <si>
    <t>Business Savers</t>
    <phoneticPr fontId="9" type="noConversion"/>
  </si>
  <si>
    <t xml:space="preserve">QLD-Single </t>
    <phoneticPr fontId="9" type="noConversion"/>
  </si>
  <si>
    <t>n</t>
    <phoneticPr fontId="9" type="noConversion"/>
  </si>
  <si>
    <t>o</t>
    <phoneticPr fontId="9" type="noConversion"/>
  </si>
  <si>
    <t>Energex</t>
    <phoneticPr fontId="9" type="noConversion"/>
  </si>
  <si>
    <t>Single</t>
    <phoneticPr fontId="9" type="noConversion"/>
  </si>
  <si>
    <t>nso</t>
    <phoneticPr fontId="9" type="noConversion"/>
  </si>
  <si>
    <t>Click Energy</t>
    <phoneticPr fontId="9" type="noConversion"/>
  </si>
  <si>
    <t>Click Business</t>
    <phoneticPr fontId="9" type="noConversion"/>
  </si>
  <si>
    <t>Monthly E-billing</t>
    <phoneticPr fontId="9" type="noConversion"/>
  </si>
  <si>
    <t>Single</t>
    <phoneticPr fontId="9" type="noConversion"/>
  </si>
  <si>
    <t>y</t>
    <phoneticPr fontId="9" type="noConversion"/>
  </si>
  <si>
    <t>Diamond Energy</t>
    <phoneticPr fontId="9" type="noConversion"/>
  </si>
  <si>
    <t>Pay on time discount</t>
    <phoneticPr fontId="9" type="noConversion"/>
  </si>
  <si>
    <t>net</t>
    <phoneticPr fontId="9" type="noConversion"/>
  </si>
  <si>
    <t>o</t>
    <phoneticPr fontId="9" type="noConversion"/>
  </si>
  <si>
    <t>y</t>
    <phoneticPr fontId="9" type="noConversion"/>
  </si>
  <si>
    <t>EnergyAustralia</t>
    <phoneticPr fontId="9" type="noConversion"/>
  </si>
  <si>
    <t>Everyday Saver Business</t>
    <phoneticPr fontId="9" type="noConversion"/>
  </si>
  <si>
    <t>net</t>
    <phoneticPr fontId="9" type="noConversion"/>
  </si>
  <si>
    <t>o</t>
    <phoneticPr fontId="9" type="noConversion"/>
  </si>
  <si>
    <t>ERM Power</t>
    <phoneticPr fontId="9" type="noConversion"/>
  </si>
  <si>
    <t>Adjustable</t>
    <phoneticPr fontId="9" type="noConversion"/>
  </si>
  <si>
    <t>Origin Energy</t>
    <phoneticPr fontId="9" type="noConversion"/>
  </si>
  <si>
    <t>Business Saver</t>
    <phoneticPr fontId="9" type="noConversion"/>
  </si>
  <si>
    <t>net</t>
    <phoneticPr fontId="9" type="noConversion"/>
  </si>
  <si>
    <t>y</t>
    <phoneticPr fontId="9" type="noConversion"/>
  </si>
  <si>
    <t>Also available with 2 years benefit period</t>
    <phoneticPr fontId="9" type="noConversion"/>
  </si>
  <si>
    <t>nso</t>
    <phoneticPr fontId="9" type="noConversion"/>
  </si>
  <si>
    <t>Powerdirect</t>
    <phoneticPr fontId="9" type="noConversion"/>
  </si>
  <si>
    <t>Discount included</t>
    <phoneticPr fontId="9" type="noConversion"/>
  </si>
  <si>
    <t>n</t>
    <phoneticPr fontId="9" type="noConversion"/>
  </si>
  <si>
    <t>Energex</t>
    <phoneticPr fontId="9" type="noConversion"/>
  </si>
  <si>
    <t>Powershop</t>
    <phoneticPr fontId="9" type="noConversion"/>
  </si>
  <si>
    <t>Standard Saver</t>
    <phoneticPr fontId="9" type="noConversion"/>
  </si>
  <si>
    <t>Free smart meter</t>
    <phoneticPr fontId="9" type="noConversion"/>
  </si>
  <si>
    <t>Monthly e-billing.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</si>
  <si>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</si>
  <si>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</si>
  <si>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</si>
  <si>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Energy Locals</t>
    <phoneticPr fontId="9" type="noConversion"/>
  </si>
  <si>
    <t>Market offer</t>
    <phoneticPr fontId="9" type="noConversion"/>
  </si>
  <si>
    <t>Rates fixed until 1 July 2018</t>
  </si>
  <si>
    <t>Energex</t>
    <phoneticPr fontId="9" type="noConversion"/>
  </si>
  <si>
    <t>Red Energy</t>
    <phoneticPr fontId="9" type="noConversion"/>
  </si>
  <si>
    <t>Easy Saver</t>
    <phoneticPr fontId="9" type="noConversion"/>
  </si>
  <si>
    <t>Simply Energy</t>
    <phoneticPr fontId="9" type="noConversion"/>
  </si>
  <si>
    <t>Business Save Online</t>
    <phoneticPr fontId="9" type="noConversion"/>
  </si>
  <si>
    <t>n</t>
    <phoneticPr fontId="9" type="noConversion"/>
  </si>
  <si>
    <t>$50 account credit if signing up online</t>
    <phoneticPr fontId="9" type="noConversion"/>
  </si>
  <si>
    <t>Account credit</t>
    <phoneticPr fontId="9" type="noConversion"/>
  </si>
  <si>
    <t>Alinta Energy</t>
    <phoneticPr fontId="9" type="noConversion"/>
  </si>
  <si>
    <t>Business Saver Plus</t>
  </si>
  <si>
    <t>n</t>
    <phoneticPr fontId="9" type="noConversion"/>
  </si>
  <si>
    <t>Q Energy</t>
    <phoneticPr fontId="9" type="noConversion"/>
  </si>
  <si>
    <t>Flexi Biz</t>
  </si>
  <si>
    <t>y</t>
  </si>
  <si>
    <t>1st Energy</t>
    <phoneticPr fontId="9" type="noConversion"/>
  </si>
  <si>
    <t>1st Saver</t>
    <phoneticPr fontId="9" type="noConversion"/>
  </si>
  <si>
    <t>n</t>
  </si>
  <si>
    <t>Controlled</t>
    <phoneticPr fontId="9" type="noConversion"/>
  </si>
  <si>
    <t>AGL</t>
    <phoneticPr fontId="9" type="noConversion"/>
  </si>
  <si>
    <t>QLD-Controlled 1</t>
    <phoneticPr fontId="9" type="noConversion"/>
  </si>
  <si>
    <t>Controlled</t>
    <phoneticPr fontId="9" type="noConversion"/>
  </si>
  <si>
    <t>y</t>
    <phoneticPr fontId="9" type="noConversion"/>
  </si>
  <si>
    <t>Diamond Energy</t>
    <phoneticPr fontId="9" type="noConversion"/>
  </si>
  <si>
    <t>Controlled</t>
    <phoneticPr fontId="9" type="noConversion"/>
  </si>
  <si>
    <t>Origin Energy</t>
    <phoneticPr fontId="9" type="noConversion"/>
  </si>
  <si>
    <t>Powerdirect</t>
    <phoneticPr fontId="9" type="noConversion"/>
  </si>
  <si>
    <t>$50 account credit if signing up online</t>
    <phoneticPr fontId="9" type="noConversion"/>
  </si>
  <si>
    <t>Energex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</si>
  <si>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</si>
  <si>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</si>
  <si>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</si>
  <si>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</si>
  <si>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</si>
  <si>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</si>
  <si>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</si>
  <si>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</si>
  <si>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y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</si>
  <si>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</si>
  <si>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</si>
  <si>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</si>
  <si>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</si>
  <si>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Ergon</t>
    <phoneticPr fontId="9" type="noConversion"/>
  </si>
  <si>
    <t>Ergon Energy</t>
    <phoneticPr fontId="9" type="noConversion"/>
  </si>
  <si>
    <t>Regulated</t>
    <phoneticPr fontId="9" type="noConversion"/>
  </si>
  <si>
    <t>net</t>
    <phoneticPr fontId="9" type="noConversion"/>
  </si>
  <si>
    <t>y</t>
    <phoneticPr fontId="9" type="noConversion"/>
  </si>
  <si>
    <t>TOU</t>
    <phoneticPr fontId="9" type="noConversion"/>
  </si>
  <si>
    <t>Ergon-TOU</t>
    <phoneticPr fontId="9" type="noConversion"/>
  </si>
  <si>
    <t>s</t>
    <phoneticPr fontId="9" type="noConversion"/>
  </si>
  <si>
    <t>Alinta Energy</t>
  </si>
  <si>
    <t>Q Energy</t>
  </si>
  <si>
    <t>1st Energy</t>
  </si>
  <si>
    <t>Price fix (months)</t>
  </si>
  <si>
    <t>Price fix (date)</t>
  </si>
  <si>
    <t>https://www.agl.com.au/-/media/AGLData/DistributorData/PDFs/PriceFactSheet_AGL443896MS.pdf</t>
  </si>
  <si>
    <t>Unchanged</t>
  </si>
  <si>
    <t>Not available</t>
  </si>
  <si>
    <t>http://diamondenergy.com.au/wp-content/uploads/2017/07/DER-Energy-Price-Fact-Sheet-SB-EG.pdf</t>
  </si>
  <si>
    <t>Changed</t>
  </si>
  <si>
    <t>http://www.powerdirect.com.au/src/</t>
  </si>
  <si>
    <t>Online Saver</t>
  </si>
  <si>
    <t>Free smart meter</t>
  </si>
  <si>
    <t>To qualify for Pay on Time discount you musy log in to Powershop at least once a month and buy enough of the Online Saver to cover your usage for your Account Review period. Monthly online payment.</t>
  </si>
  <si>
    <t>https://www.powershop.com.au/content/prices/qld/Energex/Business/PSH-MarketOffer-EnergexBusiness-71103.pdf</t>
  </si>
  <si>
    <t>https://assets.energylocals.com.au/EL_MO_QLD_EGX_Bus_Approved.pdf</t>
  </si>
  <si>
    <t>https://www.redenergy.com.au/docs/qld_price_fact_sheets/Red-Energy-QLD-Easy-Saver-10%25-Business-Energex.pdf</t>
  </si>
  <si>
    <t>Not available</t>
    <phoneticPr fontId="8" type="noConversion"/>
  </si>
  <si>
    <t>Alinta Energy</t>
    <phoneticPr fontId="8" type="noConversion"/>
  </si>
  <si>
    <t>https://www.alintaenergy.com.au/Alinta/media/Documents/Business-SaverPlus-Single-Rate.pdf</t>
  </si>
  <si>
    <t>Q Energy</t>
    <phoneticPr fontId="8" type="noConversion"/>
  </si>
  <si>
    <t>net</t>
  </si>
  <si>
    <t>1st Energy</t>
    <phoneticPr fontId="8" type="noConversion"/>
  </si>
  <si>
    <t>1st Saver</t>
    <phoneticPr fontId="8" type="noConversion"/>
  </si>
  <si>
    <t>http://www.1stenergy.com.au/wp-content/uploads/2017/08/Energex_BUS_M1.pdf</t>
  </si>
  <si>
    <t>Lumo Energy</t>
  </si>
  <si>
    <t>Business Premium</t>
  </si>
  <si>
    <t>https://lumoenergy.com.au/~/media/price-change/20180201%20-%20qld%20solar%20change/20180201_qld_lumo_business_premium.ashx</t>
  </si>
  <si>
    <t>Next Business Energy</t>
    <phoneticPr fontId="8" type="noConversion"/>
  </si>
  <si>
    <t>Market offer</t>
  </si>
  <si>
    <t>quarter</t>
  </si>
  <si>
    <t>Monthly billing.</t>
  </si>
  <si>
    <t>http://www.nextbusinessenergy.com.au</t>
  </si>
  <si>
    <t>Amaysim</t>
  </si>
  <si>
    <t>Business 1</t>
  </si>
  <si>
    <t>https://www.amaysim.com.au/energy/energy-price-fact-sheets/energex/business-1/101</t>
  </si>
  <si>
    <t>https://www.agl.com.au/-/media/AGLData/DistributorData/PDFs/PriceFactSheet_AGL443891MS.pdf</t>
  </si>
  <si>
    <t>https://www.alintaenergy.com.au/Alinta/media/Documents/Business-SaverPlus-Single-Rate-with-Controlled-Load-1.pdf</t>
  </si>
  <si>
    <t>https://www.agl.com.au/-/media/AGLData/DistributorData/PDFs/PriceFactSheet_AGL444067MS.pdf</t>
  </si>
  <si>
    <t>https://www.alintaenergy.com.au/Alinta/media/Documents/Business-SaverPlus-Two-Rate.pdf</t>
  </si>
  <si>
    <t>1st block</t>
  </si>
  <si>
    <t>2nd block</t>
  </si>
  <si>
    <t>Peak</t>
  </si>
  <si>
    <t>Next Business Energy</t>
  </si>
  <si>
    <t>https://www.ergon.com.au/__data/assets/pdf_file/0005/656582/Energy-Price-Factsheet-Business-1-July-2018-to-30-June-2019.pdf</t>
  </si>
  <si>
    <t>Click Business Plus</t>
  </si>
  <si>
    <t>New</t>
  </si>
  <si>
    <t>Mega Pack</t>
  </si>
  <si>
    <t>To qualify for Pay on Time discount you must purchase 3 months worth of power in advance</t>
  </si>
  <si>
    <t>Business Member</t>
  </si>
  <si>
    <t>Business Save</t>
    <phoneticPr fontId="8" type="noConversion"/>
  </si>
  <si>
    <t>https://www.qenergy.com.au/flux-content/qenergy/pdf/2017/Energex-Flexi-Biz.pdf</t>
  </si>
  <si>
    <t>Monthly billing</t>
  </si>
  <si>
    <t>Pay on time</t>
  </si>
  <si>
    <t>Ergon Energy</t>
  </si>
  <si>
    <t>QLD</t>
    <phoneticPr fontId="10" type="noConversion"/>
  </si>
  <si>
    <t>Energex</t>
    <phoneticPr fontId="10" type="noConversion"/>
  </si>
  <si>
    <t>Controlled</t>
    <phoneticPr fontId="10" type="noConversion"/>
  </si>
  <si>
    <t>1st Energy</t>
    <phoneticPr fontId="10" type="noConversion"/>
  </si>
  <si>
    <t>1st Saver</t>
    <phoneticPr fontId="10" type="noConversion"/>
  </si>
  <si>
    <t>QLD-Controlled 1</t>
    <phoneticPr fontId="10" type="noConversion"/>
  </si>
  <si>
    <t>n</t>
    <phoneticPr fontId="10" type="noConversion"/>
  </si>
  <si>
    <t>y</t>
    <phoneticPr fontId="10" type="noConversion"/>
  </si>
  <si>
    <t>AGL</t>
    <phoneticPr fontId="10" type="noConversion"/>
  </si>
  <si>
    <t>net</t>
    <phoneticPr fontId="10" type="noConversion"/>
  </si>
  <si>
    <t>o</t>
    <phoneticPr fontId="10" type="noConversion"/>
  </si>
  <si>
    <t>Business Savers</t>
    <phoneticPr fontId="10" type="noConversion"/>
  </si>
  <si>
    <t>nso</t>
    <phoneticPr fontId="10" type="noConversion"/>
  </si>
  <si>
    <t>Alinta Energy</t>
    <phoneticPr fontId="10" type="noConversion"/>
  </si>
  <si>
    <t>Corporate Saver</t>
  </si>
  <si>
    <t>Business as you go</t>
  </si>
  <si>
    <t>Click Energy</t>
    <phoneticPr fontId="10" type="noConversion"/>
  </si>
  <si>
    <t>Click Business Choice</t>
  </si>
  <si>
    <t>Monthly E-billing</t>
    <phoneticPr fontId="10" type="noConversion"/>
  </si>
  <si>
    <t>Diamond Energy</t>
    <phoneticPr fontId="10" type="noConversion"/>
  </si>
  <si>
    <t>Pay on time discount</t>
    <phoneticPr fontId="10" type="noConversion"/>
  </si>
  <si>
    <t>Energy Locals</t>
    <phoneticPr fontId="10" type="noConversion"/>
  </si>
  <si>
    <t>Unchanged</t>
    <phoneticPr fontId="10" type="noConversion"/>
  </si>
  <si>
    <t>EnergyAustralia</t>
    <phoneticPr fontId="10" type="noConversion"/>
  </si>
  <si>
    <t>Everyday Saver Business</t>
    <phoneticPr fontId="10" type="noConversion"/>
  </si>
  <si>
    <t>Next Business Energy</t>
    <phoneticPr fontId="10" type="noConversion"/>
  </si>
  <si>
    <t>Origin Energy</t>
    <phoneticPr fontId="10" type="noConversion"/>
  </si>
  <si>
    <t>Business Saver</t>
    <phoneticPr fontId="10" type="noConversion"/>
  </si>
  <si>
    <t>Also available with 2 years benefit period</t>
    <phoneticPr fontId="10" type="noConversion"/>
  </si>
  <si>
    <t>nso</t>
  </si>
  <si>
    <t>Power Club</t>
  </si>
  <si>
    <t>Powerbank Business</t>
  </si>
  <si>
    <t>n</t>
    <phoneticPr fontId="6" type="noConversion"/>
  </si>
  <si>
    <t>A refundable contribution to your powerbank of $40 per 1,000 kWh of annual consumption must be paid. Monthly billing.</t>
  </si>
  <si>
    <t>Powerdirect</t>
    <phoneticPr fontId="10" type="noConversion"/>
  </si>
  <si>
    <t>Powershop</t>
    <phoneticPr fontId="10" type="noConversion"/>
  </si>
  <si>
    <t>Auto Pay with Power Saver</t>
  </si>
  <si>
    <t>To qualify for Pay on Time discount you must log in to Powershop at least once a month and buy enough of the Power Saver to cover your usage for your Account Review period. Monthly online payment</t>
  </si>
  <si>
    <t>Q Energy</t>
    <phoneticPr fontId="10" type="noConversion"/>
  </si>
  <si>
    <t>Biz Saver</t>
  </si>
  <si>
    <t>Red Energy</t>
    <phoneticPr fontId="10" type="noConversion"/>
  </si>
  <si>
    <t>Easy Saver</t>
    <phoneticPr fontId="10" type="noConversion"/>
  </si>
  <si>
    <t>17c FIT rate for first 5 kWh/day only. 11.5 c FIT after that.</t>
  </si>
  <si>
    <t>Simply Energy</t>
    <phoneticPr fontId="10" type="noConversion"/>
  </si>
  <si>
    <t>Business Save</t>
    <phoneticPr fontId="10" type="noConversion"/>
  </si>
  <si>
    <t>$50 account credit if signing up online</t>
    <phoneticPr fontId="10" type="noConversion"/>
  </si>
  <si>
    <t>Account credit</t>
    <phoneticPr fontId="10" type="noConversion"/>
  </si>
  <si>
    <t>Single</t>
    <phoneticPr fontId="10" type="noConversion"/>
  </si>
  <si>
    <t xml:space="preserve">QLD-Single </t>
    <phoneticPr fontId="10" type="noConversion"/>
  </si>
  <si>
    <t>Two Rate</t>
    <phoneticPr fontId="10" type="noConversion"/>
  </si>
  <si>
    <t>QLD-Two rate</t>
    <phoneticPr fontId="10" type="noConversion"/>
  </si>
  <si>
    <t xml:space="preserve">*Electricity market offers and regulated offers as of April 2016, April 2017,  October 2017, April 2018, </t>
  </si>
  <si>
    <t>QLD</t>
  </si>
  <si>
    <t>Single</t>
  </si>
  <si>
    <t>Regulated</t>
  </si>
  <si>
    <t xml:space="preserve">QLD-Single </t>
  </si>
  <si>
    <t>o</t>
  </si>
  <si>
    <t>Controlled</t>
  </si>
  <si>
    <t>QLD-Controlled 1</t>
  </si>
  <si>
    <t>TOU</t>
  </si>
  <si>
    <t>Ergon-TOU</t>
  </si>
  <si>
    <t>s</t>
  </si>
  <si>
    <t>Business Essentials</t>
  </si>
  <si>
    <t>Click Business Start</t>
  </si>
  <si>
    <t>$50 gift card when switching to Click Energy</t>
  </si>
  <si>
    <t>Gift card</t>
  </si>
  <si>
    <t>https://www.energymadeeasy.gov.au/offer/982127</t>
  </si>
  <si>
    <t>Renewable Saver POT</t>
  </si>
  <si>
    <t>https://diamondenergy.com.au/epfs/business/market/energex.pdf</t>
  </si>
  <si>
    <t>Total Plan</t>
  </si>
  <si>
    <t xml:space="preserve">Flexi </t>
  </si>
  <si>
    <t>Discount Saver</t>
  </si>
  <si>
    <t>Shopper with Mega Pack</t>
  </si>
  <si>
    <t>https://s3-ap-southeast-2.amazonaws.com/psau-wordpress/wp-content/uploads/2019/06/30211407/PSH-EX-90701-MB.pdf</t>
  </si>
  <si>
    <t>Business Plus</t>
  </si>
  <si>
    <t xml:space="preserve">$30 account credit each anniversary from your supply start date </t>
  </si>
  <si>
    <t>Business Advantage</t>
  </si>
  <si>
    <t>1st Saver</t>
  </si>
  <si>
    <t>Powerclub</t>
  </si>
  <si>
    <t>https://nextbusinessenergy.com.au/wp-content/uploads/2019/06/QLD-Energex-MO-BSR-POT-NEX921102MS_CZ2.pdf</t>
  </si>
  <si>
    <t>Red Business Saver</t>
  </si>
  <si>
    <t>16.1c FIT rate for first 5 kWh/day only. 10 c FIT after that.</t>
  </si>
  <si>
    <t>Blue NRG</t>
  </si>
  <si>
    <t>Blue Saver</t>
  </si>
  <si>
    <t>Future X Power</t>
  </si>
  <si>
    <t>Flexi Saver</t>
  </si>
  <si>
    <t>https://www.energymadeeasy.gov.au/offer/982133</t>
  </si>
  <si>
    <t>QLD-Two rate</t>
  </si>
  <si>
    <t>https://www.energymadeeasy.gov.au/offer/982386</t>
  </si>
  <si>
    <t>Two rate</t>
  </si>
  <si>
    <t>https://nextbusinessenergy.com.au/wp-content/uploads/2019/06/QLD-Energex-MO-BTOU-POT-NEX921564MS_CZ2.pdf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</si>
  <si>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</si>
  <si>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</si>
  <si>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</si>
  <si>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</si>
  <si>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</si>
  <si>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incl guaranteed discounts (excl GST)</t>
    <phoneticPr fontId="2" type="noConversion"/>
  </si>
  <si>
    <t>Annual bill incl conditional discounts (excl GST)</t>
    <phoneticPr fontId="2" type="noConversion"/>
  </si>
  <si>
    <t>Mandatory shortened billing cycle (months)</t>
  </si>
  <si>
    <t>Source</t>
    <phoneticPr fontId="0" type="noConversion"/>
  </si>
  <si>
    <t>Update status</t>
    <phoneticPr fontId="0" type="noConversion"/>
  </si>
  <si>
    <t>Business Essentials Saver</t>
  </si>
  <si>
    <t>https://www.energymadeeasy.gov.au/plan?id=CLI40158MBE&amp;postcode=4000</t>
  </si>
  <si>
    <t>https://www.energymadeeasy.gov.au/plan?id=ORI24869MBE&amp;utm_source=Origin%20Energy&amp;utm_campaign=bpi-retailer&amp;utm_medium=retailer&amp;postcode=4000</t>
  </si>
  <si>
    <t>https://www.energymadeeasy.gov.au/plan?id=POW15448MBE&amp;postcode=4000</t>
  </si>
  <si>
    <t>https://www.powershop.com.au/app/rates/business/elec/energex/business-elec-energex-market-offer-tariff-all.pdf?v=1</t>
  </si>
  <si>
    <t>A refundable contribution to your powerbank of $40 per 1,000 kWh of annual consumption must be paid.</t>
  </si>
  <si>
    <t>https://www.energymadeeasy.gov.au/plan?id=PWR41474MBE1&amp;postcode=4000</t>
  </si>
  <si>
    <t>https://www.energymadeeasy.gov.au/plan?id=NEX42163MBE&amp;postcode=4000</t>
  </si>
  <si>
    <t>https://www.energymadeeasy.gov.au/plan?id=RED21484MBE&amp;postcode=4000</t>
  </si>
  <si>
    <t>Blue Essential</t>
  </si>
  <si>
    <t>https://www.energymadeeasy.gov.au/plan?id=BLU24759MBE&amp;postcode=4000</t>
  </si>
  <si>
    <t>https://www.energymadeeasy.gov.au/plan?id=FXP14713MBE1&amp;postcode=4000</t>
  </si>
  <si>
    <t>LPE</t>
  </si>
  <si>
    <t>https://localityenergy.com.au/uploads/images/LPE14834MBE1_CZ2.pdf#asset:44956%3Aurl</t>
  </si>
  <si>
    <t>https://www.energymadeeasy.gov.au/plan?id=CLI40162MBE&amp;postcode=4000</t>
  </si>
  <si>
    <t>https://www.energymadeeasy.gov.au/plan?id=ORI24867MBE&amp;postcode=4000</t>
  </si>
  <si>
    <t>https://www.energymadeeasy.gov.au/plan?id=POW15449MBE&amp;postcode=4000</t>
  </si>
  <si>
    <t>https://www.energymadeeasy.gov.au/plan?id=RED21485MBE&amp;postcode=4000</t>
  </si>
  <si>
    <t>https://www.energymadeeasy.gov.au/plan?id=BLU24757MBE&amp;postcode=4000</t>
  </si>
  <si>
    <t>https://www.energymadeeasy.gov.au/plan?id=FXP13791MBE1&amp;postcode=4000</t>
  </si>
  <si>
    <t>https://localityenergy.com.au/uploads/images/LPE14836MBE1_CZ2.pdf#asset:44958%3Aurl</t>
  </si>
  <si>
    <t>https://www.energymadeeasy.gov.au/plan?id=CLI40152MBE&amp;postcode=4000</t>
  </si>
  <si>
    <t>https://www.energymadeeasy.gov.au/plan?id=ORI25399MBE&amp;utm_source=Origin%20Energy&amp;utm_campaign=bpi-retailer&amp;utm_medium=retailer&amp;postcode=4000</t>
  </si>
  <si>
    <t>https://www.energymadeeasy.gov.au/plan?id=POW15468MBE&amp;utm_source=Powerdirect&amp;utm_campaign=bpi-retailer&amp;utm_medium=retailer&amp;postcode=4000</t>
  </si>
  <si>
    <t>https://www.energymadeeasy.gov.au/plan?id=PWR41433MBE1&amp;postcode=4000</t>
  </si>
  <si>
    <t>https://www.energymadeeasy.gov.au/plan?id=NEX44652MBE&amp;postcode=4000</t>
  </si>
  <si>
    <t>https://www.energymadeeasy.gov.au/plan?id=RED21768MBE&amp;postcode=4000</t>
  </si>
  <si>
    <t>https://www.energymadeeasy.gov.au/plan?id=BLU24574MBE&amp;postcode=4000</t>
  </si>
  <si>
    <t>https://localityenergy.com.au/uploads/images/LPE14868MBE1_CZ2.pdf#asset:44972%3Aurl</t>
  </si>
  <si>
    <t xml:space="preserve">  </t>
  </si>
  <si>
    <t>https://www.energymadeeasy.gov.au/plan?id=AGL15126MBE&amp;postcode=4000</t>
  </si>
  <si>
    <t>Click Business Pin</t>
  </si>
  <si>
    <t>https://www.energymadeeasy.gov.au/plan?id=CLI65376MBE&amp;postcode=4000</t>
  </si>
  <si>
    <t>https://www.energymadeeasy.gov.au/plan?id=DIA34667MBE&amp;postcode=4000</t>
  </si>
  <si>
    <t>https://www.energymadeeasy.gov.au/plan?id=ENE32417MBE&amp;utm_source=EnergyAustralia&amp;utm_campaign=bpi-retailer&amp;utm_medium=retailer&amp;postcode=4000</t>
  </si>
  <si>
    <t>https://www.energymadeeasy.gov.au/plan?id=ORI24869MBE&amp;postcode=4000</t>
  </si>
  <si>
    <t>Business Rate Saver</t>
  </si>
  <si>
    <t xml:space="preserve">Solar FiT is 16c/kWh for first 10kWh/day, after which 8.50c/kWh. </t>
  </si>
  <si>
    <t>https://www.energymadeeasy.gov.au/plan?id=LCL112019MBE&amp;postcode=4000</t>
  </si>
  <si>
    <t>Business Saver</t>
  </si>
  <si>
    <t>https://www.energymadeeasy.gov.au/plan?id=SIM61742MBE&amp;utm_source=Simply%20Energy&amp;utm_campaign=bpi-retailer&amp;utm_medium=retailer&amp;postcode=4000</t>
  </si>
  <si>
    <t>BusinessDeal</t>
  </si>
  <si>
    <t>https://www.energymadeeasy.gov.au/plan?id=ALI13076MBE&amp;postcode=4000</t>
  </si>
  <si>
    <t>1st Saver Plus</t>
  </si>
  <si>
    <t>https://www.energymadeeasy.gov.au/plan?id=1ST121609MBE&amp;postcode=4000</t>
  </si>
  <si>
    <t>Bis Flat</t>
  </si>
  <si>
    <t>https://www.energymadeeasy.gov.au/plan?id=PWR93210MBE&amp;postcode=4000</t>
  </si>
  <si>
    <t xml:space="preserve">Assured </t>
  </si>
  <si>
    <t>15c FIT rate for first 5 kWh/day only. 8 c FIT after that.</t>
  </si>
  <si>
    <t>Business Smart</t>
  </si>
  <si>
    <t>https://www.energymadeeasy.gov.au/plan?id=FXP98021MBE&amp;postcode=4000</t>
  </si>
  <si>
    <t>https://www.energymadeeasy.gov.au/plan?id=AGL15125MBE&amp;postcode=4000</t>
  </si>
  <si>
    <t>https://www.energymadeeasy.gov.au/plan?id=CLI65398MBE&amp;postcode=4000</t>
  </si>
  <si>
    <t>https://www.energymadeeasy.gov.au/plan?id=DIA34668MBE&amp;postcode=4000</t>
  </si>
  <si>
    <t>https://www.energymadeeasy.gov.au/plan?id=ENE32418MBE&amp;utm_source=EnergyAustralia&amp;utm_campaign=bpi-retailer&amp;utm_medium=retailer&amp;postcode=4000</t>
  </si>
  <si>
    <t>https://www.energymadeeasy.gov.au/plan?id=LCL112020MBE&amp;postcode=4000</t>
  </si>
  <si>
    <t>https://www.energymadeeasy.gov.au/plan?id=SIM61733MBE&amp;utm_source=Simply%20Energy&amp;utm_campaign=bpi-retailer&amp;utm_medium=retailer&amp;postcode=4000</t>
  </si>
  <si>
    <t>https://www.energymadeeasy.gov.au/plan?id=ALI13098MBE&amp;postcode=4000</t>
  </si>
  <si>
    <t>https://www.energymadeeasy.gov.au/plan?id=1ST121605MBE&amp;postcode=4000</t>
  </si>
  <si>
    <t>https://www.energymadeeasy.gov.au/plan?id=FXP98023MBE&amp;utm_source=Future%20X%20Power&amp;utm_campaign=bpi-retailer&amp;utm_medium=retailer&amp;postcode=4000</t>
  </si>
  <si>
    <t>https://www.energymadeeasy.gov.au/plan?id=AGL15012MBE&amp;postcode=4000</t>
  </si>
  <si>
    <t>https://www.energymadeeasy.gov.au/plan?id=CLI65301MBE&amp;postcode=4000</t>
  </si>
  <si>
    <t>https://www.energymadeeasy.gov.au/plan?id=DIA48976MBE&amp;postcode=4000</t>
  </si>
  <si>
    <t>https://www.energymadeeasy.gov.au/plan?id=ENE32481MBE&amp;utm_source=EnergyAustralia&amp;utm_campaign=bpi-retailer&amp;utm_medium=retailer&amp;postcode=4000</t>
  </si>
  <si>
    <t>https://www.energymadeeasy.gov.au/plan?id=ORI25399MBE&amp;postcode=4000</t>
  </si>
  <si>
    <t>https://www.energymadeeasy.gov.au/plan?id=POW15468MBE&amp;postcode=4000</t>
  </si>
  <si>
    <t>https://www.energymadeeasy.gov.au/plan?id=LCL112348MBE&amp;postcode=4000</t>
  </si>
  <si>
    <t>https://www.energymadeeasy.gov.au/plan?id=SIM62067MBE&amp;utm_source=Simply%20Energy&amp;utm_campaign=bpi-retailer&amp;utm_medium=retailer&amp;postcode=4000</t>
  </si>
  <si>
    <t>https://www.energymadeeasy.gov.au/plan?id=ALI13086MBE&amp;utm_source=Alinta%20Energy&amp;utm_campaign=bpi-retailer&amp;utm_medium=retailer&amp;postcode=4000</t>
  </si>
  <si>
    <t>https://www.energymadeeasy.gov.au/plan?id=1ST121618MBE&amp;utm_source=1st%20Energy&amp;utm_campaign=bpi-retailer&amp;utm_medium=retailer&amp;postcode=4000</t>
  </si>
  <si>
    <t>https://www.energymadeeasy.gov.au/plan?id=BLU140599MBE1&amp;postcode=4000</t>
  </si>
  <si>
    <t>https://www.energymadeeasy.gov.au/plan?id=BLU140628MBE1&amp;postcode=4000</t>
  </si>
  <si>
    <t>Bright Spark Power</t>
  </si>
  <si>
    <t>Business 12 Months</t>
  </si>
  <si>
    <t>https://www.energymadeeasy.gov.au/plan?id=BSP124488MBE1&amp;postcode=4000</t>
  </si>
  <si>
    <t>Locality Planning Energy</t>
  </si>
  <si>
    <t>https://www.energymadeeasy.gov.au/plan?id=BSP124489MBE1&amp;postcode=4000</t>
  </si>
  <si>
    <t>CovaU</t>
  </si>
  <si>
    <t>Freedom Plus</t>
  </si>
  <si>
    <t>https://www.energymadeeasy.gov.au/plan?id=COV71664MBE1&amp;postcode=4000</t>
  </si>
  <si>
    <t>https://www.energymadeeasy.gov.au/plan?id=COV71668MBE1&amp;postcode=4000</t>
  </si>
  <si>
    <t>https://www.energymadeeasy.gov.au/plan?id=COV71663MBE1&amp;postcode=4000</t>
  </si>
  <si>
    <t>Discover Energy</t>
  </si>
  <si>
    <t>Business Smart Saver</t>
  </si>
  <si>
    <t>https://www.energymadeeasy.gov.au/plan?id=DEN36109MBE3&amp;postcode=4000</t>
  </si>
  <si>
    <t>Only for new customers of Discover Energy; customers must be sign-up only, direct debit and credit card payment only; billing by email only.</t>
  </si>
  <si>
    <t>https://www.energymadeeasy.gov.au/plan?id=DEN36115MBE3&amp;postcode=4000</t>
  </si>
  <si>
    <t>https://www.energymadeeasy.gov.au/plan?id=DEN36085MBE2&amp;postcode=4000</t>
  </si>
  <si>
    <t>Glow Power</t>
  </si>
  <si>
    <t>Everyday Saver</t>
  </si>
  <si>
    <t>https://www.energymadeeasy.gov.au/plan?id=ESM149564MBE1&amp;postcode=4000</t>
  </si>
  <si>
    <t>https://www.energymadeeasy.gov.au/plan?id=ESM149570MBE1&amp;postcode=4000</t>
  </si>
  <si>
    <t>https://www.energymadeeasy.gov.au/plan?id=ESM149552MBE1&amp;postcode=4000</t>
  </si>
  <si>
    <t>QEnergy</t>
  </si>
  <si>
    <t>Biz your Way</t>
  </si>
  <si>
    <t>https://www.energymadeeasy.gov.au/plan?id=QEN85833SBE2&amp;postcode=4000</t>
  </si>
  <si>
    <t>Only for existing Qenergy customers</t>
  </si>
  <si>
    <t>Radian Energy</t>
  </si>
  <si>
    <t>GTG Business Anytime</t>
  </si>
  <si>
    <t>https://www.energymadeeasy.gov.au/plan?id=RAD133268SBE1&amp;postcode=4000</t>
  </si>
  <si>
    <t>ReAmped Energy</t>
  </si>
  <si>
    <t>ReAmped Business</t>
  </si>
  <si>
    <t>https://www.energymadeeasy.gov.au/plan?id=REA51348MBE2&amp;postcode=4000</t>
  </si>
  <si>
    <t>Sumo Power</t>
  </si>
  <si>
    <t>Freedom Business</t>
  </si>
  <si>
    <t>https://www.energymadeeasy.gov.au/plan?id=SUM108312MBE1&amp;postcode=4000</t>
  </si>
  <si>
    <t>Reamped Business</t>
  </si>
  <si>
    <t>https://www.energymadeeasy.gov.au/plan?id=REA51349MBE2&amp;postcode=4000</t>
  </si>
  <si>
    <t>https://www.energymadeeasy.gov.au/plan?id=SUM108309MBE1&amp;postcode=4000</t>
  </si>
  <si>
    <t>https://www.energymadeeasy.gov.au/plan?id=QEN106332SBE1&amp;postcode=4000</t>
  </si>
  <si>
    <t>https://www.energymadeeasy.gov.au/plan?id=REA51352MBE2&amp;postcode=4000</t>
  </si>
  <si>
    <t>https://www.energymadeeasy.gov.au/plan?id=SUM108310MBE1&amp;postcode=4000</t>
  </si>
  <si>
    <t>https://www.energymadeeasy.gov.au/plan?id=ORI24866MBE&amp;postcode=4000</t>
  </si>
  <si>
    <t>https://www.energymadeeasy.gov.au/plan?id=ORI24864MBE&amp;postcode=4000</t>
  </si>
  <si>
    <t>https://www.energymadeeasy.gov.au/plan?id=ORI25400MBE&amp;postcode=4000</t>
  </si>
  <si>
    <t>https://www.energymadeeasy.gov.au/plan?id=REA206726MBE1&amp;postcode=4000</t>
  </si>
  <si>
    <t>https://www.energymadeeasy.gov.au/plan?id=BSP198905MBE1&amp;postcode=4000</t>
  </si>
  <si>
    <t>Enova Energy</t>
  </si>
  <si>
    <t>Economy Plus</t>
  </si>
  <si>
    <t>https://www.energymadeeasy.gov.au/plan?id=ENO192681MBE1&amp;postcode=4000</t>
  </si>
  <si>
    <t>https://www.energymadeeasy.gov.au/plan?id=ALI143839MBE4&amp;postcode=4000</t>
  </si>
  <si>
    <t>Momentum Energy</t>
  </si>
  <si>
    <t>Smile Power</t>
  </si>
  <si>
    <t>https://www.energymadeeasy.gov.au/plan?id=MOM191639MBE1&amp;postcode=4000</t>
  </si>
  <si>
    <t>Electricity in a box</t>
  </si>
  <si>
    <t>Business Anytime</t>
  </si>
  <si>
    <t>https://www.energymadeeasy.gov.au/plan?id=BOX147432MBE2&amp;postcode=4000</t>
  </si>
  <si>
    <t>https://www.energymadeeasy.gov.au/plan?id=LPE108096MBE3&amp;postcode=4000</t>
  </si>
  <si>
    <t>https://www.energymadeeasy.gov.au/plan?id=COV182545MBE1&amp;postcode=4000</t>
  </si>
  <si>
    <t>https://www.energymadeeasy.gov.au/plan?id=ESM197635MBE1&amp;postcode=4000</t>
  </si>
  <si>
    <t>Saver</t>
  </si>
  <si>
    <t>https://www.energymadeeasy.gov.au/plan?id=FXP102966MBE4&amp;postcode=4000</t>
  </si>
  <si>
    <t>https://www.energymadeeasy.gov.au/plan?id=POW15448MBE7&amp;postcode=4000</t>
  </si>
  <si>
    <t>https://www.energymadeeasy.gov.au/plan?id=ALI143847MBE&amp;postcode=4000</t>
  </si>
  <si>
    <t>https://www.energymadeeasy.gov.au/plan?id=ALI143849MBE&amp;postcode=4000</t>
  </si>
  <si>
    <t>https://www.energymadeeasy.gov.au/plan?postcode=4000&amp;id=REA206722MBE</t>
  </si>
  <si>
    <t>https://www.energymadeeasy.gov.au/plan?postcode=4000&amp;id=REA206723MBE</t>
  </si>
  <si>
    <t>https://localityenergy.com.au/uploads/images/Energex/20201216_Bus.Adv/LPE108098MBE3_CZ5.pdf</t>
  </si>
  <si>
    <t>https://localityenergy.com.au/uploads/images/Energex/20201216_Bus.Adv/LPE108100MBE5.pdf</t>
  </si>
  <si>
    <t>https://www.energymadeeasy.gov.au/plan?id=COV182546MBE&amp;postcode=4000</t>
  </si>
  <si>
    <t>https://www.energymadeeasy.gov.au/plan?id=MOM191627MBE&amp;utm_source=Momentum%20Energy&amp;utm_campaign=bpi-retailer&amp;utm_medium=retailer&amp;postcode=4000</t>
  </si>
  <si>
    <t>https://www.energymadeeasy.gov.au/plan?id=MOM191607MBE&amp;utm_source=Momentum%20Energy&amp;utm_campaign=bpi-retailer&amp;utm_medium=retailer&amp;postcode=4000</t>
  </si>
  <si>
    <t>https://www.energymadeeasy.gov.au/plan?id=ESM197641MBE1&amp;postcode=4000</t>
  </si>
  <si>
    <t>https://www.energymadeeasy.gov.au/plan?id=ESM197623MBE1&amp;postcode=4000</t>
  </si>
  <si>
    <t>Timestamp</t>
  </si>
  <si>
    <t>State</t>
  </si>
  <si>
    <t>DB</t>
  </si>
  <si>
    <t>DB Zone</t>
  </si>
  <si>
    <t>Meter type</t>
  </si>
  <si>
    <t>Effective from</t>
  </si>
  <si>
    <t>Solar (y/n)</t>
  </si>
  <si>
    <t>Restricted eligibility? (n/so/nso)</t>
  </si>
  <si>
    <t>Name</t>
  </si>
  <si>
    <t>Single or peak rate (c/kWh)</t>
  </si>
  <si>
    <t>Peak 1st step (kWh)</t>
  </si>
  <si>
    <t>Peak 2nd rate (c/kWh)</t>
  </si>
  <si>
    <t>Peak 2nd step (kWh)</t>
  </si>
  <si>
    <t>Peak 3rd rate (c/kWh)</t>
  </si>
  <si>
    <t>Peak 3rd step (kWh)</t>
  </si>
  <si>
    <t>Peak 4th rate (c/kWh)</t>
  </si>
  <si>
    <t>Seasonal: peak/ off-peak rate (c/kWh)</t>
  </si>
  <si>
    <t>Off-peak rate (c/kWh)</t>
  </si>
  <si>
    <t>Off peak 1st step (kWh)</t>
  </si>
  <si>
    <t>Off peak 2nd rate (c/kWh)</t>
  </si>
  <si>
    <t>Off peak 2nd step (kWh)</t>
  </si>
  <si>
    <t>Off peak 3rd rate (c/kWh)</t>
  </si>
  <si>
    <t>Off peak 3rd step (kWh)</t>
  </si>
  <si>
    <t>Off peak 4th rate (c/kWh)</t>
  </si>
  <si>
    <t>Seasonal tariff with non-seasonal off-peak rate (c/kWh)</t>
  </si>
  <si>
    <t>Seasonal: Off-peak/ Off-peak rate (c/kWh)</t>
  </si>
  <si>
    <t>Cont' off peak</t>
  </si>
  <si>
    <t>Cont' off peak 1st step (kWh)</t>
  </si>
  <si>
    <t>Cont' off peak 2nd rate</t>
  </si>
  <si>
    <t>Shoulder (c/kWh)</t>
  </si>
  <si>
    <t>Split week tariff: Shoulder - weekdays (c/kWh)</t>
  </si>
  <si>
    <t>Split week tariff: Shoulder - weekends (c/kWh)</t>
  </si>
  <si>
    <t>Seasonal: Peak season shoulder rate (c/kWh)</t>
  </si>
  <si>
    <t>Seasonal: Off peak season shoulder rate (c/kWh)</t>
  </si>
  <si>
    <t>Peak or single Capacity charge  (c/kVA/day)</t>
  </si>
  <si>
    <t>Shoulder Capacity charge  (c/kVA/day)</t>
  </si>
  <si>
    <t>Off-peak Capacity charge  (c/kVA/day)</t>
  </si>
  <si>
    <t>Time structure Code</t>
  </si>
  <si>
    <t>Seasonal? (y/n)</t>
  </si>
  <si>
    <t>Summer or winter peak (s/w)</t>
  </si>
  <si>
    <t>Number of peak months</t>
  </si>
  <si>
    <t>FIT (c/kWh)</t>
  </si>
  <si>
    <t>Green (y/n/o)</t>
  </si>
  <si>
    <t>Green note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</si>
  <si>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</si>
  <si>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</si>
  <si>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</si>
  <si>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</si>
  <si>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</si>
  <si>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</si>
  <si>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</si>
  <si>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</si>
  <si>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</si>
  <si>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</si>
  <si>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</si>
  <si>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</si>
  <si>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</si>
  <si>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</si>
  <si>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Source</t>
  </si>
  <si>
    <t>https://www.energymadeeasy.gov.au/plan?id=SIM240881MBE2&amp;postcode=4000</t>
  </si>
  <si>
    <t>https://www.energymadeeasy.gov.au/plan?id=PWR287390MBE1&amp;postcode=4000</t>
  </si>
  <si>
    <t>Qenergy</t>
  </si>
  <si>
    <t>Biz Elite</t>
  </si>
  <si>
    <t>https://www.energymadeeasy.gov.au/plan?id=QEN215476MBE1&amp;postcode=4000</t>
  </si>
  <si>
    <t>https://www.energymadeeasy.gov.au/plan?id=LCL305291MBE1&amp;postcode=4000</t>
  </si>
  <si>
    <t>https://www.energymadeeasy.gov.au/plan?id=REA293596MBE1&amp;postcode=4000</t>
  </si>
  <si>
    <t>Blue Business Champion</t>
  </si>
  <si>
    <t>https://www.energymadeeasy.gov.au/plan?id=BLU309672MBE2&amp;postcode=4000</t>
  </si>
  <si>
    <t>https://www.energymadeeasy.gov.au/plan?id=ALI143847MBE9&amp;postcode=4000</t>
  </si>
  <si>
    <t>100% Carbon Neutral Rate Lock</t>
  </si>
  <si>
    <t>https://www.energymadeeasy.gov.au/plan?id=PSH305267MBE3&amp;postcode=4000</t>
  </si>
  <si>
    <t>https://www.energymadeeasy.gov.au/plan?id=POW15448MBE15&amp;postcode=4000</t>
  </si>
  <si>
    <t>https://www.energymadeeasy.gov.au/plan?id=LPE231002MBE5&amp;postcode=4000</t>
  </si>
  <si>
    <t>Freedom</t>
  </si>
  <si>
    <t>https://www.energymadeeasy.gov.au/plan?id=COV319668MBE1&amp;postcode=4000</t>
  </si>
  <si>
    <t>11.5c FIT rate for first 5 kWh/day only. 5 c FIT after that.</t>
  </si>
  <si>
    <t>https://www.energymadeeasy.gov.au/plan?id=RED21484MBE5&amp;postcode=4000</t>
  </si>
  <si>
    <t>https://www.energymadeeasy.gov.au/plan?id=ENE32417MBE7&amp;postcode=4000</t>
  </si>
  <si>
    <t>Tango Energy</t>
  </si>
  <si>
    <t>Business Select</t>
  </si>
  <si>
    <t>https://www.energymadeeasy.gov.au/plan?id=TAN255872MBE4&amp;postcode=4000</t>
  </si>
  <si>
    <t>https://www.energymadeeasy.gov.au/plan?id=MOM294568MBE1&amp;postcode=4000</t>
  </si>
  <si>
    <t>Business Go</t>
  </si>
  <si>
    <t>https://www.energymadeeasy.gov.au/plan?id=ORI151068MBE4&amp;postcode=4000</t>
  </si>
  <si>
    <t>Flexible Saver</t>
  </si>
  <si>
    <t>https://www.energymadeeasy.gov.au/plan?id=AGL238867MBE7&amp;postcode=4000</t>
  </si>
  <si>
    <t>https://www.energymadeeasy.gov.au/plan?id=DIA34667MBE4&amp;postcode=4000</t>
  </si>
  <si>
    <t>https://www.energymadeeasy.gov.au/plan?id=BSP239650MBE1&amp;postcode=4000</t>
  </si>
  <si>
    <t>Simple Switch</t>
  </si>
  <si>
    <t>https://www.energymadeeasy.gov.au/plan?id=RAD213044SBE6&amp;postcode=4000</t>
  </si>
  <si>
    <t>https://www.energymadeeasy.gov.au/plan?id=NEX42163MBE5&amp;postcode=4000</t>
  </si>
  <si>
    <t>https://www.energymadeeasy.gov.au/plan?id=1ST252928MBE1&amp;postcode=4000</t>
  </si>
  <si>
    <t>https://www.energymadeeasy.gov.au/plan?id=ENO192681MBE3&amp;postcode=4000</t>
  </si>
  <si>
    <t>https://www.energymadeeasy.gov.au/plan?id=DEN254088MBE1&amp;postcode=4000</t>
  </si>
  <si>
    <t>Blue Business Lightning</t>
  </si>
  <si>
    <t>https://www.energymadeeasy.gov.au/plan?id=ERG255735RBE&amp;postcode=4700</t>
  </si>
  <si>
    <t>https://www.energymadeeasy.gov.au/plan?id=ERG255736RBE&amp;postcode=4700</t>
  </si>
  <si>
    <t>https://www.energymadeeasy.gov.au/plan?id=ERG255759RBE&amp;postcode=4700</t>
  </si>
  <si>
    <t>QLD</t>
    <phoneticPr fontId="0" type="noConversion"/>
  </si>
  <si>
    <t>Ergon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</si>
  <si>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</si>
  <si>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</si>
  <si>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</si>
  <si>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Ergon Energy</t>
    <phoneticPr fontId="0" type="noConversion"/>
  </si>
  <si>
    <t>Regulated</t>
    <phoneticPr fontId="0" type="noConversion"/>
  </si>
  <si>
    <t xml:space="preserve">QLD-Single </t>
    <phoneticPr fontId="0" type="noConversion"/>
  </si>
  <si>
    <t>https://www.energymadeeasy.gov.au/plan?id=ERG255735RBE&amp;postcode=4810</t>
  </si>
  <si>
    <t>Controlled</t>
    <phoneticPr fontId="0" type="noConversion"/>
  </si>
  <si>
    <t>QLD-Controlled 1</t>
    <phoneticPr fontId="0" type="noConversion"/>
  </si>
  <si>
    <t>https://www.energymadeeasy.gov.au/plan?id=ERG255738RBE&amp;postcode=4810</t>
  </si>
  <si>
    <t>TOU</t>
    <phoneticPr fontId="0" type="noConversion"/>
  </si>
  <si>
    <t>Ergon-TOU</t>
    <phoneticPr fontId="0" type="noConversion"/>
  </si>
  <si>
    <t>s</t>
    <phoneticPr fontId="0" type="noConversion"/>
  </si>
  <si>
    <t>https://www.energymadeeasy.gov.au/plan?id=ERG255759RBE&amp;postcode=4810</t>
  </si>
  <si>
    <t>Energex</t>
    <phoneticPr fontId="0" type="noConversion"/>
  </si>
  <si>
    <t>AGL</t>
    <phoneticPr fontId="0" type="noConversion"/>
  </si>
  <si>
    <t>Business Value Saver</t>
  </si>
  <si>
    <t>o</t>
    <phoneticPr fontId="0" type="noConversion"/>
  </si>
  <si>
    <t>Mandatory eBilling</t>
  </si>
  <si>
    <t>https://www.energymadeeasy.gov.au/plan?id=AGL361440MBE2&amp;postcode=4000</t>
  </si>
  <si>
    <t>Diamond Energy</t>
    <phoneticPr fontId="0" type="noConversion"/>
  </si>
  <si>
    <t>EnergyAustralia</t>
    <phoneticPr fontId="0" type="noConversion"/>
  </si>
  <si>
    <t>Origin Energy</t>
    <phoneticPr fontId="0" type="noConversion"/>
  </si>
  <si>
    <t>Go Variable</t>
  </si>
  <si>
    <t>https://www.energymadeeasy.gov.au/plan?id=ORI218051MBE&amp;postcode=4000</t>
  </si>
  <si>
    <t>Powershop</t>
    <phoneticPr fontId="0" type="noConversion"/>
  </si>
  <si>
    <t>100% Carbon Neutral</t>
  </si>
  <si>
    <t>https://www.energymadeeasy.gov.au/plan?id=PSH65641MBE3&amp;postcode=4000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</si>
  <si>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</si>
  <si>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</si>
  <si>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https://www.energymadeeasy.gov.au/plan?id=LCL336794MBE1&amp;postcode=4000</t>
  </si>
  <si>
    <t>Simply Energy</t>
    <phoneticPr fontId="0" type="noConversion"/>
  </si>
  <si>
    <t>Business Saver - 22% off</t>
  </si>
  <si>
    <t>nso</t>
    <phoneticPr fontId="0" type="noConversion"/>
  </si>
  <si>
    <t>Alinta Energy</t>
    <phoneticPr fontId="0" type="noConversion"/>
  </si>
  <si>
    <t>Amber Electric</t>
  </si>
  <si>
    <t>Small Business</t>
  </si>
  <si>
    <t>https://www.energymadeeasy.gov.au/plan?id=AMB365729MBE1&amp;postcode=4000</t>
  </si>
  <si>
    <t>1st Energy</t>
    <phoneticPr fontId="0" type="noConversion"/>
  </si>
  <si>
    <t>1st Saver</t>
    <phoneticPr fontId="0" type="noConversion"/>
  </si>
  <si>
    <t>Powerbank Bis</t>
  </si>
  <si>
    <t>https://www.energymadeeasy.gov.au/plan?id=PWR287394MBE1&amp;postcode=4000</t>
  </si>
  <si>
    <t>Next Business Energy</t>
    <phoneticPr fontId="0" type="noConversion"/>
  </si>
  <si>
    <t>https://www.energymadeeasy.gov.au/plan?id=NEX351092MBE1&amp;postcode=4000</t>
  </si>
  <si>
    <t>Red Energy</t>
    <phoneticPr fontId="0" type="noConversion"/>
  </si>
  <si>
    <t>Blue NRG</t>
    <phoneticPr fontId="0" type="noConversion"/>
  </si>
  <si>
    <t>Market Offer</t>
  </si>
  <si>
    <t>https://www.energymadeeasy.gov.au/plan?id=FXP98021MBE5&amp;postcode=4000</t>
  </si>
  <si>
    <t>https://www.energymadeeasy.gov.au/plan?id=LPE231002MBE9&amp;postcode=4000</t>
  </si>
  <si>
    <t>Circular Energy</t>
  </si>
  <si>
    <t>Community Energy Business</t>
  </si>
  <si>
    <t>https://www.energymadeeasy.gov.au/plan?id=CIR306266SBE1&amp;postcode=4000</t>
  </si>
  <si>
    <t>CovaU</t>
    <phoneticPr fontId="0" type="noConversion"/>
  </si>
  <si>
    <t>https://www.energymadeeasy.gov.au/plan?id=COV283992MBE1&amp;postcode=4000</t>
  </si>
  <si>
    <t>Smart Saver</t>
  </si>
  <si>
    <t>New customers only; Online sign-up; E-billing only; DD and CC only</t>
  </si>
  <si>
    <t>GlowPower</t>
  </si>
  <si>
    <t>The Simple Switch</t>
  </si>
  <si>
    <t>https://www.energymadeeasy.gov.au/plan?id=RAD357207MBE2&amp;postcode=4000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</si>
  <si>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</si>
  <si>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</si>
  <si>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https://www.energymadeeasy.gov.au/plan?postcode=4000&amp;id=REA293596MBE2</t>
  </si>
  <si>
    <t>Sumo Power</t>
    <phoneticPr fontId="0" type="noConversion"/>
  </si>
  <si>
    <t>Enova Energy</t>
    <phoneticPr fontId="0" type="noConversion"/>
  </si>
  <si>
    <t>Business Economy Plus</t>
    <phoneticPr fontId="0" type="noConversion"/>
  </si>
  <si>
    <t>SmilePower Flexi</t>
  </si>
  <si>
    <t>https://www.energymadeeasy.gov.au/plan?id=MOM337413MBE1&amp;postcode=4000</t>
  </si>
  <si>
    <t>Electricity in a Box</t>
  </si>
  <si>
    <t>Biz</t>
  </si>
  <si>
    <t>https://www.energymadeeasy.gov.au/plan?id=TAN255872MBE6&amp;postcode=4000</t>
  </si>
  <si>
    <t>EziPower</t>
  </si>
  <si>
    <t>https://www.ezipower.com.au/wp-content/uploads/2020/05/EZI-QLD-FS-SME.pdf</t>
  </si>
  <si>
    <t>https://www.energymadeeasy.gov.au/plan?id=DIA34668MBE4&amp;postcode=4000</t>
  </si>
  <si>
    <t>https://www.energymadeeasy.gov.au/plan?id=ENE32419MBE7&amp;postcode=4000</t>
  </si>
  <si>
    <t>https://www.energymadeeasy.gov.au/plan?id=ORI218079MBE&amp;postcode=4000</t>
  </si>
  <si>
    <t>https://www.energymadeeasy.gov.au/plan?id=PSH65642MBE3&amp;postcode=4000</t>
  </si>
  <si>
    <t>https://www.energymadeeasy.gov.au/plan?id=LCL336768MBE1&amp;postcode=4000</t>
  </si>
  <si>
    <t>https://www.energymadeeasy.gov.au/plan?id=SIM240883MBE2&amp;postcode=4000</t>
  </si>
  <si>
    <t>https://www.energymadeeasy.gov.au/plan?id=ALI143850MBE&amp;postcode=4000</t>
  </si>
  <si>
    <t>https://www.energymadeeasy.gov.au/plan?id=1ST252930MBE1&amp;postcode=4000</t>
  </si>
  <si>
    <t>https://www.energymadeeasy.gov.au/plan?id=PWR287424MBE1&amp;postcode=4000</t>
  </si>
  <si>
    <t>https://www.energymadeeasy.gov.au/plan?id=NEX351094MBE1&amp;postcode=4000</t>
  </si>
  <si>
    <t>https://www.energymadeeasy.gov.au/plan?id=RED21487MBE&amp;postcode=4000</t>
  </si>
  <si>
    <t>https://www.energymadeeasy.gov.au/plan?id=BLU309674MBE2&amp;postcode=4000</t>
  </si>
  <si>
    <t>https://www.energymadeeasy.gov.au/plan?id=FXP98024MBE5&amp;postcode=4000</t>
  </si>
  <si>
    <t>https://www.energymadeeasy.gov.au/plan?id=LPE231004MBE9&amp;postcode=4000</t>
  </si>
  <si>
    <t>https://www.energymadeeasy.gov.au/plan?id=COV284008MBE1&amp;postcode=4000</t>
  </si>
  <si>
    <t>https://www.energymadeeasy.gov.au/plan?id=DEN254670MBE1&amp;postcode=4000</t>
  </si>
  <si>
    <t>https://www.energymadeeasy.gov.au/plan?id=ESM197656MBE1&amp;postcode=4000</t>
  </si>
  <si>
    <t>https://www.energymadeeasy.gov.au/plan?postcode=4000&amp;id=REA293629MBE2</t>
  </si>
  <si>
    <t>https://www.energymadeeasy.gov.au/plan?id=ENO192680MBE3&amp;postcode=4000</t>
  </si>
  <si>
    <t>https://www.energymadeeasy.gov.au/plan?id=MOM337071MBE1&amp;postcode=4000</t>
  </si>
  <si>
    <t>https://www.energymadeeasy.gov.au/plan?id=TAN255873MBE6&amp;postcode=4000</t>
  </si>
  <si>
    <t>Two Rate</t>
    <phoneticPr fontId="0" type="noConversion"/>
  </si>
  <si>
    <t>QLD-Two rate</t>
    <phoneticPr fontId="0" type="noConversion"/>
  </si>
  <si>
    <t>https://www.energymadeeasy.gov.au/plan?id=DIA48976MBE4&amp;postcode=4000</t>
  </si>
  <si>
    <t>https://www.energymadeeasy.gov.au/plan?id=ENE32481MBE7&amp;postcode=4000</t>
  </si>
  <si>
    <t>https://www.energymadeeasy.gov.au/plan?id=ORI218062MBE&amp;postcode=4000</t>
  </si>
  <si>
    <t>Two rate</t>
    <phoneticPr fontId="0" type="noConversion"/>
  </si>
  <si>
    <t>https://www.energymadeeasy.gov.au/plan?id=PSH65647MBE3&amp;postcode=4000</t>
  </si>
  <si>
    <t>https://www.energymadeeasy.gov.au/plan?id=LCL336762MBE1&amp;postcode=4000</t>
  </si>
  <si>
    <t>https://www.energymadeeasy.gov.au/plan?id=SIM240945MBE1&amp;postcode=4000</t>
  </si>
  <si>
    <t>https://www.energymadeeasy.gov.au/plan?id=ALI143839MBE&amp;postcode=4000</t>
  </si>
  <si>
    <t>https://www.energymadeeasy.gov.au/plan?id=1ST252939MBE1&amp;postcode=4000</t>
  </si>
  <si>
    <t>https://www.energymadeeasy.gov.au/plan?id=NEX351106MBE1&amp;postcode=4000</t>
  </si>
  <si>
    <t>https://www.energymadeeasy.gov.au/plan?id=BLU299990MBE2&amp;postcode=4000</t>
  </si>
  <si>
    <t>https://www.energymadeeasy.gov.au/plan?id=LPE231006MBE9&amp;postcode=4000</t>
  </si>
  <si>
    <t>https://www.energymadeeasy.gov.au/plan?id=COV283991MBE1&amp;postcode=4000</t>
  </si>
  <si>
    <t>https://www.energymadeeasy.gov.au/plan?id=DEN254671MBE1&amp;postcode=4000</t>
  </si>
  <si>
    <t>https://www.energymadeeasy.gov.au/plan?id=RAD357213MBE2&amp;postcode=4000</t>
  </si>
  <si>
    <t>https://www.energymadeeasy.gov.au/plan?postcode=4000&amp;id=REA293650MBE2</t>
  </si>
  <si>
    <t>https://www.energymadeeasy.gov.au/plan?id=MOM337407MBE1&amp;postcode=4000</t>
  </si>
  <si>
    <t>https://www.energymadeeasy.gov.au/plan?id=BOX147433MBE2&amp;postcode=4000</t>
  </si>
  <si>
    <t>https://www.energymadeeasy.gov.au/plan?id=TAN255874MBE6&amp;postcode=4000</t>
  </si>
  <si>
    <t>QLD</t>
    <phoneticPr fontId="7" type="noConversion"/>
  </si>
  <si>
    <t>Ergon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</si>
  <si>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</si>
  <si>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</si>
  <si>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</si>
  <si>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Ergon Energy</t>
    <phoneticPr fontId="7" type="noConversion"/>
  </si>
  <si>
    <t>Regulated</t>
    <phoneticPr fontId="7" type="noConversion"/>
  </si>
  <si>
    <t xml:space="preserve">QLD-Single </t>
    <phoneticPr fontId="7" type="noConversion"/>
  </si>
  <si>
    <t>https://www.energymadeeasy.gov.au/plan?id=ERG404708RBE&amp;postcode=4700</t>
  </si>
  <si>
    <t>Controlled</t>
    <phoneticPr fontId="7" type="noConversion"/>
  </si>
  <si>
    <t>QLD-Controlled 1</t>
    <phoneticPr fontId="7" type="noConversion"/>
  </si>
  <si>
    <t>https://www.energymadeeasy.gov.au/plan?id=ERG404735RBE&amp;postcode=4700</t>
  </si>
  <si>
    <t>Value Saver</t>
  </si>
  <si>
    <t>https://www.energymadeeasy.gov.au/plan?id=AGL361440MBE3&amp;postcode=4000</t>
  </si>
  <si>
    <t xml:space="preserve">Renewable Saver </t>
  </si>
  <si>
    <t>Balance Plan</t>
  </si>
  <si>
    <t>https://www.energymadeeasy.gov.au/plan?id=ENE211788MBE11&amp;postcode=4000</t>
  </si>
  <si>
    <t>https://www.energymadeeasy.gov.au/plan?id=ORI430626MBE1&amp;postcode=4000</t>
  </si>
  <si>
    <t>Carbon Neutral</t>
  </si>
  <si>
    <t>https://www.energymadeeasy.gov.au/plan?id=PSH65641MBE4&amp;postcode=4000</t>
  </si>
  <si>
    <t>daily</t>
  </si>
  <si>
    <t>https://www.energymadeeasy.gov.au/plan?id=LCL467143MBE1&amp;postcode=4000</t>
  </si>
  <si>
    <t>QLD</t>
    <phoneticPr fontId="4" type="noConversion"/>
  </si>
  <si>
    <t>Energex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</si>
  <si>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</si>
  <si>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</si>
  <si>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</si>
  <si>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Simply Energy</t>
    <phoneticPr fontId="2" type="noConversion"/>
  </si>
  <si>
    <t>Business Basic</t>
  </si>
  <si>
    <t xml:space="preserve">QLD-Single </t>
    <phoneticPr fontId="4" type="noConversion"/>
  </si>
  <si>
    <t>n</t>
    <phoneticPr fontId="2" type="noConversion"/>
  </si>
  <si>
    <t>https://www.energymadeeasy.gov.au/plan?id=SIM422960MBE1&amp;postcode=4000</t>
  </si>
  <si>
    <t>https://www.energymadeeasy.gov.au/plan?id=ALI463729MBE3&amp;postcode=4000</t>
  </si>
  <si>
    <t>Energex</t>
    <phoneticPr fontId="2" type="noConversion"/>
  </si>
  <si>
    <t xml:space="preserve">QLD-Single </t>
    <phoneticPr fontId="2" type="noConversion"/>
  </si>
  <si>
    <t>https://www.energymadeeasy.gov.au/plan?id=AMB427049MBE1&amp;postcode=4000</t>
  </si>
  <si>
    <t>Red Energy</t>
    <phoneticPr fontId="4" type="noConversion"/>
  </si>
  <si>
    <t>o</t>
    <phoneticPr fontId="4" type="noConversion"/>
  </si>
  <si>
    <t xml:space="preserve">$50 sign-up credits </t>
  </si>
  <si>
    <t>$50 one-off sign-up credits (including GST) will be applied on your first invoice after switching to CovaU. This's applicable to new customer who sign up on CovaU's website only.</t>
  </si>
  <si>
    <t>https://www.energymadeeasy.gov.au/plan?id=COV479672MBE1&amp;postcode=4000</t>
  </si>
  <si>
    <t>QLD</t>
    <phoneticPr fontId="2" type="noConversion"/>
  </si>
  <si>
    <t>Single</t>
    <phoneticPr fontId="2" type="noConversion"/>
  </si>
  <si>
    <t>y</t>
    <phoneticPr fontId="2" type="noConversion"/>
  </si>
  <si>
    <t>Sumo Power</t>
    <phoneticPr fontId="4" type="noConversion"/>
  </si>
  <si>
    <t>https://www.energymadeeasy.gov.au/plan?id=SUM395785MBE1&amp;postcode=4000</t>
  </si>
  <si>
    <t>https://www.energymadeeasy.gov.au/plan?id=AGL361456MBE3&amp;postcode=4000</t>
  </si>
  <si>
    <t>https://www.energymadeeasy.gov.au/plan?id=ORI430635MBE1&amp;postcode=4000</t>
  </si>
  <si>
    <t>https://www.energymadeeasy.gov.au/plan?id=PSH65642MBE4&amp;postcode=4000</t>
  </si>
  <si>
    <t>https://www.energymadeeasy.gov.au/plan?id=LCL467148MBE1&amp;postcode=4000</t>
  </si>
  <si>
    <t>Controlled</t>
    <phoneticPr fontId="4" type="noConversion"/>
  </si>
  <si>
    <t>QLD-Controlled 1</t>
    <phoneticPr fontId="4" type="noConversion"/>
  </si>
  <si>
    <t>https://www.energymadeeasy.gov.au/plan?id=SIM422961MBE1&amp;postcode=4000</t>
  </si>
  <si>
    <t>https://www.energymadeeasy.gov.au/plan?id=ALI463735MBE3&amp;postcode=4000</t>
  </si>
  <si>
    <t>https://www.energymadeeasy.gov.au/plan?id=RED21485MBE7&amp;postcode=4000</t>
  </si>
  <si>
    <t>https://www.energymadeeasy.gov.au/plan?id=COV479687MBE1&amp;postcode=4000</t>
  </si>
  <si>
    <t>Controlled</t>
    <phoneticPr fontId="2" type="noConversion"/>
  </si>
  <si>
    <t>QLD-Controlled 1</t>
    <phoneticPr fontId="2" type="noConversion"/>
  </si>
  <si>
    <t>https://www.energymadeeasy.gov.au/plan?id=SUM395786MBE1&amp;postcode=4000</t>
  </si>
  <si>
    <t>https://www.energymadeeasy.gov.au/plan?id=AGL361442MBE3&amp;postcode=4000</t>
  </si>
  <si>
    <t>https://www.energymadeeasy.gov.au/plan?id=ORI430634MBE1&amp;postcode=4000</t>
  </si>
  <si>
    <t>https://www.energymadeeasy.gov.au/plan?id=PSH65647MBE4&amp;postcode=4000</t>
  </si>
  <si>
    <t>https://www.energymadeeasy.gov.au/plan?id=LCL467149MBE1&amp;postcode=4000</t>
  </si>
  <si>
    <t>Two Rate</t>
    <phoneticPr fontId="4" type="noConversion"/>
  </si>
  <si>
    <t>QLD-Two rate</t>
    <phoneticPr fontId="4" type="noConversion"/>
  </si>
  <si>
    <t>https://www.energymadeeasy.gov.au/plan?id=SIM422964MBE1&amp;postcode=4000</t>
  </si>
  <si>
    <t>https://www.energymadeeasy.gov.au/plan?id=ALI463753MBE3&amp;postcode=4000</t>
  </si>
  <si>
    <t>https://www.energymadeeasy.gov.au/plan?id=RED21768MBE7&amp;postcode=4000</t>
  </si>
  <si>
    <t>https://www.energymadeeasy.gov.au/plan?id=COV479671MBE1&amp;postcode=4000</t>
  </si>
  <si>
    <t>Two Rate</t>
    <phoneticPr fontId="2" type="noConversion"/>
  </si>
  <si>
    <t>QLD-Two rate</t>
    <phoneticPr fontId="2" type="noConversion"/>
  </si>
  <si>
    <t>https://www.energymadeeasy.gov.au/plan?id=SUM395787MBE1&amp;postcode=4000</t>
  </si>
  <si>
    <t>Single+Demand</t>
  </si>
  <si>
    <t>Energex-Demand</t>
  </si>
  <si>
    <t>https://www.energymadeeasy.gov.au/plan?id=AGL361432MBE3&amp;postcode=4000</t>
  </si>
  <si>
    <t>Energex-Demand-Transitional</t>
  </si>
  <si>
    <t>FIT (c/kWh)</t>
    <phoneticPr fontId="7" type="noConversion"/>
  </si>
  <si>
    <t>FIT Block type</t>
  </si>
  <si>
    <t>1st step (kWh/block)</t>
  </si>
  <si>
    <t>1st step (months)</t>
  </si>
  <si>
    <t>2nd FIT (c/kWh)</t>
  </si>
  <si>
    <t>https://www.energymadeeasy.gov.au/plan?id=AGL361440MBE7&amp;postcode=4000</t>
  </si>
  <si>
    <t>Renewable Saver</t>
  </si>
  <si>
    <t>https://www.energymadeeasy.gov.au/plan?id=ENE211788MBE12&amp;postcode=4000</t>
  </si>
  <si>
    <t>https://www.energymadeeasy.gov.au/plan?id=ORI430626MBE3&amp;postcode=4000</t>
  </si>
  <si>
    <t>https://www.energymadeeasy.gov.au/plan?id=LCL467143MBE4&amp;postcode=4000</t>
  </si>
  <si>
    <t>https://www.energymadeeasy.gov.au/plan?id=SIM527239MBE1&amp;postcode=4000</t>
  </si>
  <si>
    <t>https://www.energymadeeasy.gov.au/plan?id=COV521648MBE2&amp;postcode=4000</t>
  </si>
  <si>
    <t>Thrifty Business</t>
  </si>
  <si>
    <t>https://www.energymadeeasy.gov.au/plan?id=MOM533621MBE&amp;utm_source=Momentum%20Energy&amp;utm_campaign=bpi-retailer&amp;utm_medium=retailer&amp;postcode=4000</t>
  </si>
  <si>
    <t>Biz Star</t>
  </si>
  <si>
    <t>https://www.energymadeeasy.gov.au/plan?id=BLU523464MBE1&amp;postcode=4000</t>
  </si>
  <si>
    <t>https://www.energymadeeasy.gov.au/plan?id=MOM533431MBE&amp;utm_source=Momentum%20Energy&amp;utm_campaign=bpi-retailer&amp;utm_medium=retailer&amp;postcode=4000</t>
  </si>
  <si>
    <t>https://www.energymadeeasy.gov.au/plan?id=BLU523500MBE1&amp;postcode=4000</t>
  </si>
  <si>
    <t>https://www.energymadeeasy.gov.au/plan?id=AGL361442MBE7&amp;postcode=4000</t>
  </si>
  <si>
    <t>https://www.energymadeeasy.gov.au/plan?id=MOM533421MBE&amp;utm_source=Momentum%20Energy&amp;utm_campaign=bpi-retailer&amp;utm_medium=retailer&amp;postcode=4000</t>
  </si>
  <si>
    <t>https://www.energymadeeasy.gov.au/plan?id=BLU523468MBE1&amp;postcode=4000</t>
  </si>
  <si>
    <t>October 2018, April 2019, October 2019, April 2020, October 2020, April 2021, October 2021, April 2022, October 2022, April 2023 and October 2023</t>
  </si>
  <si>
    <t>https://www.energymadeeasy.gov.au/plan?id=AGL361432MBE11&amp;postcode=4000</t>
  </si>
  <si>
    <t>https://www.energymadeeasy.gov.au/plan?id=DIA34667MBE6&amp;postcode=4000</t>
  </si>
  <si>
    <t>https://www.energymadeeasy.gov.au/plan?id=DIA34668MBE6&amp;postcode=4000</t>
  </si>
  <si>
    <t>https://www.energymadeeasy.gov.au/plan?id=DIA48976MBE6&amp;postcode=4000</t>
  </si>
  <si>
    <t>https://www.energymadeeasy.gov.au/plan?id=ENE211788MBE14&amp;postcode=4000</t>
  </si>
  <si>
    <t>https://www.energymadeeasy.gov.au/plan?id=ENE211789MBE14&amp;postcode=4000</t>
  </si>
  <si>
    <t>https://www.energymadeeasy.gov.au/plan?id=ENE211796MBE15&amp;postcode=4000</t>
  </si>
  <si>
    <t>https://www.energymadeeasy.gov.au/plan?id=ORI430626MBE5&amp;postcode=4000</t>
  </si>
  <si>
    <t>https://www.energymadeeasy.gov.au/plan?id=ORI430635MBE5&amp;postcode=4000</t>
  </si>
  <si>
    <t>https://www.energymadeeasy.gov.au/plan?id=ORI430634MBE5&amp;postcode=4000</t>
  </si>
  <si>
    <t>https://www.energymadeeasy.gov.au/plan?id=PSH612025MBE2&amp;postcode=4000</t>
  </si>
  <si>
    <t>https://www.energymadeeasy.gov.au/plan?id=PSH612056MBE2&amp;postcode=4000</t>
  </si>
  <si>
    <t>https://www.energymadeeasy.gov.au/plan?id=PSH612089MBE2&amp;postcode=4000</t>
  </si>
  <si>
    <t>https://www.energymadeeasy.gov.au/plan?id=SIM589843MBE2&amp;postcode=4000</t>
  </si>
  <si>
    <t>https://www.energymadeeasy.gov.au/plan?id=SIM589844MBE2&amp;postcode=4000</t>
  </si>
  <si>
    <t>https://www.energymadeeasy.gov.au/plan?id=SIM589847MBE2&amp;postcode=4000</t>
  </si>
  <si>
    <t>https://www.energymadeeasy.gov.au/plan?id=ALI463729MBE4&amp;postcode=4000</t>
  </si>
  <si>
    <t>https://www.energymadeeasy.gov.au/plan?id=ALI463751MBE4&amp;postcode=4000</t>
  </si>
  <si>
    <t>https://www.energymadeeasy.gov.au/plan?id=ALI463753MBE4&amp;postcode=4000</t>
  </si>
  <si>
    <t>https://www.energymadeeasy.gov.au/plan?id=RED552205MBE3&amp;postcode=4000</t>
  </si>
  <si>
    <t>https://www.energymadeeasy.gov.au/plan?id=RED552207MBE3&amp;postcode=4000</t>
  </si>
  <si>
    <t>https://www.energymadeeasy.gov.au/plan?id=RED552214MBE3&amp;postcode=4000</t>
  </si>
  <si>
    <t>https://www.energymadeeasy.gov.au/plan?id=COV639797MBE1&amp;postcode=4000</t>
  </si>
  <si>
    <t>https://www.energymadeeasy.gov.au/plan?id=COV639809MBE1&amp;postcode=4000</t>
  </si>
  <si>
    <t>https://www.energymadeeasy.gov.au/plan?id=COV639796MBE1&amp;postcode=4000</t>
  </si>
  <si>
    <t>https://www.energymadeeasy.gov.au/plan?id=REA394250MBE3&amp;postcode=4000</t>
  </si>
  <si>
    <t>https://www.energymadeeasy.gov.au/plan?id=REA394243MBE3&amp;postcode=4000</t>
  </si>
  <si>
    <t>https://www.energymadeeasy.gov.au/plan?id=REA394213MBE3&amp;postcode=4000</t>
  </si>
  <si>
    <t>https://www.energymadeeasy.gov.au/plan?id=MOM546889MBE6&amp;postcode=4000</t>
  </si>
  <si>
    <t>https://www.energymadeeasy.gov.au/plan?id=MOM546873MBE6&amp;postcode=4000</t>
  </si>
  <si>
    <t>https://www.energymadeeasy.gov.au/plan?id=MOM546885MBE6&amp;postcode=4000</t>
  </si>
  <si>
    <t>NEW</t>
  </si>
  <si>
    <t>https://www.energymadeeasy.gov.au/plan?id=TAN658241MBE1&amp;postcode=4000</t>
  </si>
  <si>
    <t>https://www.energymadeeasy.gov.au/plan?id=TAN658242MBE1&amp;postcode=4000</t>
  </si>
  <si>
    <t>https://www.energymadeeasy.gov.au/plan?id=TAN658243MBE1&amp;postcode=4000</t>
  </si>
  <si>
    <t>Assured</t>
  </si>
  <si>
    <t>https://www.energymadeeasy.gov.au/plan?id=NEX662706MBE2&amp;postcode=4000</t>
  </si>
  <si>
    <t>https://www.energymadeeasy.gov.au/plan?id=NEX662707MBE2&amp;postcode=4000</t>
  </si>
  <si>
    <t>https://www.energymadeeasy.gov.au/plan?id=NEX662714MBE2&amp;postcode=4000</t>
  </si>
  <si>
    <t>https://www.energymadeeasy.gov.au/plan?id=AGL361440MBE12&amp;postcode=4000</t>
  </si>
  <si>
    <t>https://www.energymadeeasy.gov.au/plan?id=AGL361456MBE12&amp;postcode=4000</t>
  </si>
  <si>
    <t>https://www.energymadeeasy.gov.au/plan?id=AGL361442MBE12&amp;postcode=4000</t>
  </si>
  <si>
    <t>https://compare.energylocals.com.au/prices/distributor/Energex/type/resi/product/bs/postcode/4000</t>
  </si>
  <si>
    <t>https://www.energymadeeasy.gov.au/plan?id=BLU643875MBE1&amp;postcode=4000</t>
  </si>
  <si>
    <t>https://www.energymadeeasy.gov.au/plan?id=BLU643938MBE1&amp;postcode=4000</t>
  </si>
  <si>
    <t>https://www.energymadeeasy.gov.au/plan?id=BLU643879MBE1&amp;postcode=4000</t>
  </si>
  <si>
    <t>Blue TOU</t>
  </si>
  <si>
    <t>Blue Anytime</t>
  </si>
  <si>
    <t>https://www.energymadeeasy.gov.au/plan?id=ERG622113RBE&amp;postcode=4700</t>
  </si>
  <si>
    <t>https://www.energymadeeasy.gov.au/plan?id=ERG622114RBE&amp;postcode=4700</t>
  </si>
  <si>
    <t>Purpose of SME Tariff-Tracking project: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</si>
</sst>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"/>
  </numFmts>
  <fonts count="19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sz val="10"/>
      <color rgb="FF000000"/>
      <name val="Verdana"/>
      <family val="2"/>
    </font>
    <font>
      <b/>
      <sz val="10"/>
      <color theme="1"/>
      <name val="Verdana"/>
      <family val="2"/>
    </font>
  </fonts>
  <fills count="3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A7A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D44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C039"/>
        <bgColor indexed="64"/>
      </patternFill>
    </fill>
    <fill>
      <patternFill patternType="solid">
        <fgColor theme="5" tint="0.39997558519241921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</cellStyleXfs>
  <cellXfs count="373">
    <xf numFmtId="0" fontId="0" fillId="0" borderId="0" xfId="0"/>
    <xf numFmtId="0" fontId="4" fillId="3" borderId="4" xfId="0" applyFont="1" applyFill="1" applyBorder="1"/>
    <xf numFmtId="0" fontId="4" fillId="3" borderId="0" xfId="0" applyFont="1" applyFill="1"/>
    <xf numFmtId="0" fontId="4" fillId="3" borderId="1" xfId="0" applyFont="1" applyFill="1" applyBorder="1"/>
    <xf numFmtId="0" fontId="0" fillId="5" borderId="0" xfId="0" applyFill="1" applyAlignment="1">
      <alignment horizontal="right" wrapText="1"/>
    </xf>
    <xf numFmtId="0" fontId="0" fillId="5" borderId="0" xfId="0" applyFill="1" applyAlignment="1">
      <alignment horizontal="left"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horizontal="center" wrapText="1"/>
    </xf>
    <xf numFmtId="0" fontId="0" fillId="5" borderId="7" xfId="0" applyFill="1" applyBorder="1" applyAlignment="1">
      <alignment wrapText="1"/>
    </xf>
    <xf numFmtId="0" fontId="0" fillId="6" borderId="8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7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8" xfId="0" applyFill="1" applyBorder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3" borderId="7" xfId="0" applyFill="1" applyBorder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7" xfId="0" applyFill="1" applyBorder="1" applyAlignment="1">
      <alignment horizontal="center" wrapText="1"/>
    </xf>
    <xf numFmtId="0" fontId="0" fillId="15" borderId="0" xfId="0" applyFill="1" applyAlignment="1">
      <alignment horizontal="center" wrapText="1"/>
    </xf>
    <xf numFmtId="0" fontId="0" fillId="15" borderId="7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7" borderId="7" xfId="0" applyFill="1" applyBorder="1" applyAlignment="1">
      <alignment horizontal="center" wrapText="1"/>
    </xf>
    <xf numFmtId="0" fontId="0" fillId="5" borderId="10" xfId="0" applyFill="1" applyBorder="1"/>
    <xf numFmtId="14" fontId="2" fillId="0" borderId="10" xfId="0" applyNumberFormat="1" applyFont="1" applyBorder="1"/>
    <xf numFmtId="14" fontId="0" fillId="0" borderId="10" xfId="0" applyNumberFormat="1" applyBorder="1" applyAlignment="1">
      <alignment horizontal="left"/>
    </xf>
    <xf numFmtId="0" fontId="0" fillId="0" borderId="10" xfId="0" applyBorder="1"/>
    <xf numFmtId="14" fontId="0" fillId="0" borderId="10" xfId="0" applyNumberFormat="1" applyBorder="1"/>
    <xf numFmtId="0" fontId="0" fillId="0" borderId="10" xfId="0" applyBorder="1" applyAlignment="1">
      <alignment horizontal="center"/>
    </xf>
    <xf numFmtId="0" fontId="4" fillId="3" borderId="12" xfId="0" applyFont="1" applyFill="1" applyBorder="1"/>
    <xf numFmtId="0" fontId="4" fillId="3" borderId="6" xfId="0" applyFont="1" applyFill="1" applyBorder="1"/>
    <xf numFmtId="0" fontId="8" fillId="3" borderId="0" xfId="0" applyFont="1" applyFill="1"/>
    <xf numFmtId="0" fontId="10" fillId="3" borderId="0" xfId="0" applyFont="1" applyFill="1"/>
    <xf numFmtId="0" fontId="9" fillId="3" borderId="0" xfId="0" applyFont="1" applyFill="1"/>
    <xf numFmtId="0" fontId="9" fillId="3" borderId="3" xfId="0" applyFont="1" applyFill="1" applyBorder="1"/>
    <xf numFmtId="0" fontId="11" fillId="3" borderId="4" xfId="0" applyFont="1" applyFill="1" applyBorder="1"/>
    <xf numFmtId="0" fontId="10" fillId="3" borderId="4" xfId="0" applyFont="1" applyFill="1" applyBorder="1"/>
    <xf numFmtId="0" fontId="10" fillId="3" borderId="5" xfId="0" applyFont="1" applyFill="1" applyBorder="1"/>
    <xf numFmtId="0" fontId="10" fillId="3" borderId="2" xfId="0" applyFont="1" applyFill="1" applyBorder="1"/>
    <xf numFmtId="0" fontId="5" fillId="3" borderId="0" xfId="0" applyFont="1" applyFill="1"/>
    <xf numFmtId="0" fontId="11" fillId="3" borderId="0" xfId="0" applyFont="1" applyFill="1"/>
    <xf numFmtId="0" fontId="0" fillId="3" borderId="0" xfId="0" applyFill="1"/>
    <xf numFmtId="0" fontId="12" fillId="3" borderId="0" xfId="0" applyFont="1" applyFill="1"/>
    <xf numFmtId="0" fontId="4" fillId="3" borderId="0" xfId="0" applyFont="1" applyFill="1" applyProtection="1">
      <protection hidden="1"/>
    </xf>
    <xf numFmtId="0" fontId="11" fillId="0" borderId="0" xfId="0" applyFont="1"/>
    <xf numFmtId="0" fontId="11" fillId="3" borderId="6" xfId="0" applyFont="1" applyFill="1" applyBorder="1"/>
    <xf numFmtId="0" fontId="10" fillId="3" borderId="6" xfId="0" applyFont="1" applyFill="1" applyBorder="1"/>
    <xf numFmtId="0" fontId="10" fillId="3" borderId="16" xfId="0" applyFont="1" applyFill="1" applyBorder="1"/>
    <xf numFmtId="0" fontId="1" fillId="6" borderId="3" xfId="0" applyFont="1" applyFill="1" applyBorder="1"/>
    <xf numFmtId="0" fontId="10" fillId="6" borderId="5" xfId="0" applyFont="1" applyFill="1" applyBorder="1"/>
    <xf numFmtId="0" fontId="4" fillId="4" borderId="0" xfId="0" applyFont="1" applyFill="1"/>
    <xf numFmtId="0" fontId="0" fillId="0" borderId="10" xfId="0" applyBorder="1" applyProtection="1">
      <protection hidden="1"/>
    </xf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14" fontId="0" fillId="0" borderId="10" xfId="0" applyNumberFormat="1" applyBorder="1" applyAlignment="1">
      <alignment horizontal="right"/>
    </xf>
    <xf numFmtId="0" fontId="10" fillId="3" borderId="3" xfId="0" applyFont="1" applyFill="1" applyBorder="1"/>
    <xf numFmtId="17" fontId="10" fillId="18" borderId="1" xfId="0" applyNumberFormat="1" applyFont="1" applyFill="1" applyBorder="1"/>
    <xf numFmtId="0" fontId="10" fillId="18" borderId="2" xfId="0" applyFont="1" applyFill="1" applyBorder="1"/>
    <xf numFmtId="17" fontId="10" fillId="19" borderId="12" xfId="0" applyNumberFormat="1" applyFont="1" applyFill="1" applyBorder="1"/>
    <xf numFmtId="0" fontId="10" fillId="19" borderId="16" xfId="0" applyFont="1" applyFill="1" applyBorder="1"/>
    <xf numFmtId="17" fontId="10" fillId="20" borderId="1" xfId="0" applyNumberFormat="1" applyFont="1" applyFill="1" applyBorder="1"/>
    <xf numFmtId="0" fontId="10" fillId="20" borderId="2" xfId="0" applyFont="1" applyFill="1" applyBorder="1"/>
    <xf numFmtId="0" fontId="0" fillId="0" borderId="0" xfId="0" applyProtection="1">
      <protection hidden="1"/>
    </xf>
    <xf numFmtId="14" fontId="0" fillId="0" borderId="18" xfId="0" applyNumberFormat="1" applyBorder="1"/>
    <xf numFmtId="14" fontId="0" fillId="0" borderId="19" xfId="0" applyNumberFormat="1" applyBorder="1" applyAlignment="1">
      <alignment horizontal="right"/>
    </xf>
    <xf numFmtId="14" fontId="0" fillId="0" borderId="19" xfId="0" applyNumberFormat="1" applyBorder="1"/>
    <xf numFmtId="0" fontId="4" fillId="2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0" fontId="6" fillId="3" borderId="3" xfId="0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5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4" fillId="3" borderId="2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3" borderId="12" xfId="0" applyFont="1" applyFill="1" applyBorder="1" applyProtection="1">
      <protection hidden="1"/>
    </xf>
    <xf numFmtId="0" fontId="4" fillId="3" borderId="6" xfId="0" applyFont="1" applyFill="1" applyBorder="1" applyProtection="1">
      <protection hidden="1"/>
    </xf>
    <xf numFmtId="4" fontId="4" fillId="3" borderId="13" xfId="0" applyNumberFormat="1" applyFont="1" applyFill="1" applyBorder="1" applyProtection="1">
      <protection hidden="1"/>
    </xf>
    <xf numFmtId="4" fontId="4" fillId="3" borderId="14" xfId="0" applyNumberFormat="1" applyFont="1" applyFill="1" applyBorder="1" applyProtection="1">
      <protection hidden="1"/>
    </xf>
    <xf numFmtId="3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164" fontId="5" fillId="17" borderId="15" xfId="1" applyNumberFormat="1" applyFont="1" applyFill="1" applyBorder="1" applyProtection="1">
      <protection hidden="1"/>
    </xf>
    <xf numFmtId="0" fontId="0" fillId="2" borderId="0" xfId="0" applyFill="1" applyProtection="1">
      <protection hidden="1"/>
    </xf>
    <xf numFmtId="4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4" fontId="4" fillId="3" borderId="0" xfId="0" applyNumberFormat="1" applyFont="1" applyFill="1" applyProtection="1">
      <protection hidden="1"/>
    </xf>
    <xf numFmtId="3" fontId="5" fillId="3" borderId="0" xfId="0" applyNumberFormat="1" applyFont="1" applyFill="1" applyProtection="1">
      <protection hidden="1"/>
    </xf>
    <xf numFmtId="4" fontId="7" fillId="3" borderId="6" xfId="0" applyNumberFormat="1" applyFont="1" applyFill="1" applyBorder="1" applyProtection="1">
      <protection hidden="1"/>
    </xf>
    <xf numFmtId="0" fontId="5" fillId="4" borderId="0" xfId="0" applyFont="1" applyFill="1" applyProtection="1">
      <protection locked="0"/>
    </xf>
    <xf numFmtId="9" fontId="5" fillId="4" borderId="0" xfId="0" applyNumberFormat="1" applyFont="1" applyFill="1" applyProtection="1">
      <protection locked="0"/>
    </xf>
    <xf numFmtId="0" fontId="0" fillId="5" borderId="0" xfId="0" applyFill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0" xfId="0" applyFont="1" applyFill="1" applyAlignment="1" applyProtection="1">
      <alignment wrapText="1"/>
      <protection hidden="1"/>
    </xf>
    <xf numFmtId="14" fontId="4" fillId="3" borderId="6" xfId="0" applyNumberFormat="1" applyFont="1" applyFill="1" applyBorder="1" applyProtection="1">
      <protection hidden="1"/>
    </xf>
    <xf numFmtId="0" fontId="0" fillId="16" borderId="0" xfId="0" applyFill="1" applyProtection="1">
      <protection hidden="1"/>
    </xf>
    <xf numFmtId="0" fontId="0" fillId="17" borderId="0" xfId="0" applyFill="1" applyProtection="1"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17" fontId="10" fillId="21" borderId="1" xfId="0" applyNumberFormat="1" applyFont="1" applyFill="1" applyBorder="1"/>
    <xf numFmtId="0" fontId="10" fillId="21" borderId="2" xfId="0" applyFont="1" applyFill="1" applyBorder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10" xfId="0" applyFont="1" applyBorder="1" applyAlignment="1">
      <alignment horizontal="center"/>
    </xf>
    <xf numFmtId="0" fontId="0" fillId="22" borderId="0" xfId="0" applyFill="1" applyProtection="1"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3" borderId="21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6" fillId="6" borderId="10" xfId="0" applyFont="1" applyFill="1" applyBorder="1" applyAlignment="1" applyProtection="1">
      <alignment wrapText="1"/>
      <protection hidden="1"/>
    </xf>
    <xf numFmtId="0" fontId="6" fillId="6" borderId="22" xfId="0" applyFont="1" applyFill="1" applyBorder="1" applyAlignment="1" applyProtection="1">
      <alignment wrapText="1"/>
      <protection hidden="1"/>
    </xf>
    <xf numFmtId="0" fontId="6" fillId="6" borderId="23" xfId="0" applyFont="1" applyFill="1" applyBorder="1" applyAlignment="1" applyProtection="1">
      <alignment wrapText="1"/>
      <protection hidden="1"/>
    </xf>
    <xf numFmtId="0" fontId="5" fillId="6" borderId="10" xfId="0" applyFont="1" applyFill="1" applyBorder="1" applyAlignment="1" applyProtection="1">
      <alignment wrapText="1"/>
      <protection hidden="1"/>
    </xf>
    <xf numFmtId="0" fontId="4" fillId="6" borderId="10" xfId="0" applyFont="1" applyFill="1" applyBorder="1" applyAlignment="1" applyProtection="1">
      <alignment horizontal="center" wrapText="1"/>
      <protection hidden="1"/>
    </xf>
    <xf numFmtId="0" fontId="5" fillId="6" borderId="10" xfId="0" applyFont="1" applyFill="1" applyBorder="1" applyAlignment="1" applyProtection="1">
      <alignment horizontal="center" wrapText="1"/>
      <protection hidden="1"/>
    </xf>
    <xf numFmtId="0" fontId="4" fillId="6" borderId="23" xfId="0" applyFont="1" applyFill="1" applyBorder="1" applyAlignment="1" applyProtection="1">
      <alignment horizontal="center" wrapText="1"/>
      <protection hidden="1"/>
    </xf>
    <xf numFmtId="0" fontId="4" fillId="6" borderId="24" xfId="0" applyFont="1" applyFill="1" applyBorder="1" applyAlignment="1" applyProtection="1">
      <alignment horizontal="center" wrapText="1"/>
      <protection hidden="1"/>
    </xf>
    <xf numFmtId="0" fontId="5" fillId="6" borderId="24" xfId="0" applyFont="1" applyFill="1" applyBorder="1" applyAlignment="1" applyProtection="1">
      <alignment wrapText="1"/>
      <protection hidden="1"/>
    </xf>
    <xf numFmtId="0" fontId="6" fillId="6" borderId="25" xfId="0" applyFont="1" applyFill="1" applyBorder="1" applyAlignment="1" applyProtection="1">
      <alignment wrapText="1"/>
      <protection hidden="1"/>
    </xf>
    <xf numFmtId="0" fontId="5" fillId="6" borderId="25" xfId="0" applyFont="1" applyFill="1" applyBorder="1" applyAlignment="1" applyProtection="1">
      <alignment horizontal="center" wrapText="1"/>
      <protection hidden="1"/>
    </xf>
    <xf numFmtId="0" fontId="4" fillId="0" borderId="20" xfId="0" applyFont="1" applyBorder="1" applyProtection="1">
      <protection hidden="1"/>
    </xf>
    <xf numFmtId="0" fontId="4" fillId="0" borderId="0" xfId="0" applyFont="1" applyProtection="1">
      <protection hidden="1"/>
    </xf>
    <xf numFmtId="4" fontId="4" fillId="0" borderId="8" xfId="0" applyNumberFormat="1" applyFont="1" applyBorder="1" applyProtection="1">
      <protection hidden="1"/>
    </xf>
    <xf numFmtId="4" fontId="4" fillId="0" borderId="7" xfId="0" applyNumberFormat="1" applyFont="1" applyBorder="1" applyProtection="1">
      <protection hidden="1"/>
    </xf>
    <xf numFmtId="3" fontId="4" fillId="0" borderId="8" xfId="0" applyNumberFormat="1" applyFont="1" applyBorder="1" applyProtection="1">
      <protection hidden="1"/>
    </xf>
    <xf numFmtId="3" fontId="5" fillId="0" borderId="8" xfId="0" applyNumberFormat="1" applyFont="1" applyBorder="1" applyProtection="1">
      <protection hidden="1"/>
    </xf>
    <xf numFmtId="0" fontId="4" fillId="0" borderId="8" xfId="0" applyFont="1" applyBorder="1" applyProtection="1">
      <protection hidden="1"/>
    </xf>
    <xf numFmtId="3" fontId="5" fillId="0" borderId="8" xfId="0" applyNumberFormat="1" applyFont="1" applyBorder="1" applyAlignment="1" applyProtection="1">
      <alignment horizontal="right" wrapText="1"/>
      <protection hidden="1"/>
    </xf>
    <xf numFmtId="0" fontId="4" fillId="0" borderId="8" xfId="0" applyFont="1" applyBorder="1" applyAlignment="1" applyProtection="1">
      <alignment horizontal="right"/>
      <protection hidden="1"/>
    </xf>
    <xf numFmtId="0" fontId="4" fillId="0" borderId="11" xfId="0" applyFont="1" applyBorder="1" applyAlignment="1" applyProtection="1">
      <alignment horizontal="right"/>
      <protection hidden="1"/>
    </xf>
    <xf numFmtId="4" fontId="4" fillId="0" borderId="9" xfId="0" applyNumberFormat="1" applyFont="1" applyBorder="1" applyProtection="1">
      <protection hidden="1"/>
    </xf>
    <xf numFmtId="3" fontId="4" fillId="0" borderId="9" xfId="0" applyNumberFormat="1" applyFont="1" applyBorder="1" applyProtection="1">
      <protection hidden="1"/>
    </xf>
    <xf numFmtId="3" fontId="5" fillId="0" borderId="9" xfId="0" applyNumberFormat="1" applyFont="1" applyBorder="1" applyProtection="1">
      <protection hidden="1"/>
    </xf>
    <xf numFmtId="0" fontId="4" fillId="0" borderId="9" xfId="0" applyFont="1" applyBorder="1" applyProtection="1">
      <protection hidden="1"/>
    </xf>
    <xf numFmtId="3" fontId="5" fillId="0" borderId="9" xfId="0" applyNumberFormat="1" applyFont="1" applyBorder="1" applyAlignment="1" applyProtection="1">
      <alignment horizontal="right" wrapText="1"/>
      <protection hidden="1"/>
    </xf>
    <xf numFmtId="0" fontId="4" fillId="0" borderId="9" xfId="0" applyFont="1" applyBorder="1" applyAlignment="1" applyProtection="1">
      <alignment horizontal="right"/>
      <protection hidden="1"/>
    </xf>
    <xf numFmtId="3" fontId="5" fillId="0" borderId="0" xfId="0" applyNumberFormat="1" applyFont="1" applyProtection="1">
      <protection hidden="1"/>
    </xf>
    <xf numFmtId="0" fontId="4" fillId="0" borderId="21" xfId="0" applyFont="1" applyBorder="1" applyProtection="1">
      <protection hidden="1"/>
    </xf>
    <xf numFmtId="0" fontId="4" fillId="0" borderId="6" xfId="0" applyFont="1" applyBorder="1" applyProtection="1">
      <protection hidden="1"/>
    </xf>
    <xf numFmtId="4" fontId="4" fillId="0" borderId="17" xfId="0" applyNumberFormat="1" applyFont="1" applyBorder="1" applyProtection="1">
      <protection hidden="1"/>
    </xf>
    <xf numFmtId="3" fontId="4" fillId="0" borderId="17" xfId="0" applyNumberFormat="1" applyFont="1" applyBorder="1" applyProtection="1">
      <protection hidden="1"/>
    </xf>
    <xf numFmtId="3" fontId="5" fillId="0" borderId="17" xfId="0" applyNumberFormat="1" applyFont="1" applyBorder="1" applyProtection="1">
      <protection hidden="1"/>
    </xf>
    <xf numFmtId="0" fontId="4" fillId="0" borderId="13" xfId="0" applyFont="1" applyBorder="1" applyProtection="1">
      <protection hidden="1"/>
    </xf>
    <xf numFmtId="0" fontId="4" fillId="0" borderId="17" xfId="0" applyFont="1" applyBorder="1" applyProtection="1">
      <protection hidden="1"/>
    </xf>
    <xf numFmtId="3" fontId="5" fillId="0" borderId="17" xfId="0" applyNumberFormat="1" applyFont="1" applyBorder="1" applyAlignment="1" applyProtection="1">
      <alignment horizontal="right" wrapText="1"/>
      <protection hidden="1"/>
    </xf>
    <xf numFmtId="0" fontId="4" fillId="0" borderId="17" xfId="0" applyFont="1" applyBorder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right"/>
      <protection hidden="1"/>
    </xf>
    <xf numFmtId="3" fontId="5" fillId="0" borderId="6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4" fillId="0" borderId="12" xfId="0" applyFont="1" applyBorder="1" applyProtection="1">
      <protection hidden="1"/>
    </xf>
    <xf numFmtId="0" fontId="4" fillId="0" borderId="17" xfId="0" applyFont="1" applyBorder="1" applyAlignment="1" applyProtection="1">
      <alignment horizontal="center"/>
      <protection hidden="1"/>
    </xf>
    <xf numFmtId="0" fontId="4" fillId="0" borderId="15" xfId="0" applyFont="1" applyBorder="1" applyAlignment="1" applyProtection="1">
      <alignment horizontal="center"/>
      <protection hidden="1"/>
    </xf>
    <xf numFmtId="4" fontId="4" fillId="0" borderId="13" xfId="0" applyNumberFormat="1" applyFont="1" applyBorder="1" applyProtection="1">
      <protection hidden="1"/>
    </xf>
    <xf numFmtId="3" fontId="4" fillId="0" borderId="13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3" fontId="5" fillId="0" borderId="13" xfId="0" applyNumberFormat="1" applyFont="1" applyBorder="1" applyAlignment="1" applyProtection="1">
      <alignment horizontal="right" wrapText="1"/>
      <protection hidden="1"/>
    </xf>
    <xf numFmtId="0" fontId="4" fillId="0" borderId="13" xfId="0" applyFont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4" fontId="7" fillId="0" borderId="6" xfId="0" applyNumberFormat="1" applyFont="1" applyBorder="1" applyProtection="1">
      <protection hidden="1"/>
    </xf>
    <xf numFmtId="4" fontId="4" fillId="0" borderId="14" xfId="0" applyNumberFormat="1" applyFont="1" applyBorder="1" applyProtection="1">
      <protection hidden="1"/>
    </xf>
    <xf numFmtId="0" fontId="10" fillId="23" borderId="1" xfId="0" applyFont="1" applyFill="1" applyBorder="1"/>
    <xf numFmtId="0" fontId="10" fillId="23" borderId="2" xfId="0" applyFont="1" applyFill="1" applyBorder="1"/>
    <xf numFmtId="0" fontId="0" fillId="0" borderId="0" xfId="0" applyAlignment="1">
      <alignment horizontal="center"/>
    </xf>
    <xf numFmtId="14" fontId="0" fillId="0" borderId="10" xfId="0" applyNumberFormat="1" applyBorder="1" applyAlignment="1">
      <alignment horizontal="center"/>
    </xf>
    <xf numFmtId="0" fontId="2" fillId="0" borderId="10" xfId="0" applyFont="1" applyBorder="1"/>
    <xf numFmtId="0" fontId="0" fillId="24" borderId="0" xfId="0" applyFill="1"/>
    <xf numFmtId="2" fontId="0" fillId="0" borderId="10" xfId="0" applyNumberFormat="1" applyBorder="1"/>
    <xf numFmtId="0" fontId="0" fillId="25" borderId="0" xfId="0" applyFill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3" borderId="26" xfId="0" applyFont="1" applyFill="1" applyBorder="1" applyProtection="1">
      <protection hidden="1"/>
    </xf>
    <xf numFmtId="14" fontId="4" fillId="3" borderId="27" xfId="0" applyNumberFormat="1" applyFont="1" applyFill="1" applyBorder="1" applyProtection="1">
      <protection hidden="1"/>
    </xf>
    <xf numFmtId="4" fontId="4" fillId="3" borderId="28" xfId="0" applyNumberFormat="1" applyFont="1" applyFill="1" applyBorder="1" applyProtection="1">
      <protection hidden="1"/>
    </xf>
    <xf numFmtId="4" fontId="4" fillId="3" borderId="29" xfId="0" applyNumberFormat="1" applyFont="1" applyFill="1" applyBorder="1" applyProtection="1">
      <protection hidden="1"/>
    </xf>
    <xf numFmtId="3" fontId="4" fillId="3" borderId="28" xfId="0" applyNumberFormat="1" applyFont="1" applyFill="1" applyBorder="1" applyProtection="1">
      <protection hidden="1"/>
    </xf>
    <xf numFmtId="3" fontId="5" fillId="3" borderId="28" xfId="0" applyNumberFormat="1" applyFont="1" applyFill="1" applyBorder="1" applyProtection="1">
      <protection hidden="1"/>
    </xf>
    <xf numFmtId="164" fontId="5" fillId="17" borderId="30" xfId="1" applyNumberFormat="1" applyFont="1" applyFill="1" applyBorder="1" applyProtection="1">
      <protection hidden="1"/>
    </xf>
    <xf numFmtId="0" fontId="10" fillId="26" borderId="1" xfId="0" applyFont="1" applyFill="1" applyBorder="1"/>
    <xf numFmtId="0" fontId="10" fillId="26" borderId="2" xfId="0" applyFont="1" applyFill="1" applyBorder="1"/>
    <xf numFmtId="14" fontId="0" fillId="0" borderId="19" xfId="0" applyNumberFormat="1" applyBorder="1" applyAlignment="1">
      <alignment horizontal="left"/>
    </xf>
    <xf numFmtId="0" fontId="0" fillId="0" borderId="19" xfId="0" applyBorder="1"/>
    <xf numFmtId="0" fontId="0" fillId="0" borderId="19" xfId="0" applyBorder="1" applyAlignment="1">
      <alignment horizontal="center"/>
    </xf>
    <xf numFmtId="165" fontId="0" fillId="0" borderId="10" xfId="0" applyNumberFormat="1" applyBorder="1" applyProtection="1">
      <protection hidden="1"/>
    </xf>
    <xf numFmtId="0" fontId="0" fillId="0" borderId="19" xfId="0" applyBorder="1" applyProtection="1">
      <protection hidden="1"/>
    </xf>
    <xf numFmtId="0" fontId="2" fillId="0" borderId="10" xfId="0" applyFont="1" applyBorder="1" applyProtection="1">
      <protection hidden="1"/>
    </xf>
    <xf numFmtId="165" fontId="0" fillId="0" borderId="10" xfId="0" applyNumberFormat="1" applyBorder="1"/>
    <xf numFmtId="0" fontId="4" fillId="24" borderId="4" xfId="0" applyFont="1" applyFill="1" applyBorder="1" applyProtection="1">
      <protection hidden="1"/>
    </xf>
    <xf numFmtId="0" fontId="4" fillId="24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18" borderId="20" xfId="0" applyFont="1" applyFill="1" applyBorder="1" applyProtection="1">
      <protection hidden="1"/>
    </xf>
    <xf numFmtId="4" fontId="4" fillId="18" borderId="8" xfId="0" applyNumberFormat="1" applyFont="1" applyFill="1" applyBorder="1" applyProtection="1">
      <protection hidden="1"/>
    </xf>
    <xf numFmtId="4" fontId="4" fillId="18" borderId="7" xfId="0" applyNumberFormat="1" applyFont="1" applyFill="1" applyBorder="1" applyProtection="1">
      <protection hidden="1"/>
    </xf>
    <xf numFmtId="0" fontId="4" fillId="18" borderId="8" xfId="0" applyFont="1" applyFill="1" applyBorder="1" applyProtection="1">
      <protection hidden="1"/>
    </xf>
    <xf numFmtId="0" fontId="4" fillId="18" borderId="8" xfId="0" applyFont="1" applyFill="1" applyBorder="1" applyAlignment="1" applyProtection="1">
      <alignment horizontal="center"/>
      <protection hidden="1"/>
    </xf>
    <xf numFmtId="0" fontId="4" fillId="18" borderId="11" xfId="0" applyFont="1" applyFill="1" applyBorder="1" applyAlignment="1" applyProtection="1">
      <alignment horizontal="center"/>
      <protection hidden="1"/>
    </xf>
    <xf numFmtId="0" fontId="10" fillId="27" borderId="1" xfId="0" applyFont="1" applyFill="1" applyBorder="1"/>
    <xf numFmtId="0" fontId="10" fillId="27" borderId="2" xfId="0" applyFont="1" applyFill="1" applyBorder="1"/>
    <xf numFmtId="2" fontId="0" fillId="0" borderId="10" xfId="0" applyNumberFormat="1" applyBorder="1" applyProtection="1">
      <protection hidden="1"/>
    </xf>
    <xf numFmtId="2" fontId="2" fillId="0" borderId="10" xfId="0" applyNumberFormat="1" applyFont="1" applyBorder="1" applyProtection="1">
      <protection hidden="1"/>
    </xf>
    <xf numFmtId="2" fontId="0" fillId="0" borderId="19" xfId="0" applyNumberFormat="1" applyBorder="1" applyProtection="1">
      <protection hidden="1"/>
    </xf>
    <xf numFmtId="2" fontId="0" fillId="0" borderId="19" xfId="0" applyNumberFormat="1" applyBorder="1"/>
    <xf numFmtId="2" fontId="0" fillId="6" borderId="8" xfId="0" applyNumberFormat="1" applyFill="1" applyBorder="1" applyAlignment="1">
      <alignment horizontal="right" wrapText="1"/>
    </xf>
    <xf numFmtId="2" fontId="0" fillId="7" borderId="0" xfId="0" applyNumberFormat="1" applyFill="1" applyAlignment="1">
      <alignment horizontal="right" wrapText="1"/>
    </xf>
    <xf numFmtId="2" fontId="0" fillId="0" borderId="0" xfId="0" applyNumberFormat="1"/>
    <xf numFmtId="2" fontId="0" fillId="8" borderId="0" xfId="0" applyNumberFormat="1" applyFill="1" applyAlignment="1">
      <alignment horizontal="right" wrapText="1"/>
    </xf>
    <xf numFmtId="0" fontId="2" fillId="5" borderId="0" xfId="0" applyFont="1" applyFill="1" applyAlignment="1">
      <alignment horizontal="center" wrapText="1"/>
    </xf>
    <xf numFmtId="4" fontId="4" fillId="0" borderId="31" xfId="0" applyNumberFormat="1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14" xfId="0" applyFont="1" applyBorder="1" applyProtection="1">
      <protection hidden="1"/>
    </xf>
    <xf numFmtId="3" fontId="5" fillId="0" borderId="31" xfId="0" applyNumberFormat="1" applyFont="1" applyBorder="1" applyAlignment="1" applyProtection="1">
      <alignment horizontal="right" wrapText="1"/>
      <protection hidden="1"/>
    </xf>
    <xf numFmtId="3" fontId="4" fillId="24" borderId="7" xfId="1" applyNumberFormat="1" applyFont="1" applyFill="1" applyBorder="1"/>
    <xf numFmtId="3" fontId="4" fillId="24" borderId="17" xfId="1" applyNumberFormat="1" applyFont="1" applyFill="1" applyBorder="1"/>
    <xf numFmtId="3" fontId="4" fillId="24" borderId="14" xfId="1" applyNumberFormat="1" applyFont="1" applyFill="1" applyBorder="1"/>
    <xf numFmtId="3" fontId="4" fillId="0" borderId="7" xfId="0" applyNumberFormat="1" applyFont="1" applyBorder="1" applyProtection="1">
      <protection hidden="1"/>
    </xf>
    <xf numFmtId="3" fontId="4" fillId="18" borderId="7" xfId="0" applyNumberFormat="1" applyFont="1" applyFill="1" applyBorder="1" applyProtection="1">
      <protection hidden="1"/>
    </xf>
    <xf numFmtId="3" fontId="4" fillId="0" borderId="14" xfId="0" applyNumberFormat="1" applyFont="1" applyBorder="1" applyProtection="1">
      <protection hidden="1"/>
    </xf>
    <xf numFmtId="3" fontId="4" fillId="24" borderId="13" xfId="1" applyNumberFormat="1" applyFont="1" applyFill="1" applyBorder="1"/>
    <xf numFmtId="3" fontId="5" fillId="0" borderId="7" xfId="0" applyNumberFormat="1" applyFont="1" applyBorder="1" applyProtection="1">
      <protection hidden="1"/>
    </xf>
    <xf numFmtId="3" fontId="4" fillId="24" borderId="0" xfId="1" applyNumberFormat="1" applyFont="1" applyFill="1" applyBorder="1"/>
    <xf numFmtId="3" fontId="4" fillId="24" borderId="6" xfId="1" applyNumberFormat="1" applyFont="1" applyFill="1" applyBorder="1"/>
    <xf numFmtId="3" fontId="4" fillId="0" borderId="7" xfId="1" applyNumberFormat="1" applyFont="1" applyFill="1" applyBorder="1"/>
    <xf numFmtId="3" fontId="4" fillId="0" borderId="0" xfId="1" applyNumberFormat="1" applyFont="1" applyFill="1" applyBorder="1"/>
    <xf numFmtId="3" fontId="4" fillId="0" borderId="14" xfId="1" applyNumberFormat="1" applyFont="1" applyFill="1" applyBorder="1"/>
    <xf numFmtId="3" fontId="4" fillId="0" borderId="17" xfId="1" applyNumberFormat="1" applyFont="1" applyFill="1" applyBorder="1"/>
    <xf numFmtId="3" fontId="4" fillId="0" borderId="13" xfId="1" applyNumberFormat="1" applyFont="1" applyFill="1" applyBorder="1"/>
    <xf numFmtId="3" fontId="4" fillId="0" borderId="6" xfId="1" applyNumberFormat="1" applyFont="1" applyFill="1" applyBorder="1"/>
    <xf numFmtId="164" fontId="5" fillId="17" borderId="32" xfId="1" applyNumberFormat="1" applyFont="1" applyFill="1" applyBorder="1" applyProtection="1">
      <protection hidden="1"/>
    </xf>
    <xf numFmtId="3" fontId="4" fillId="24" borderId="0" xfId="0" applyNumberFormat="1" applyFont="1" applyFill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6" xfId="0" applyNumberFormat="1" applyFont="1" applyFill="1" applyBorder="1" applyProtection="1">
      <protection hidden="1"/>
    </xf>
    <xf numFmtId="3" fontId="4" fillId="24" borderId="14" xfId="0" applyNumberFormat="1" applyFont="1" applyFill="1" applyBorder="1" applyProtection="1">
      <protection hidden="1"/>
    </xf>
    <xf numFmtId="3" fontId="4" fillId="24" borderId="13" xfId="0" applyNumberFormat="1" applyFont="1" applyFill="1" applyBorder="1" applyProtection="1">
      <protection hidden="1"/>
    </xf>
    <xf numFmtId="3" fontId="4" fillId="24" borderId="8" xfId="0" applyNumberFormat="1" applyFont="1" applyFill="1" applyBorder="1" applyProtection="1">
      <protection hidden="1"/>
    </xf>
    <xf numFmtId="4" fontId="4" fillId="0" borderId="28" xfId="0" applyNumberFormat="1" applyFont="1" applyBorder="1" applyProtection="1">
      <protection hidden="1"/>
    </xf>
    <xf numFmtId="4" fontId="4" fillId="0" borderId="29" xfId="0" applyNumberFormat="1" applyFont="1" applyBorder="1" applyProtection="1">
      <protection hidden="1"/>
    </xf>
    <xf numFmtId="3" fontId="4" fillId="0" borderId="29" xfId="0" applyNumberFormat="1" applyFont="1" applyBorder="1" applyProtection="1">
      <protection hidden="1"/>
    </xf>
    <xf numFmtId="3" fontId="4" fillId="0" borderId="29" xfId="1" applyNumberFormat="1" applyFont="1" applyFill="1" applyBorder="1"/>
    <xf numFmtId="3" fontId="5" fillId="0" borderId="28" xfId="0" applyNumberFormat="1" applyFont="1" applyBorder="1" applyProtection="1">
      <protection hidden="1"/>
    </xf>
    <xf numFmtId="0" fontId="4" fillId="0" borderId="28" xfId="0" applyFont="1" applyBorder="1" applyProtection="1">
      <protection hidden="1"/>
    </xf>
    <xf numFmtId="0" fontId="4" fillId="0" borderId="32" xfId="0" applyFont="1" applyBorder="1" applyProtection="1">
      <protection hidden="1"/>
    </xf>
    <xf numFmtId="0" fontId="4" fillId="0" borderId="27" xfId="0" applyFont="1" applyBorder="1" applyProtection="1">
      <protection hidden="1"/>
    </xf>
    <xf numFmtId="3" fontId="4" fillId="0" borderId="27" xfId="1" applyNumberFormat="1" applyFont="1" applyFill="1" applyBorder="1"/>
    <xf numFmtId="3" fontId="5" fillId="0" borderId="29" xfId="0" applyNumberFormat="1" applyFont="1" applyBorder="1" applyProtection="1">
      <protection hidden="1"/>
    </xf>
    <xf numFmtId="0" fontId="4" fillId="0" borderId="28" xfId="0" applyFont="1" applyBorder="1" applyAlignment="1" applyProtection="1">
      <alignment horizontal="center"/>
      <protection hidden="1"/>
    </xf>
    <xf numFmtId="0" fontId="4" fillId="0" borderId="30" xfId="0" applyFont="1" applyBorder="1" applyAlignment="1" applyProtection="1">
      <alignment horizontal="center"/>
      <protection hidden="1"/>
    </xf>
    <xf numFmtId="0" fontId="2" fillId="26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1" fillId="6" borderId="33" xfId="0" applyFont="1" applyFill="1" applyBorder="1"/>
    <xf numFmtId="0" fontId="4" fillId="3" borderId="34" xfId="0" applyFont="1" applyFill="1" applyBorder="1"/>
    <xf numFmtId="0" fontId="4" fillId="3" borderId="35" xfId="0" applyFont="1" applyFill="1" applyBorder="1"/>
    <xf numFmtId="0" fontId="10" fillId="28" borderId="1" xfId="0" applyFont="1" applyFill="1" applyBorder="1"/>
    <xf numFmtId="0" fontId="10" fillId="28" borderId="2" xfId="0" applyFont="1" applyFill="1" applyBorder="1"/>
    <xf numFmtId="0" fontId="15" fillId="0" borderId="1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6" borderId="36" xfId="0" applyFont="1" applyFill="1" applyBorder="1" applyAlignment="1" applyProtection="1">
      <alignment wrapText="1"/>
      <protection hidden="1"/>
    </xf>
    <xf numFmtId="0" fontId="6" fillId="24" borderId="10" xfId="0" applyFont="1" applyFill="1" applyBorder="1" applyAlignment="1" applyProtection="1">
      <alignment wrapText="1"/>
      <protection hidden="1"/>
    </xf>
    <xf numFmtId="0" fontId="5" fillId="24" borderId="10" xfId="0" applyFont="1" applyFill="1" applyBorder="1" applyAlignment="1" applyProtection="1">
      <alignment wrapText="1"/>
      <protection hidden="1"/>
    </xf>
    <xf numFmtId="0" fontId="4" fillId="24" borderId="10" xfId="0" applyFont="1" applyFill="1" applyBorder="1" applyAlignment="1" applyProtection="1">
      <alignment horizontal="center" wrapText="1"/>
      <protection hidden="1"/>
    </xf>
    <xf numFmtId="0" fontId="5" fillId="24" borderId="10" xfId="0" applyFont="1" applyFill="1" applyBorder="1" applyAlignment="1" applyProtection="1">
      <alignment horizontal="center" wrapText="1"/>
      <protection hidden="1"/>
    </xf>
    <xf numFmtId="0" fontId="5" fillId="6" borderId="25" xfId="0" applyFont="1" applyFill="1" applyBorder="1" applyAlignment="1" applyProtection="1">
      <alignment wrapText="1"/>
      <protection hidden="1"/>
    </xf>
    <xf numFmtId="0" fontId="6" fillId="6" borderId="37" xfId="0" applyFont="1" applyFill="1" applyBorder="1" applyAlignment="1" applyProtection="1">
      <alignment wrapText="1"/>
      <protection hidden="1"/>
    </xf>
    <xf numFmtId="0" fontId="4" fillId="29" borderId="0" xfId="0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17" fontId="10" fillId="29" borderId="1" xfId="0" applyNumberFormat="1" applyFont="1" applyFill="1" applyBorder="1"/>
    <xf numFmtId="0" fontId="10" fillId="29" borderId="2" xfId="0" applyFont="1" applyFill="1" applyBorder="1"/>
    <xf numFmtId="0" fontId="0" fillId="29" borderId="0" xfId="0" applyFill="1" applyProtection="1">
      <protection hidden="1"/>
    </xf>
    <xf numFmtId="2" fontId="2" fillId="0" borderId="10" xfId="0" applyNumberFormat="1" applyFont="1" applyBorder="1"/>
    <xf numFmtId="0" fontId="16" fillId="0" borderId="0" xfId="2"/>
    <xf numFmtId="0" fontId="4" fillId="3" borderId="2" xfId="0" applyFont="1" applyFill="1" applyBorder="1"/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/>
    <xf numFmtId="2" fontId="2" fillId="0" borderId="0" xfId="0" applyNumberFormat="1" applyFont="1"/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0" fillId="30" borderId="0" xfId="0" applyFill="1" applyProtection="1">
      <protection hidden="1"/>
    </xf>
    <xf numFmtId="0" fontId="10" fillId="30" borderId="1" xfId="0" applyFont="1" applyFill="1" applyBorder="1"/>
    <xf numFmtId="0" fontId="10" fillId="30" borderId="2" xfId="0" applyFont="1" applyFill="1" applyBorder="1"/>
    <xf numFmtId="0" fontId="10" fillId="0" borderId="2" xfId="0" applyFont="1" applyBorder="1"/>
    <xf numFmtId="0" fontId="2" fillId="0" borderId="19" xfId="0" applyFont="1" applyBorder="1"/>
    <xf numFmtId="0" fontId="15" fillId="0" borderId="10" xfId="3" applyFont="1" applyBorder="1"/>
    <xf numFmtId="14" fontId="15" fillId="0" borderId="10" xfId="3" applyNumberFormat="1" applyFont="1" applyBorder="1"/>
    <xf numFmtId="14" fontId="15" fillId="0" borderId="10" xfId="3" applyNumberFormat="1" applyFont="1" applyBorder="1" applyAlignment="1">
      <alignment horizontal="left"/>
    </xf>
    <xf numFmtId="0" fontId="15" fillId="0" borderId="10" xfId="3" applyFont="1" applyBorder="1" applyAlignment="1">
      <alignment horizontal="center"/>
    </xf>
    <xf numFmtId="2" fontId="15" fillId="0" borderId="10" xfId="3" applyNumberFormat="1" applyFont="1" applyBorder="1"/>
    <xf numFmtId="2" fontId="18" fillId="0" borderId="10" xfId="3" applyNumberFormat="1" applyFont="1" applyBorder="1"/>
    <xf numFmtId="0" fontId="18" fillId="0" borderId="10" xfId="3" applyFont="1" applyBorder="1"/>
    <xf numFmtId="0" fontId="18" fillId="0" borderId="10" xfId="3" applyFont="1" applyBorder="1" applyAlignment="1">
      <alignment horizontal="center"/>
    </xf>
    <xf numFmtId="0" fontId="15" fillId="0" borderId="10" xfId="3" applyFont="1" applyBorder="1" applyAlignment="1">
      <alignment horizontal="left"/>
    </xf>
    <xf numFmtId="14" fontId="15" fillId="24" borderId="10" xfId="3" applyNumberFormat="1" applyFont="1" applyFill="1" applyBorder="1"/>
    <xf numFmtId="0" fontId="16" fillId="0" borderId="10" xfId="4" applyFill="1" applyBorder="1"/>
    <xf numFmtId="14" fontId="15" fillId="0" borderId="10" xfId="3" applyNumberFormat="1" applyFont="1" applyBorder="1" applyAlignment="1">
      <alignment horizontal="right"/>
    </xf>
    <xf numFmtId="2" fontId="15" fillId="0" borderId="10" xfId="3" applyNumberFormat="1" applyFont="1" applyBorder="1" applyAlignment="1">
      <alignment horizontal="center"/>
    </xf>
    <xf numFmtId="14" fontId="15" fillId="0" borderId="10" xfId="3" applyNumberFormat="1" applyFont="1" applyBorder="1" applyAlignment="1">
      <alignment horizontal="center"/>
    </xf>
    <xf numFmtId="0" fontId="2" fillId="0" borderId="10" xfId="3" applyBorder="1"/>
    <xf numFmtId="0" fontId="15" fillId="0" borderId="10" xfId="3" applyFont="1" applyBorder="1" applyAlignment="1">
      <alignment vertical="center"/>
    </xf>
    <xf numFmtId="0" fontId="16" fillId="0" borderId="10" xfId="4" applyBorder="1"/>
    <xf numFmtId="0" fontId="15" fillId="0" borderId="0" xfId="3" applyFont="1"/>
    <xf numFmtId="2" fontId="18" fillId="0" borderId="0" xfId="3" applyNumberFormat="1" applyFont="1"/>
    <xf numFmtId="0" fontId="15" fillId="0" borderId="0" xfId="3" applyFont="1" applyAlignment="1">
      <alignment horizontal="center"/>
    </xf>
    <xf numFmtId="0" fontId="16" fillId="0" borderId="0" xfId="4" applyFill="1" applyBorder="1"/>
    <xf numFmtId="0" fontId="15" fillId="0" borderId="0" xfId="3" applyFont="1" applyAlignment="1">
      <alignment horizontal="left"/>
    </xf>
    <xf numFmtId="0" fontId="2" fillId="0" borderId="0" xfId="3"/>
    <xf numFmtId="0" fontId="15" fillId="17" borderId="1" xfId="3" applyFont="1" applyFill="1" applyBorder="1"/>
    <xf numFmtId="0" fontId="15" fillId="17" borderId="12" xfId="3" applyFont="1" applyFill="1" applyBorder="1"/>
    <xf numFmtId="0" fontId="10" fillId="18" borderId="1" xfId="0" applyFont="1" applyFill="1" applyBorder="1"/>
    <xf numFmtId="0" fontId="10" fillId="20" borderId="1" xfId="0" applyFont="1" applyFill="1" applyBorder="1"/>
    <xf numFmtId="0" fontId="15" fillId="0" borderId="10" xfId="0" applyFont="1" applyBorder="1"/>
    <xf numFmtId="14" fontId="15" fillId="31" borderId="10" xfId="0" applyNumberFormat="1" applyFont="1" applyFill="1" applyBorder="1"/>
    <xf numFmtId="14" fontId="15" fillId="0" borderId="10" xfId="0" applyNumberFormat="1" applyFont="1" applyBorder="1" applyAlignment="1">
      <alignment horizontal="left"/>
    </xf>
    <xf numFmtId="14" fontId="15" fillId="0" borderId="10" xfId="0" applyNumberFormat="1" applyFont="1" applyBorder="1"/>
    <xf numFmtId="0" fontId="15" fillId="0" borderId="10" xfId="0" applyFont="1" applyBorder="1" applyAlignment="1">
      <alignment horizontal="center"/>
    </xf>
    <xf numFmtId="2" fontId="15" fillId="0" borderId="10" xfId="0" applyNumberFormat="1" applyFont="1" applyBorder="1"/>
    <xf numFmtId="2" fontId="18" fillId="0" borderId="10" xfId="0" applyNumberFormat="1" applyFont="1" applyBorder="1"/>
    <xf numFmtId="0" fontId="18" fillId="0" borderId="10" xfId="0" applyFont="1" applyBorder="1"/>
    <xf numFmtId="0" fontId="18" fillId="0" borderId="10" xfId="0" applyFont="1" applyBorder="1" applyAlignment="1">
      <alignment horizontal="center"/>
    </xf>
    <xf numFmtId="0" fontId="15" fillId="0" borderId="0" xfId="0" applyFont="1"/>
    <xf numFmtId="1" fontId="15" fillId="0" borderId="10" xfId="0" applyNumberFormat="1" applyFont="1" applyBorder="1"/>
    <xf numFmtId="0" fontId="16" fillId="0" borderId="10" xfId="2" applyFill="1" applyBorder="1"/>
    <xf numFmtId="2" fontId="15" fillId="0" borderId="10" xfId="0" applyNumberFormat="1" applyFont="1" applyBorder="1" applyAlignment="1">
      <alignment horizontal="center"/>
    </xf>
    <xf numFmtId="14" fontId="15" fillId="0" borderId="10" xfId="0" applyNumberFormat="1" applyFont="1" applyBorder="1" applyAlignment="1">
      <alignment horizontal="center"/>
    </xf>
    <xf numFmtId="14" fontId="15" fillId="0" borderId="10" xfId="0" applyNumberFormat="1" applyFont="1" applyBorder="1" applyAlignment="1">
      <alignment horizontal="right"/>
    </xf>
    <xf numFmtId="0" fontId="16" fillId="0" borderId="0" xfId="2" applyFill="1" applyBorder="1"/>
    <xf numFmtId="0" fontId="4" fillId="32" borderId="0" xfId="0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0" xfId="0" applyFont="1" applyFill="1" applyAlignment="1" applyProtection="1">
      <alignment wrapText="1"/>
      <protection hidden="1"/>
    </xf>
    <xf numFmtId="0" fontId="0" fillId="32" borderId="0" xfId="0" applyFill="1" applyProtection="1">
      <protection hidden="1"/>
    </xf>
    <xf numFmtId="0" fontId="0" fillId="32" borderId="0" xfId="0" applyFill="1"/>
    <xf numFmtId="0" fontId="10" fillId="32" borderId="1" xfId="0" applyFont="1" applyFill="1" applyBorder="1"/>
    <xf numFmtId="0" fontId="10" fillId="32" borderId="2" xfId="0" applyFont="1" applyFill="1" applyBorder="1"/>
    <xf numFmtId="0" fontId="0" fillId="14" borderId="7" xfId="0" applyFill="1" applyBorder="1" applyAlignment="1">
      <alignment horizontal="center" vertical="center" wrapText="1"/>
    </xf>
    <xf numFmtId="0" fontId="2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right" vertical="center" wrapText="1"/>
    </xf>
    <xf numFmtId="0" fontId="2" fillId="14" borderId="7" xfId="0" applyFont="1" applyFill="1" applyBorder="1" applyAlignment="1">
      <alignment horizontal="right" vertical="center" wrapText="1"/>
    </xf>
    <xf numFmtId="1" fontId="15" fillId="0" borderId="10" xfId="0" applyNumberFormat="1" applyFont="1" applyBorder="1" applyAlignment="1">
      <alignment horizontal="center"/>
    </xf>
    <xf numFmtId="0" fontId="5" fillId="6" borderId="24" xfId="0" applyFont="1" applyFill="1" applyBorder="1" applyAlignment="1" applyProtection="1">
      <alignment horizontal="center" wrapText="1"/>
      <protection hidden="1"/>
    </xf>
    <xf numFmtId="3" fontId="5" fillId="0" borderId="30" xfId="0" applyNumberFormat="1" applyFont="1" applyBorder="1" applyProtection="1">
      <protection hidden="1"/>
    </xf>
    <xf numFmtId="3" fontId="4" fillId="3" borderId="30" xfId="0" applyNumberFormat="1" applyFont="1" applyFill="1" applyBorder="1" applyProtection="1">
      <protection hidden="1"/>
    </xf>
    <xf numFmtId="3" fontId="5" fillId="0" borderId="11" xfId="0" applyNumberFormat="1" applyFont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0" fontId="4" fillId="3" borderId="16" xfId="0" applyFont="1" applyFill="1" applyBorder="1"/>
    <xf numFmtId="0" fontId="4" fillId="16" borderId="0" xfId="0" applyFont="1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0" xfId="0" applyFont="1" applyFill="1" applyAlignment="1" applyProtection="1">
      <alignment wrapText="1"/>
      <protection hidden="1"/>
    </xf>
    <xf numFmtId="0" fontId="0" fillId="16" borderId="0" xfId="0" applyFill="1"/>
    <xf numFmtId="0" fontId="10" fillId="16" borderId="1" xfId="0" applyFont="1" applyFill="1" applyBorder="1"/>
    <xf numFmtId="0" fontId="10" fillId="16" borderId="2" xfId="0" applyFont="1" applyFill="1" applyBorder="1"/>
    <xf numFmtId="14" fontId="15" fillId="33" borderId="10" xfId="0" applyNumberFormat="1" applyFont="1" applyFill="1" applyBorder="1"/>
    <xf numFmtId="0" fontId="1" fillId="0" borderId="0" xfId="0" applyFont="1"/>
    <xf numFmtId="0" fontId="16" fillId="0" borderId="10" xfId="2" applyBorder="1"/>
  </cellXfs>
  <cellStyles count="5">
    <cellStyle name="Comma" xfId="1" builtinId="3"/>
    <cellStyle name="Hyperlink" xfId="2" builtinId="8"/>
    <cellStyle name="Hyperlink 2" xfId="4" xr:uid="{D758AC5A-0CF2-1F42-A8EF-2C12AB0F4262}"/>
    <cellStyle name="Normal" xfId="0" builtinId="0"/>
    <cellStyle name="Normal 2" xfId="3" xr:uid="{292BDF40-12B2-9746-BDBD-50A88DAF1EAC}"/>
  </cellStyles>
  <dxfs count="37">
    <dxf>
      <fill>
        <patternFill>
          <bgColor rgb="FFFDFFB7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</dxfs>
  <tableStyles count="0" defaultTableStyle="TableStyleMedium9" defaultPivotStyle="PivotStyleMedium7"/>
  <colors>
    <mruColors>
      <color rgb="FFE9C039"/>
      <color rgb="FFFFD441"/>
      <color rgb="FFCD7B93"/>
      <color rgb="FFFFE492"/>
      <color rgb="FFFFA7A4"/>
      <color rgb="FFFDFFB7"/>
      <color rgb="FFFFDA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63500</xdr:rowOff>
    </xdr:from>
    <xdr:to>
      <xdr:col>5</xdr:col>
      <xdr:colOff>102052</xdr:colOff>
      <xdr:row>85</xdr:row>
      <xdr:rowOff>76200</xdr:rowOff>
    </xdr:to>
    <xdr:pic>
      <xdr:nvPicPr>
        <xdr:cNvPr id="2" name="Picture 1" descr="Ergon-Energy map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134100"/>
          <a:ext cx="5829752" cy="7327900"/>
        </a:xfrm>
        <a:prstGeom prst="rect">
          <a:avLst/>
        </a:prstGeom>
      </xdr:spPr>
    </xdr:pic>
    <xdr:clientData/>
  </xdr:twoCellAnchor>
  <xdr:twoCellAnchor editAs="oneCell">
    <xdr:from>
      <xdr:col>7</xdr:col>
      <xdr:colOff>469900</xdr:colOff>
      <xdr:row>39</xdr:row>
      <xdr:rowOff>38100</xdr:rowOff>
    </xdr:from>
    <xdr:to>
      <xdr:col>13</xdr:col>
      <xdr:colOff>533400</xdr:colOff>
      <xdr:row>94</xdr:row>
      <xdr:rowOff>152400</xdr:rowOff>
    </xdr:to>
    <xdr:pic>
      <xdr:nvPicPr>
        <xdr:cNvPr id="3" name="Picture 2" descr="Screen shot 2012-05-25 at 4.37.52 PM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3700" y="6985000"/>
          <a:ext cx="5778500" cy="91948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1612900</xdr:colOff>
      <xdr:row>2</xdr:row>
      <xdr:rowOff>50800</xdr:rowOff>
    </xdr:from>
    <xdr:to>
      <xdr:col>8</xdr:col>
      <xdr:colOff>938454</xdr:colOff>
      <xdr:row>8</xdr:row>
      <xdr:rowOff>114300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0200" y="419100"/>
          <a:ext cx="26275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ERG404708RBE&amp;postcode=4700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hyperlink" Target="https://www.energymadeeasy.gov.au/plan?id=CIR306266SBE1&amp;postcode=400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hyperlink" Target="https://www.energymadeeasy.gov.au/plan?id=MOM294568MBE1&amp;postcode=4000" TargetMode="External"/><Relationship Id="rId1" Type="http://schemas.openxmlformats.org/officeDocument/2006/relationships/hyperlink" Target="https://www.energymadeeasy.gov.au/plan?id=1ST252928MBE1&amp;postcode=4000" TargetMode="External"/><Relationship Id="rId4" Type="http://schemas.openxmlformats.org/officeDocument/2006/relationships/comments" Target="../comments23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hyperlink" Target="https://www.energymadeeasy.gov.au/plan?id=BLU140599MBE1&amp;postcode=4000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38"/>
  <sheetViews>
    <sheetView workbookViewId="0">
      <selection activeCell="R33" sqref="R33"/>
    </sheetView>
  </sheetViews>
  <sheetFormatPr baseColWidth="10" defaultRowHeight="13" x14ac:dyDescent="0.15"/>
  <cols>
    <col min="1" max="1" width="10.83203125" style="36"/>
    <col min="2" max="2" width="15.83203125" style="36" customWidth="1"/>
    <col min="3" max="3" width="10.83203125" style="36"/>
    <col min="4" max="4" width="18.5" style="36" customWidth="1"/>
    <col min="5" max="5" width="10.5" style="36" customWidth="1"/>
    <col min="6" max="6" width="21.6640625" style="36" customWidth="1"/>
    <col min="7" max="8" width="10.83203125" style="36"/>
    <col min="9" max="9" width="15.33203125" style="36" customWidth="1"/>
    <col min="10" max="11" width="10.83203125" style="36"/>
    <col min="12" max="12" width="11.83203125" style="36" customWidth="1"/>
    <col min="13" max="13" width="15.33203125" style="36" customWidth="1"/>
    <col min="14" max="14" width="10.83203125" style="36"/>
    <col min="15" max="15" width="11.83203125" style="36" customWidth="1"/>
    <col min="16" max="16" width="12.5" style="36" customWidth="1"/>
    <col min="17" max="17" width="15.1640625" style="36" customWidth="1"/>
    <col min="18" max="18" width="13" style="36" customWidth="1"/>
    <col min="19" max="16384" width="10.83203125" style="36"/>
  </cols>
  <sheetData>
    <row r="1" spans="1:18" ht="14" x14ac:dyDescent="0.15">
      <c r="A1" s="35" t="s">
        <v>251</v>
      </c>
      <c r="B1" s="2"/>
      <c r="C1" s="2"/>
      <c r="D1" s="2"/>
      <c r="E1" s="2"/>
      <c r="F1" s="2"/>
      <c r="G1" s="2"/>
      <c r="H1" s="2"/>
    </row>
    <row r="2" spans="1:18" ht="15" thickBot="1" x14ac:dyDescent="0.2">
      <c r="A2" s="37" t="s">
        <v>252</v>
      </c>
      <c r="B2" s="37"/>
      <c r="C2" s="37"/>
      <c r="D2" s="2"/>
      <c r="E2" s="2"/>
      <c r="F2" s="2"/>
      <c r="G2" s="2"/>
      <c r="H2" s="2"/>
    </row>
    <row r="3" spans="1:18" ht="14" x14ac:dyDescent="0.15">
      <c r="A3" s="37" t="s">
        <v>54</v>
      </c>
      <c r="B3" s="37"/>
      <c r="C3" s="37"/>
      <c r="D3" s="2"/>
      <c r="E3" s="2"/>
      <c r="F3" s="2"/>
      <c r="G3" s="2"/>
      <c r="H3" s="2"/>
      <c r="J3" s="38" t="s">
        <v>253</v>
      </c>
      <c r="K3" s="1"/>
      <c r="L3" s="1"/>
      <c r="M3" s="1"/>
      <c r="N3" s="39"/>
      <c r="O3" s="39"/>
      <c r="P3" s="39"/>
      <c r="Q3" s="40"/>
      <c r="R3" s="41"/>
    </row>
    <row r="4" spans="1:18" ht="14" x14ac:dyDescent="0.15">
      <c r="A4" s="2"/>
      <c r="B4" s="2"/>
      <c r="C4" s="2"/>
      <c r="D4" s="2"/>
      <c r="E4" s="2"/>
      <c r="F4" s="2"/>
      <c r="G4" s="2"/>
      <c r="H4" s="2"/>
      <c r="J4" s="3" t="s">
        <v>254</v>
      </c>
      <c r="K4" s="2"/>
      <c r="L4" s="2"/>
      <c r="M4" s="2"/>
      <c r="N4" s="2"/>
      <c r="O4" s="2"/>
      <c r="P4" s="2"/>
      <c r="R4" s="42"/>
    </row>
    <row r="5" spans="1:18" ht="14" x14ac:dyDescent="0.15">
      <c r="A5" s="43" t="s">
        <v>1085</v>
      </c>
      <c r="B5" s="2"/>
      <c r="C5" s="2"/>
      <c r="D5" s="2"/>
      <c r="E5" s="2"/>
      <c r="F5" s="44"/>
      <c r="G5" s="44"/>
      <c r="H5" s="44"/>
      <c r="I5" s="45"/>
      <c r="J5" s="3" t="s">
        <v>255</v>
      </c>
      <c r="K5" s="2"/>
      <c r="L5" s="2"/>
      <c r="M5" s="2"/>
      <c r="N5" s="2"/>
      <c r="O5" s="2"/>
      <c r="P5" s="2"/>
      <c r="R5" s="42"/>
    </row>
    <row r="6" spans="1:18" ht="14" x14ac:dyDescent="0.15">
      <c r="A6" s="2" t="s">
        <v>256</v>
      </c>
      <c r="B6" s="2"/>
      <c r="C6" s="2"/>
      <c r="D6" s="2"/>
      <c r="E6" s="2"/>
      <c r="F6" s="44"/>
      <c r="G6" s="44"/>
      <c r="H6" s="44"/>
      <c r="I6" s="45"/>
      <c r="J6" s="3" t="s">
        <v>257</v>
      </c>
      <c r="K6" s="2"/>
      <c r="L6" s="2"/>
      <c r="M6" s="2"/>
      <c r="N6" s="2"/>
      <c r="O6" s="2"/>
      <c r="P6" s="2"/>
      <c r="R6" s="42"/>
    </row>
    <row r="7" spans="1:18" ht="14" x14ac:dyDescent="0.15">
      <c r="A7" s="2" t="s">
        <v>295</v>
      </c>
      <c r="B7" s="2"/>
      <c r="C7" s="2"/>
      <c r="D7" s="2"/>
      <c r="E7" s="2"/>
      <c r="F7" s="44"/>
      <c r="G7" s="44"/>
      <c r="H7" s="44"/>
      <c r="I7" s="45"/>
      <c r="J7" s="3" t="s">
        <v>258</v>
      </c>
      <c r="K7" s="2"/>
      <c r="L7" s="2"/>
      <c r="M7" s="2"/>
      <c r="N7" s="44"/>
      <c r="O7" s="44"/>
      <c r="P7" s="44"/>
      <c r="R7" s="42"/>
    </row>
    <row r="8" spans="1:18" ht="14" x14ac:dyDescent="0.15">
      <c r="A8" s="2"/>
      <c r="B8" s="2"/>
      <c r="C8" s="2"/>
      <c r="D8" s="2"/>
      <c r="E8" s="2"/>
      <c r="F8" s="44"/>
      <c r="G8" s="44"/>
      <c r="H8" s="46"/>
      <c r="I8" s="45"/>
      <c r="J8" s="3" t="s">
        <v>306</v>
      </c>
      <c r="K8" s="2"/>
      <c r="L8" s="2"/>
      <c r="M8" s="2"/>
      <c r="N8" s="44"/>
      <c r="O8" s="44"/>
      <c r="P8" s="44"/>
      <c r="R8" s="42"/>
    </row>
    <row r="9" spans="1:18" ht="14" x14ac:dyDescent="0.15">
      <c r="A9" s="47"/>
      <c r="B9" s="2"/>
      <c r="C9" s="2"/>
      <c r="D9" s="2"/>
      <c r="E9" s="2"/>
      <c r="F9" s="44"/>
      <c r="G9" s="44"/>
      <c r="H9" s="44"/>
      <c r="I9" s="45"/>
      <c r="J9" s="3" t="s">
        <v>307</v>
      </c>
      <c r="K9" s="2"/>
      <c r="L9" s="2"/>
      <c r="M9" s="2"/>
      <c r="N9" s="44"/>
      <c r="O9" s="44"/>
      <c r="P9" s="44"/>
      <c r="R9" s="42"/>
    </row>
    <row r="10" spans="1:18" ht="14" x14ac:dyDescent="0.15">
      <c r="A10" s="43" t="s">
        <v>308</v>
      </c>
      <c r="B10" s="2"/>
      <c r="C10" s="2"/>
      <c r="D10" s="2"/>
      <c r="E10" s="2"/>
      <c r="F10" s="44"/>
      <c r="G10" s="44"/>
      <c r="H10" s="2"/>
      <c r="I10" s="45"/>
      <c r="J10" s="3" t="s">
        <v>309</v>
      </c>
      <c r="K10" s="2"/>
      <c r="L10" s="2"/>
      <c r="M10" s="2"/>
      <c r="N10" s="48"/>
      <c r="O10" s="48"/>
      <c r="P10" s="48"/>
      <c r="R10" s="42"/>
    </row>
    <row r="11" spans="1:18" ht="15" thickBot="1" x14ac:dyDescent="0.2">
      <c r="A11" s="2" t="s">
        <v>529</v>
      </c>
      <c r="B11" s="2"/>
      <c r="C11" s="2"/>
      <c r="D11" s="2"/>
      <c r="E11" s="2"/>
      <c r="F11" s="44"/>
      <c r="G11" s="44"/>
      <c r="H11" s="2"/>
      <c r="I11" s="45"/>
      <c r="J11" s="33" t="s">
        <v>310</v>
      </c>
      <c r="K11" s="34"/>
      <c r="L11" s="34"/>
      <c r="M11" s="34"/>
      <c r="N11" s="49"/>
      <c r="O11" s="49"/>
      <c r="P11" s="49"/>
      <c r="Q11" s="50"/>
      <c r="R11" s="51"/>
    </row>
    <row r="12" spans="1:18" ht="14" x14ac:dyDescent="0.15">
      <c r="A12" s="2" t="s">
        <v>1034</v>
      </c>
      <c r="B12" s="2"/>
      <c r="C12" s="2"/>
      <c r="D12" s="2"/>
      <c r="E12" s="2"/>
      <c r="F12" s="44"/>
      <c r="G12" s="44"/>
      <c r="H12" s="2"/>
      <c r="I12" s="45"/>
    </row>
    <row r="13" spans="1:18" ht="15" thickBot="1" x14ac:dyDescent="0.2">
      <c r="A13" s="2" t="s">
        <v>311</v>
      </c>
      <c r="E13" s="2"/>
      <c r="F13" s="44"/>
      <c r="G13" s="44"/>
      <c r="H13" s="2"/>
      <c r="I13" s="45"/>
    </row>
    <row r="14" spans="1:18" ht="14" x14ac:dyDescent="0.15">
      <c r="A14" s="2"/>
      <c r="B14" s="2"/>
      <c r="C14" s="2"/>
      <c r="D14" s="2"/>
      <c r="E14" s="2"/>
      <c r="F14" s="44"/>
      <c r="G14" s="44"/>
      <c r="H14" s="44"/>
      <c r="I14" s="45"/>
      <c r="J14" s="59" t="s">
        <v>53</v>
      </c>
      <c r="K14" s="41"/>
      <c r="M14" s="269" t="s">
        <v>43</v>
      </c>
      <c r="O14" s="52" t="s">
        <v>304</v>
      </c>
      <c r="P14" s="53"/>
    </row>
    <row r="15" spans="1:18" ht="14" x14ac:dyDescent="0.15">
      <c r="A15" s="2" t="s">
        <v>312</v>
      </c>
      <c r="B15" s="2"/>
      <c r="C15" s="2"/>
      <c r="D15" s="2"/>
      <c r="E15" s="2"/>
      <c r="F15" s="44"/>
      <c r="G15" s="44"/>
      <c r="H15" s="44"/>
      <c r="I15" s="45"/>
      <c r="J15" s="368" t="s">
        <v>324</v>
      </c>
      <c r="K15" s="369">
        <v>2023</v>
      </c>
      <c r="M15" s="270" t="s">
        <v>44</v>
      </c>
      <c r="O15" s="326" t="s">
        <v>298</v>
      </c>
      <c r="P15" s="301"/>
    </row>
    <row r="16" spans="1:18" ht="15" thickBot="1" x14ac:dyDescent="0.2">
      <c r="A16" s="2" t="s">
        <v>313</v>
      </c>
      <c r="B16" s="2"/>
      <c r="C16" s="2"/>
      <c r="D16" s="2"/>
      <c r="E16" s="54"/>
      <c r="F16" s="44"/>
      <c r="G16" s="44"/>
      <c r="H16" s="44"/>
      <c r="I16" s="45"/>
      <c r="J16" s="351" t="s">
        <v>52</v>
      </c>
      <c r="K16" s="352">
        <v>2023</v>
      </c>
      <c r="M16" s="271" t="s">
        <v>45</v>
      </c>
      <c r="O16" s="326" t="s">
        <v>300</v>
      </c>
      <c r="P16" s="291"/>
    </row>
    <row r="17" spans="1:16" ht="14" x14ac:dyDescent="0.15">
      <c r="A17" s="44"/>
      <c r="B17" s="2"/>
      <c r="C17" s="2"/>
      <c r="D17" s="2"/>
      <c r="E17" s="2"/>
      <c r="F17" s="44"/>
      <c r="G17" s="44"/>
      <c r="H17" s="44"/>
      <c r="I17" s="45"/>
      <c r="J17" s="329" t="s">
        <v>324</v>
      </c>
      <c r="K17" s="65">
        <v>2022</v>
      </c>
      <c r="O17" s="326" t="s">
        <v>301</v>
      </c>
      <c r="P17" s="291"/>
    </row>
    <row r="18" spans="1:16" ht="14" x14ac:dyDescent="0.15">
      <c r="A18" s="2" t="s">
        <v>314</v>
      </c>
      <c r="B18" s="2"/>
      <c r="C18" s="2"/>
      <c r="D18" s="2"/>
      <c r="E18" s="2"/>
      <c r="F18" s="44"/>
      <c r="G18" s="44"/>
      <c r="H18" s="44"/>
      <c r="I18" s="45"/>
      <c r="J18" s="328" t="s">
        <v>52</v>
      </c>
      <c r="K18" s="61">
        <v>2022</v>
      </c>
      <c r="O18" s="326" t="s">
        <v>302</v>
      </c>
      <c r="P18" s="291"/>
    </row>
    <row r="19" spans="1:16" ht="14" x14ac:dyDescent="0.15">
      <c r="A19" s="2" t="s">
        <v>291</v>
      </c>
      <c r="B19" s="44"/>
      <c r="C19" s="44"/>
      <c r="D19" s="44"/>
      <c r="E19" s="44"/>
      <c r="F19" s="44"/>
      <c r="G19" s="44"/>
      <c r="H19" s="44"/>
      <c r="I19" s="45"/>
      <c r="J19" s="299" t="s">
        <v>324</v>
      </c>
      <c r="K19" s="300">
        <v>2021</v>
      </c>
      <c r="O19" s="326" t="s">
        <v>48</v>
      </c>
      <c r="P19" s="291"/>
    </row>
    <row r="20" spans="1:16" ht="14" x14ac:dyDescent="0.15">
      <c r="A20" s="2" t="s">
        <v>292</v>
      </c>
      <c r="B20" s="2"/>
      <c r="C20" s="2"/>
      <c r="D20" s="2"/>
      <c r="E20" s="2"/>
      <c r="F20" s="44"/>
      <c r="G20" s="44"/>
      <c r="H20" s="44"/>
      <c r="I20" s="45"/>
      <c r="J20" s="286" t="s">
        <v>52</v>
      </c>
      <c r="K20" s="287">
        <v>2021</v>
      </c>
      <c r="O20" s="326" t="s">
        <v>49</v>
      </c>
      <c r="P20" s="291"/>
    </row>
    <row r="21" spans="1:16" ht="14" x14ac:dyDescent="0.15">
      <c r="A21" s="2" t="s">
        <v>296</v>
      </c>
      <c r="B21" s="2"/>
      <c r="C21" s="2"/>
      <c r="D21" s="2"/>
      <c r="E21" s="2"/>
      <c r="F21" s="44"/>
      <c r="G21" s="44"/>
      <c r="H21" s="44"/>
      <c r="I21" s="45"/>
      <c r="J21" s="272" t="s">
        <v>324</v>
      </c>
      <c r="K21" s="273">
        <v>2020</v>
      </c>
      <c r="O21" s="326" t="s">
        <v>51</v>
      </c>
      <c r="P21" s="291"/>
    </row>
    <row r="22" spans="1:16" ht="14" x14ac:dyDescent="0.15">
      <c r="A22" s="2" t="s">
        <v>297</v>
      </c>
      <c r="B22" s="2"/>
      <c r="C22" s="2"/>
      <c r="D22" s="2"/>
      <c r="E22" s="2"/>
      <c r="F22" s="44"/>
      <c r="G22" s="44"/>
      <c r="H22" s="44"/>
      <c r="I22" s="45"/>
      <c r="J22" s="108" t="s">
        <v>52</v>
      </c>
      <c r="K22" s="109">
        <v>2020</v>
      </c>
      <c r="O22" s="326" t="s">
        <v>423</v>
      </c>
      <c r="P22" s="291"/>
    </row>
    <row r="23" spans="1:16" ht="14" x14ac:dyDescent="0.15">
      <c r="A23" s="2"/>
      <c r="B23" s="44"/>
      <c r="C23" s="44"/>
      <c r="D23" s="44"/>
      <c r="E23" s="44"/>
      <c r="F23" s="44"/>
      <c r="G23" s="44"/>
      <c r="H23" s="44"/>
      <c r="I23" s="45"/>
      <c r="J23" s="214" t="s">
        <v>324</v>
      </c>
      <c r="K23" s="215">
        <v>2019</v>
      </c>
      <c r="O23" s="326" t="s">
        <v>50</v>
      </c>
      <c r="P23" s="291"/>
    </row>
    <row r="24" spans="1:16" ht="14" x14ac:dyDescent="0.15">
      <c r="A24" s="2" t="s">
        <v>293</v>
      </c>
      <c r="B24" s="45"/>
      <c r="C24" s="45"/>
      <c r="D24" s="45"/>
      <c r="E24" s="45"/>
      <c r="F24" s="45"/>
      <c r="G24" s="45"/>
      <c r="H24" s="45"/>
      <c r="I24" s="45"/>
      <c r="J24" s="193" t="s">
        <v>52</v>
      </c>
      <c r="K24" s="194">
        <v>2019</v>
      </c>
      <c r="O24" s="326" t="s">
        <v>656</v>
      </c>
      <c r="P24" s="291"/>
    </row>
    <row r="25" spans="1:16" ht="14" x14ac:dyDescent="0.15">
      <c r="A25" s="2" t="s">
        <v>294</v>
      </c>
      <c r="B25" s="45"/>
      <c r="C25" s="45"/>
      <c r="D25" s="45"/>
      <c r="E25" s="45"/>
      <c r="F25" s="45"/>
      <c r="G25" s="45"/>
      <c r="H25" s="45"/>
      <c r="I25" s="45"/>
      <c r="J25" s="174" t="s">
        <v>324</v>
      </c>
      <c r="K25" s="175">
        <v>2018</v>
      </c>
      <c r="O25" s="326" t="s">
        <v>679</v>
      </c>
      <c r="P25" s="291"/>
    </row>
    <row r="26" spans="1:16" ht="14" x14ac:dyDescent="0.15">
      <c r="B26" s="45"/>
      <c r="C26" s="45"/>
      <c r="D26" s="45"/>
      <c r="E26" s="45"/>
      <c r="F26" s="45"/>
      <c r="G26" s="45"/>
      <c r="H26" s="45"/>
      <c r="I26" s="45"/>
      <c r="J26" s="108" t="s">
        <v>52</v>
      </c>
      <c r="K26" s="109">
        <v>2018</v>
      </c>
      <c r="O26" s="326" t="s">
        <v>700</v>
      </c>
      <c r="P26" s="291"/>
    </row>
    <row r="27" spans="1:16" ht="14" x14ac:dyDescent="0.15">
      <c r="E27" s="45"/>
      <c r="F27" s="45"/>
      <c r="G27" s="45"/>
      <c r="H27" s="45"/>
      <c r="I27" s="45"/>
      <c r="J27" s="64" t="s">
        <v>324</v>
      </c>
      <c r="K27" s="65">
        <v>2017</v>
      </c>
      <c r="O27" s="326" t="s">
        <v>560</v>
      </c>
      <c r="P27" s="291"/>
    </row>
    <row r="28" spans="1:16" ht="14" x14ac:dyDescent="0.15">
      <c r="E28" s="45"/>
      <c r="F28" s="45"/>
      <c r="G28" s="45"/>
      <c r="H28" s="45"/>
      <c r="I28" s="45"/>
      <c r="J28" s="60" t="s">
        <v>52</v>
      </c>
      <c r="K28" s="61">
        <v>2017</v>
      </c>
      <c r="O28" s="326" t="s">
        <v>801</v>
      </c>
      <c r="P28" s="291"/>
    </row>
    <row r="29" spans="1:16" ht="15" thickBot="1" x14ac:dyDescent="0.2">
      <c r="E29" s="45"/>
      <c r="F29" s="45"/>
      <c r="G29" s="45"/>
      <c r="H29" s="45"/>
      <c r="I29" s="45"/>
      <c r="J29" s="62" t="s">
        <v>52</v>
      </c>
      <c r="K29" s="63">
        <v>2016</v>
      </c>
      <c r="O29" s="327" t="s">
        <v>466</v>
      </c>
      <c r="P29" s="363"/>
    </row>
    <row r="30" spans="1:16" x14ac:dyDescent="0.15">
      <c r="E30" s="45"/>
      <c r="F30" s="45"/>
      <c r="G30" s="45"/>
      <c r="H30" s="45"/>
      <c r="I30" s="45"/>
      <c r="J30" s="45"/>
      <c r="K30" s="45"/>
    </row>
    <row r="31" spans="1:16" x14ac:dyDescent="0.15">
      <c r="E31" s="45"/>
      <c r="F31" s="45"/>
      <c r="G31" s="45"/>
      <c r="H31" s="45"/>
      <c r="J31" s="45"/>
      <c r="K31" s="45"/>
    </row>
    <row r="32" spans="1:16" x14ac:dyDescent="0.15">
      <c r="E32" s="45"/>
      <c r="F32" s="45"/>
      <c r="G32" s="45"/>
      <c r="H32" s="45"/>
      <c r="J32" s="45"/>
      <c r="K32" s="45"/>
    </row>
    <row r="33" spans="1:11" x14ac:dyDescent="0.15">
      <c r="E33" s="45"/>
      <c r="F33" s="45"/>
      <c r="G33" s="45"/>
      <c r="H33" s="45"/>
    </row>
    <row r="34" spans="1:11" x14ac:dyDescent="0.15">
      <c r="E34" s="45"/>
      <c r="F34" s="45"/>
      <c r="G34" s="45"/>
      <c r="H34" s="45"/>
      <c r="I34" s="45"/>
    </row>
    <row r="35" spans="1:11" x14ac:dyDescent="0.15">
      <c r="E35" s="45"/>
      <c r="F35" s="45"/>
      <c r="G35" s="45"/>
      <c r="H35" s="45"/>
      <c r="I35" s="45"/>
    </row>
    <row r="36" spans="1:11" x14ac:dyDescent="0.15">
      <c r="E36" s="45"/>
      <c r="F36" s="45"/>
      <c r="G36" s="45"/>
      <c r="H36" s="45"/>
      <c r="I36" s="45"/>
      <c r="J36" s="45"/>
      <c r="K36" s="45"/>
    </row>
    <row r="37" spans="1:11" x14ac:dyDescent="0.15">
      <c r="A37" s="36" t="s">
        <v>305</v>
      </c>
      <c r="I37" s="45" t="s">
        <v>290</v>
      </c>
      <c r="J37" s="45"/>
      <c r="K37" s="45"/>
    </row>
    <row r="38" spans="1:11" x14ac:dyDescent="0.15">
      <c r="J38" s="45"/>
      <c r="K38" s="45"/>
    </row>
  </sheetData>
  <sheetProtection algorithmName="SHA-512" hashValue="ZlhSSBIIjo9UueSAJMqolmFC67y11wFOQOt5T+JT1qKbRndufGYX4AmVBUDcfwxysF8Zls3mf6n2Aq65PROTRg==" saltValue="+fx/0pl81DFrdHMkZE/TBQ==" spinCount="100000" sheet="1" objects="1" scenarios="1"/>
  <sortState xmlns:xlrd2="http://schemas.microsoft.com/office/spreadsheetml/2017/richdata2" ref="O16:O42">
    <sortCondition ref="O15:O42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1C43-847E-2F4C-BD2B-2FA43E845393}">
  <sheetPr codeName="Sheet44">
    <tabColor theme="6" tint="0.79998168889431442"/>
  </sheetPr>
  <dimension ref="A1:AO127"/>
  <sheetViews>
    <sheetView zoomScaleNormal="100" zoomScalePageLayoutView="120"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295" t="s">
        <v>270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</row>
    <row r="2" spans="1:41" ht="14" x14ac:dyDescent="0.15">
      <c r="A2" s="296" t="s">
        <v>221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</row>
    <row r="3" spans="1:41" ht="15" thickBot="1" x14ac:dyDescent="0.2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</row>
    <row r="8" spans="1:41" ht="14" x14ac:dyDescent="0.15">
      <c r="A8" s="131" t="str">
        <f>'SEQ Oct 2021'!K2</f>
        <v>AGL</v>
      </c>
      <c r="B8" s="132" t="str">
        <f>'SEQ Oct 2021'!L2</f>
        <v>Flexible Saver</v>
      </c>
      <c r="C8" s="133">
        <f>IF('SEQ Oct 2021'!BP2=0,91*'SEQ Oct 2021'!M2/100,(91*'SEQ Oct 2021'!M2/100)+'SEQ Oct 2021'!BP2/4)</f>
        <v>114.55245454545455</v>
      </c>
      <c r="D8" s="134">
        <f>IF('SEQ Oct 2021'!O2="",$C$5*'SEQ Oct 2021'!N2/100,IF($C$5&gt;='SEQ Oct 2021'!P2,('SEQ Oct 2021'!P2*'SEQ Oct 2021'!N2/100),($C$5*'SEQ Oct 2021'!N2/100)))</f>
        <v>1013.1818181818181</v>
      </c>
      <c r="E8" s="134">
        <f>IF(AND('SEQ Oct 2021'!P2&gt;0,'SEQ Oct 2021'!R2&gt;0),IF($C$5&lt;'SEQ Oct 2021'!P2,0,IF($C$5&lt;=('SEQ Oct 2021'!R2+'SEQ Oct 2021'!P2),(($C$5-'SEQ Oct 2021'!P2)*'SEQ Oct 2021'!Q2/100),(('SEQ Oct 2021'!R2)*'SEQ Oct 2021'!Q2/100))),0)</f>
        <v>0</v>
      </c>
      <c r="F8" s="134">
        <f>IF(AND('SEQ Oct 2021'!R2&gt;0,'SEQ Oct 2021'!T2&gt;0),IF(($C$5&lt;'SEQ Oct 2021'!T2),(0),($C$5-'SEQ Oct 2021'!T2)*'SEQ Oct 2021'!U2/100),IF(AND('SEQ Oct 2021'!R2&gt;0,'SEQ Oct 2021'!T2=""),IF(($C$5&lt;'SEQ Oct 2021'!R2+'SEQ Oct 2021'!P2),(0),(($C$5-('SEQ Oct 2021'!R2+'SEQ Oct 2021'!P2))*'SEQ Oct 2021'!S2/100)),IF(AND('SEQ Oct 2021'!P2&gt;0,'SEQ Oct 2021'!R2=""&gt;0),IF(($C$5&lt;'SEQ Oct 2021'!P2),(0),($C$5-'SEQ Oct 2021'!P2)*'SEQ Oct 2021'!Q2/100),0)))</f>
        <v>0</v>
      </c>
      <c r="G8" s="232">
        <f>SUM(C8:F8)</f>
        <v>1127.7342727272726</v>
      </c>
      <c r="H8" s="239">
        <f t="shared" ref="H8:H33" si="0">(G8-C8)*4</f>
        <v>4052.7272727272721</v>
      </c>
      <c r="I8" s="239">
        <f t="shared" ref="I8:I33" si="1">G8*4</f>
        <v>4510.9370909090903</v>
      </c>
      <c r="J8" s="136">
        <f>I8*1.1</f>
        <v>4962.0307999999995</v>
      </c>
      <c r="K8" s="137">
        <f>'SEQ Oct 2021'!BB2</f>
        <v>0</v>
      </c>
      <c r="L8" s="137">
        <f>'SEQ Oct 2021'!BC2</f>
        <v>0</v>
      </c>
      <c r="M8" s="137">
        <f>'SEQ Oct 2021'!BD2</f>
        <v>0</v>
      </c>
      <c r="N8" s="137">
        <f>'SEQ Oct 2021'!BE2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33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4510.9370909090903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4510.9370909090903</v>
      </c>
      <c r="S8" s="236">
        <f>Q8*1.1</f>
        <v>4962.0307999999995</v>
      </c>
      <c r="T8" s="136">
        <f>R8*1.1</f>
        <v>4962.0307999999995</v>
      </c>
      <c r="U8" s="160">
        <f>'SEQ Oct 2021'!BL2</f>
        <v>0</v>
      </c>
      <c r="V8" s="161" t="str">
        <f>'SEQ Oct 2021'!BM2</f>
        <v>n</v>
      </c>
      <c r="W8" s="297"/>
      <c r="X8" s="297"/>
      <c r="Y8" s="297"/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</row>
    <row r="9" spans="1:41" ht="14" x14ac:dyDescent="0.15">
      <c r="A9" s="131" t="str">
        <f>'SEQ Oct 2021'!K3</f>
        <v>Diamond Energy</v>
      </c>
      <c r="B9" s="132" t="str">
        <f>'SEQ Oct 2021'!L3</f>
        <v>Renewable Saver POT</v>
      </c>
      <c r="C9" s="133">
        <f>IF('SEQ Oct 2021'!BP3=0,91*'SEQ Oct 2021'!M3/100,(91*'SEQ Oct 2021'!M3/100)+'SEQ Oct 2021'!BP3/4)</f>
        <v>115.57827272727272</v>
      </c>
      <c r="D9" s="134">
        <f>IF('SEQ Oct 2021'!O3="",$C$5*'SEQ Oct 2021'!N3/100,IF($C$5&gt;='SEQ Oct 2021'!P3,('SEQ Oct 2021'!P3*'SEQ Oct 2021'!N3/100),($C$5*'SEQ Oct 2021'!N3/100)))</f>
        <v>1064.9999999999998</v>
      </c>
      <c r="E9" s="134">
        <f>IF(AND('SEQ Oct 2021'!P3&gt;0,'SEQ Oct 2021'!R3&gt;0),IF($C$5&lt;'SEQ Oct 2021'!P3,0,IF($C$5&lt;=('SEQ Oct 2021'!R3+'SEQ Oct 2021'!P3),(($C$5-'SEQ Oct 2021'!P3)*'SEQ Oct 2021'!Q3/100),(('SEQ Oct 2021'!R3)*'SEQ Oct 2021'!Q3/100))),0)</f>
        <v>0</v>
      </c>
      <c r="F9" s="134">
        <f>IF(AND('SEQ Oct 2021'!R3&gt;0,'SEQ Oct 2021'!T3&gt;0),IF(($C$5&lt;'SEQ Oct 2021'!T3),(0),($C$5-'SEQ Oct 2021'!T3)*'SEQ Oct 2021'!U3/100),IF(AND('SEQ Oct 2021'!R3&gt;0,'SEQ Oct 2021'!T3=""),IF(($C$5&lt;'SEQ Oct 2021'!R3+'SEQ Oct 2021'!P3),(0),(($C$5-('SEQ Oct 2021'!R3+'SEQ Oct 2021'!P3))*'SEQ Oct 2021'!S3/100)),IF(AND('SEQ Oct 2021'!P3&gt;0,'SEQ Oct 2021'!R3=""&gt;0),IF(($C$5&lt;'SEQ Oct 2021'!P3),(0),($C$5-'SEQ Oct 2021'!P3)*'SEQ Oct 2021'!Q3/100),0)))</f>
        <v>0</v>
      </c>
      <c r="G9" s="232">
        <f t="shared" ref="G9:G22" si="3">SUM(C9:F9)</f>
        <v>1180.5782727272724</v>
      </c>
      <c r="H9" s="239">
        <f t="shared" si="0"/>
        <v>4259.9999999999991</v>
      </c>
      <c r="I9" s="239">
        <f t="shared" si="1"/>
        <v>4722.3130909090896</v>
      </c>
      <c r="J9" s="136">
        <f t="shared" ref="J9:J33" si="4">I9*1.1</f>
        <v>5194.5443999999989</v>
      </c>
      <c r="K9" s="137">
        <f>'SEQ Oct 2021'!BB3</f>
        <v>0</v>
      </c>
      <c r="L9" s="137">
        <f>'SEQ Oct 2021'!BC3</f>
        <v>0</v>
      </c>
      <c r="M9" s="137">
        <f>'SEQ Oct 2021'!BD3</f>
        <v>7</v>
      </c>
      <c r="N9" s="137">
        <f>'SEQ Oct 2021'!BE3</f>
        <v>0</v>
      </c>
      <c r="O9" s="144" t="str">
        <f t="shared" ref="O9:O30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3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40">
        <f t="shared" ref="R9:R3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36">
        <f t="shared" ref="S9:T24" si="8">Q9*1.1</f>
        <v>5194.5443999999989</v>
      </c>
      <c r="T9" s="136">
        <f t="shared" si="8"/>
        <v>4830.9262919999992</v>
      </c>
      <c r="U9" s="160">
        <f>'SEQ Oct 2021'!BL3</f>
        <v>0</v>
      </c>
      <c r="V9" s="161" t="str">
        <f>'SEQ Oct 2021'!BM3</f>
        <v>n</v>
      </c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</row>
    <row r="10" spans="1:41" ht="14" x14ac:dyDescent="0.15">
      <c r="A10" s="131" t="str">
        <f>'SEQ Oct 2021'!K4</f>
        <v>EnergyAustralia</v>
      </c>
      <c r="B10" s="132" t="str">
        <f>'SEQ Oct 2021'!L4</f>
        <v>Total Plan</v>
      </c>
      <c r="C10" s="133">
        <f>IF('SEQ Oct 2021'!BP4=0,91*'SEQ Oct 2021'!M4/100,(91*'SEQ Oct 2021'!M4/100)+'SEQ Oct 2021'!BP4/4)</f>
        <v>104.64999999999998</v>
      </c>
      <c r="D10" s="134">
        <f>IF('SEQ Oct 2021'!O4="",$C$5*'SEQ Oct 2021'!N4/100,IF($C$5&gt;='SEQ Oct 2021'!P4,('SEQ Oct 2021'!P4*'SEQ Oct 2021'!N4/100),($C$5*'SEQ Oct 2021'!N4/100)))</f>
        <v>1148.6363636363633</v>
      </c>
      <c r="E10" s="134">
        <f>IF(AND('SEQ Oct 2021'!P4&gt;0,'SEQ Oct 2021'!R4&gt;0),IF($C$5&lt;'SEQ Oct 2021'!P4,0,IF($C$5&lt;=('SEQ Oct 2021'!R4+'SEQ Oct 2021'!P4),(($C$5-'SEQ Oct 2021'!P4)*'SEQ Oct 2021'!Q4/100),(('SEQ Oct 2021'!R4)*'SEQ Oct 2021'!Q4/100))),0)</f>
        <v>0</v>
      </c>
      <c r="F10" s="134">
        <f>IF(AND('SEQ Oct 2021'!R4&gt;0,'SEQ Oct 2021'!T4&gt;0),IF(($C$5&lt;'SEQ Oct 2021'!T4),(0),($C$5-'SEQ Oct 2021'!T4)*'SEQ Oct 2021'!U4/100),IF(AND('SEQ Oct 2021'!R4&gt;0,'SEQ Oct 2021'!T4=""),IF(($C$5&lt;'SEQ Oct 2021'!R4+'SEQ Oct 2021'!P4),(0),(($C$5-('SEQ Oct 2021'!R4+'SEQ Oct 2021'!P4))*'SEQ Oct 2021'!S4/100)),IF(AND('SEQ Oct 2021'!P4&gt;0,'SEQ Oct 2021'!R4=""&gt;0),IF(($C$5&lt;'SEQ Oct 2021'!P4),(0),($C$5-'SEQ Oct 2021'!P4)*'SEQ Oct 2021'!Q4/100),0)))</f>
        <v>0</v>
      </c>
      <c r="G10" s="232">
        <f t="shared" si="3"/>
        <v>1253.2863636363631</v>
      </c>
      <c r="H10" s="239">
        <f t="shared" si="0"/>
        <v>4594.5454545454522</v>
      </c>
      <c r="I10" s="239">
        <f t="shared" si="1"/>
        <v>5013.1454545454526</v>
      </c>
      <c r="J10" s="136">
        <f t="shared" si="4"/>
        <v>5514.4599999999982</v>
      </c>
      <c r="K10" s="137">
        <f>'SEQ Oct 2021'!BB4</f>
        <v>13</v>
      </c>
      <c r="L10" s="137">
        <f>'SEQ Oct 2021'!BC4</f>
        <v>0</v>
      </c>
      <c r="M10" s="137">
        <f>'SEQ Oct 2021'!BD4</f>
        <v>0</v>
      </c>
      <c r="N10" s="137">
        <f>'SEQ Oct 2021'!BE4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4361.4365454545441</v>
      </c>
      <c r="R10" s="240">
        <f t="shared" si="7"/>
        <v>4361.4365454545441</v>
      </c>
      <c r="S10" s="136">
        <f t="shared" si="8"/>
        <v>4797.5801999999985</v>
      </c>
      <c r="T10" s="136">
        <f t="shared" si="8"/>
        <v>4797.5801999999985</v>
      </c>
      <c r="U10" s="160">
        <f>'SEQ Oct 2021'!BL4</f>
        <v>0</v>
      </c>
      <c r="V10" s="161" t="str">
        <f>'SEQ Oct 2021'!BM4</f>
        <v>n</v>
      </c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</row>
    <row r="11" spans="1:41" ht="14" x14ac:dyDescent="0.15">
      <c r="A11" s="131" t="str">
        <f>'SEQ Oct 2021'!K5</f>
        <v>Origin Energy</v>
      </c>
      <c r="B11" s="132" t="str">
        <f>'SEQ Oct 2021'!L5</f>
        <v>Business Go</v>
      </c>
      <c r="C11" s="133">
        <f>IF('SEQ Oct 2021'!BP5=0,91*'SEQ Oct 2021'!M5/100,(91*'SEQ Oct 2021'!M5/100)+'SEQ Oct 2021'!BP5/4)</f>
        <v>97.179727272727263</v>
      </c>
      <c r="D11" s="134">
        <f>IF('SEQ Oct 2021'!O5="",$C$5*'SEQ Oct 2021'!N5/100,IF($C$5&gt;='SEQ Oct 2021'!P5,('SEQ Oct 2021'!P5*'SEQ Oct 2021'!N5/100),($C$5*'SEQ Oct 2021'!N5/100)))</f>
        <v>1005.9090909090909</v>
      </c>
      <c r="E11" s="134">
        <f>IF(AND('SEQ Oct 2021'!P5&gt;0,'SEQ Oct 2021'!R5&gt;0),IF($C$5&lt;'SEQ Oct 2021'!P5,0,IF($C$5&lt;=('SEQ Oct 2021'!R5+'SEQ Oct 2021'!P5),(($C$5-'SEQ Oct 2021'!P5)*'SEQ Oct 2021'!Q5/100),(('SEQ Oct 2021'!R5)*'SEQ Oct 2021'!Q5/100))),0)</f>
        <v>0</v>
      </c>
      <c r="F11" s="134">
        <f>IF(AND('SEQ Oct 2021'!R5&gt;0,'SEQ Oct 2021'!T5&gt;0),IF(($C$5&lt;'SEQ Oct 2021'!T5),(0),($C$5-'SEQ Oct 2021'!T5)*'SEQ Oct 2021'!U5/100),IF(AND('SEQ Oct 2021'!R5&gt;0,'SEQ Oct 2021'!T5=""),IF(($C$5&lt;'SEQ Oct 2021'!R5+'SEQ Oct 2021'!P5),(0),(($C$5-('SEQ Oct 2021'!R5+'SEQ Oct 2021'!P5))*'SEQ Oct 2021'!S5/100)),IF(AND('SEQ Oct 2021'!P5&gt;0,'SEQ Oct 2021'!R5=""&gt;0),IF(($C$5&lt;'SEQ Oct 2021'!P5),(0),($C$5-'SEQ Oct 2021'!P5)*'SEQ Oct 2021'!Q5/100),0)))</f>
        <v>0</v>
      </c>
      <c r="G11" s="232">
        <f t="shared" si="3"/>
        <v>1103.0888181818182</v>
      </c>
      <c r="H11" s="239">
        <f t="shared" si="0"/>
        <v>4023.6363636363635</v>
      </c>
      <c r="I11" s="239">
        <f t="shared" si="1"/>
        <v>4412.3552727272727</v>
      </c>
      <c r="J11" s="136">
        <f t="shared" si="4"/>
        <v>4853.5907999999999</v>
      </c>
      <c r="K11" s="137">
        <f>'SEQ Oct 2021'!BB5</f>
        <v>0</v>
      </c>
      <c r="L11" s="137">
        <f>'SEQ Oct 2021'!BC5</f>
        <v>0</v>
      </c>
      <c r="M11" s="137">
        <f>'SEQ Oct 2021'!BD5</f>
        <v>0</v>
      </c>
      <c r="N11" s="137">
        <f>'SEQ Oct 2021'!BE5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4412.3552727272727</v>
      </c>
      <c r="R11" s="240">
        <f t="shared" si="7"/>
        <v>4412.3552727272727</v>
      </c>
      <c r="S11" s="136">
        <f t="shared" si="8"/>
        <v>4853.5907999999999</v>
      </c>
      <c r="T11" s="136">
        <f t="shared" si="8"/>
        <v>4853.5907999999999</v>
      </c>
      <c r="U11" s="160">
        <f>'SEQ Oct 2021'!BL5</f>
        <v>12</v>
      </c>
      <c r="V11" s="161" t="str">
        <f>'SEQ Oct 2021'!BM5</f>
        <v>n</v>
      </c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</row>
    <row r="12" spans="1:41" ht="14" x14ac:dyDescent="0.15">
      <c r="A12" s="131" t="str">
        <f>'SEQ Oct 2021'!K6</f>
        <v>Powerdirect</v>
      </c>
      <c r="B12" s="132" t="str">
        <f>'SEQ Oct 2021'!L6</f>
        <v>Business Rate Saver</v>
      </c>
      <c r="C12" s="133">
        <f>IF('SEQ Oct 2021'!BP6=0,91*'SEQ Oct 2021'!M6/100,(91*'SEQ Oct 2021'!M6/100)+'SEQ Oct 2021'!BP6/4)</f>
        <v>105.64272727272726</v>
      </c>
      <c r="D12" s="134">
        <f>IF('SEQ Oct 2021'!O6="",$C$5*'SEQ Oct 2021'!N6/100,IF($C$5&gt;='SEQ Oct 2021'!P6,('SEQ Oct 2021'!P6*'SEQ Oct 2021'!N6/100),($C$5*'SEQ Oct 2021'!N6/100)))</f>
        <v>934.54545454545439</v>
      </c>
      <c r="E12" s="134">
        <f>IF(AND('SEQ Oct 2021'!P6&gt;0,'SEQ Oct 2021'!R6&gt;0),IF($C$5&lt;'SEQ Oct 2021'!P6,0,IF($C$5&lt;=('SEQ Oct 2021'!R6+'SEQ Oct 2021'!P6),(($C$5-'SEQ Oct 2021'!P6)*'SEQ Oct 2021'!Q6/100),(('SEQ Oct 2021'!R6)*'SEQ Oct 2021'!Q6/100))),0)</f>
        <v>0</v>
      </c>
      <c r="F12" s="134">
        <f>IF(AND('SEQ Oct 2021'!R6&gt;0,'SEQ Oct 2021'!T6&gt;0),IF(($C$5&lt;'SEQ Oct 2021'!T6),(0),($C$5-'SEQ Oct 2021'!T6)*'SEQ Oct 2021'!U6/100),IF(AND('SEQ Oct 2021'!R6&gt;0,'SEQ Oct 2021'!T6=""),IF(($C$5&lt;'SEQ Oct 2021'!R6+'SEQ Oct 2021'!P6),(0),(($C$5-('SEQ Oct 2021'!R6+'SEQ Oct 2021'!P6))*'SEQ Oct 2021'!S6/100)),IF(AND('SEQ Oct 2021'!P6&gt;0,'SEQ Oct 2021'!R6=""&gt;0),IF(($C$5&lt;'SEQ Oct 2021'!P6),(0),($C$5-'SEQ Oct 2021'!P6)*'SEQ Oct 2021'!Q6/100),0)))</f>
        <v>0</v>
      </c>
      <c r="G12" s="232">
        <f t="shared" si="3"/>
        <v>1040.1881818181816</v>
      </c>
      <c r="H12" s="239">
        <f t="shared" si="0"/>
        <v>3738.1818181818176</v>
      </c>
      <c r="I12" s="239">
        <f t="shared" si="1"/>
        <v>4160.7527272727266</v>
      </c>
      <c r="J12" s="136">
        <f t="shared" si="4"/>
        <v>4576.8279999999995</v>
      </c>
      <c r="K12" s="137">
        <f>'SEQ Oct 2021'!BB6</f>
        <v>0</v>
      </c>
      <c r="L12" s="137">
        <f>'SEQ Oct 2021'!BC6</f>
        <v>0</v>
      </c>
      <c r="M12" s="137">
        <f>'SEQ Oct 2021'!BD6</f>
        <v>0</v>
      </c>
      <c r="N12" s="137">
        <f>'SEQ Oct 2021'!BE6</f>
        <v>0</v>
      </c>
      <c r="O12" s="144" t="str">
        <f t="shared" si="5"/>
        <v>No discount</v>
      </c>
      <c r="P12" s="226" t="str">
        <f t="shared" si="2"/>
        <v>Exclusive</v>
      </c>
      <c r="Q12" s="240">
        <f t="shared" si="6"/>
        <v>4160.7527272727266</v>
      </c>
      <c r="R12" s="240">
        <f t="shared" si="7"/>
        <v>4160.7527272727266</v>
      </c>
      <c r="S12" s="136">
        <f t="shared" si="8"/>
        <v>4576.8279999999995</v>
      </c>
      <c r="T12" s="136">
        <f t="shared" si="8"/>
        <v>4576.8279999999995</v>
      </c>
      <c r="U12" s="160">
        <f>'SEQ Oct 2021'!BL6</f>
        <v>0</v>
      </c>
      <c r="V12" s="161" t="str">
        <f>'SEQ Oct 2021'!BM6</f>
        <v>n</v>
      </c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</row>
    <row r="13" spans="1:41" ht="14" x14ac:dyDescent="0.15">
      <c r="A13" s="131" t="str">
        <f>'SEQ Oct 2021'!K7</f>
        <v>Powershop</v>
      </c>
      <c r="B13" s="132" t="str">
        <f>'SEQ Oct 2021'!L7</f>
        <v>100% Carbon Neutral Rate Lock</v>
      </c>
      <c r="C13" s="133">
        <f>IF('SEQ Oct 2021'!BP7=0,91*'SEQ Oct 2021'!M7/100,(91*'SEQ Oct 2021'!M7/100)+'SEQ Oct 2021'!BP7/4)</f>
        <v>117.11699999999999</v>
      </c>
      <c r="D13" s="134">
        <f>IF('SEQ Oct 2021'!O7="",$C$5*'SEQ Oct 2021'!N7/100,IF($C$5&gt;='SEQ Oct 2021'!P7,('SEQ Oct 2021'!P7*'SEQ Oct 2021'!N7/100),($C$5*'SEQ Oct 2021'!N7/100)))</f>
        <v>940.4545454545455</v>
      </c>
      <c r="E13" s="134">
        <f>IF(AND('SEQ Oct 2021'!P7&gt;0,'SEQ Oct 2021'!R7&gt;0),IF($C$5&lt;'SEQ Oct 2021'!P7,0,IF($C$5&lt;=('SEQ Oct 2021'!R7+'SEQ Oct 2021'!P7),(($C$5-'SEQ Oct 2021'!P7)*'SEQ Oct 2021'!Q7/100),(('SEQ Oct 2021'!R7)*'SEQ Oct 2021'!Q7/100))),0)</f>
        <v>0</v>
      </c>
      <c r="F13" s="134">
        <f>IF(AND('SEQ Oct 2021'!R7&gt;0,'SEQ Oct 2021'!T7&gt;0),IF(($C$5&lt;'SEQ Oct 2021'!T7),(0),($C$5-'SEQ Oct 2021'!T7)*'SEQ Oct 2021'!U7/100),IF(AND('SEQ Oct 2021'!R7&gt;0,'SEQ Oct 2021'!T7=""),IF(($C$5&lt;'SEQ Oct 2021'!R7+'SEQ Oct 2021'!P7),(0),(($C$5-('SEQ Oct 2021'!R7+'SEQ Oct 2021'!P7))*'SEQ Oct 2021'!S7/100)),IF(AND('SEQ Oct 2021'!P7&gt;0,'SEQ Oct 2021'!R7=""&gt;0),IF(($C$5&lt;'SEQ Oct 2021'!P7),(0),($C$5-'SEQ Oct 2021'!P7)*'SEQ Oct 2021'!Q7/100),0)))</f>
        <v>0</v>
      </c>
      <c r="G13" s="232">
        <f t="shared" si="3"/>
        <v>1057.5715454545455</v>
      </c>
      <c r="H13" s="239">
        <f t="shared" si="0"/>
        <v>3761.818181818182</v>
      </c>
      <c r="I13" s="239">
        <f t="shared" si="1"/>
        <v>4230.2861818181818</v>
      </c>
      <c r="J13" s="136">
        <f t="shared" si="4"/>
        <v>4653.3148000000001</v>
      </c>
      <c r="K13" s="137">
        <f>'SEQ Oct 2021'!BB7</f>
        <v>0</v>
      </c>
      <c r="L13" s="137">
        <f>'SEQ Oct 2021'!BC7</f>
        <v>0</v>
      </c>
      <c r="M13" s="137">
        <f>'SEQ Oct 2021'!BD7</f>
        <v>0</v>
      </c>
      <c r="N13" s="137">
        <f>'SEQ Oct 2021'!BE7</f>
        <v>0</v>
      </c>
      <c r="O13" s="144" t="str">
        <f t="shared" si="5"/>
        <v>No discount</v>
      </c>
      <c r="P13" s="226" t="str">
        <f t="shared" si="2"/>
        <v>Inclusive</v>
      </c>
      <c r="Q13" s="240">
        <f t="shared" si="6"/>
        <v>4230.2861818181818</v>
      </c>
      <c r="R13" s="240">
        <f t="shared" si="7"/>
        <v>4230.2861818181818</v>
      </c>
      <c r="S13" s="136">
        <f t="shared" si="8"/>
        <v>4653.3148000000001</v>
      </c>
      <c r="T13" s="136">
        <f t="shared" si="8"/>
        <v>4653.3148000000001</v>
      </c>
      <c r="U13" s="160">
        <f>'SEQ Oct 2021'!BL7</f>
        <v>0</v>
      </c>
      <c r="V13" s="161" t="str">
        <f>'SEQ Oct 2021'!BM7</f>
        <v>n</v>
      </c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</row>
    <row r="14" spans="1:41" ht="14" x14ac:dyDescent="0.15">
      <c r="A14" s="131" t="str">
        <f>'SEQ Oct 2021'!K8</f>
        <v>Energy Locals</v>
      </c>
      <c r="B14" s="132" t="str">
        <f>'SEQ Oct 2021'!L8</f>
        <v>Business Member</v>
      </c>
      <c r="C14" s="133">
        <f>IF('SEQ Oct 2021'!BP8=0,91*'SEQ Oct 2021'!M8/100,(91*'SEQ Oct 2021'!M8/100)+'SEQ Oct 2021'!BP8/4)</f>
        <v>161.20909090909089</v>
      </c>
      <c r="D14" s="134">
        <f>IF('SEQ Oct 2021'!O8="",$C$5*'SEQ Oct 2021'!N8/100,IF($C$5&gt;='SEQ Oct 2021'!P8,('SEQ Oct 2021'!P8*'SEQ Oct 2021'!N8/100),($C$5*'SEQ Oct 2021'!N8/100)))</f>
        <v>886.36363636363637</v>
      </c>
      <c r="E14" s="134">
        <f>IF(AND('SEQ Oct 2021'!P8&gt;0,'SEQ Oct 2021'!R8&gt;0),IF($C$5&lt;'SEQ Oct 2021'!P8,0,IF($C$5&lt;=('SEQ Oct 2021'!R8+'SEQ Oct 2021'!P8),(($C$5-'SEQ Oct 2021'!P8)*'SEQ Oct 2021'!Q8/100),(('SEQ Oct 2021'!R8)*'SEQ Oct 2021'!Q8/100))),0)</f>
        <v>0</v>
      </c>
      <c r="F14" s="134">
        <f>IF(AND('SEQ Oct 2021'!R8&gt;0,'SEQ Oct 2021'!T8&gt;0),IF(($C$5&lt;'SEQ Oct 2021'!T8),(0),($C$5-'SEQ Oct 2021'!T8)*'SEQ Oct 2021'!U8/100),IF(AND('SEQ Oct 2021'!R8&gt;0,'SEQ Oct 2021'!T8=""),IF(($C$5&lt;'SEQ Oct 2021'!R8+'SEQ Oct 2021'!P8),(0),(($C$5-('SEQ Oct 2021'!R8+'SEQ Oct 2021'!P8))*'SEQ Oct 2021'!S8/100)),IF(AND('SEQ Oct 2021'!P8&gt;0,'SEQ Oct 2021'!R8=""&gt;0),IF(($C$5&lt;'SEQ Oct 2021'!P8),(0),($C$5-'SEQ Oct 2021'!P8)*'SEQ Oct 2021'!Q8/100),0)))</f>
        <v>0</v>
      </c>
      <c r="G14" s="232">
        <f t="shared" si="3"/>
        <v>1047.5727272727272</v>
      </c>
      <c r="H14" s="239">
        <f t="shared" si="0"/>
        <v>3545.454545454545</v>
      </c>
      <c r="I14" s="239">
        <f t="shared" si="1"/>
        <v>4190.2909090909088</v>
      </c>
      <c r="J14" s="136">
        <f t="shared" si="4"/>
        <v>4609.32</v>
      </c>
      <c r="K14" s="137">
        <f>'SEQ Oct 2021'!BB8</f>
        <v>0</v>
      </c>
      <c r="L14" s="137">
        <f>'SEQ Oct 2021'!BC8</f>
        <v>0</v>
      </c>
      <c r="M14" s="137">
        <f>'SEQ Oct 2021'!BD8</f>
        <v>0</v>
      </c>
      <c r="N14" s="137">
        <f>'SEQ Oct 2021'!BE8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4190.2909090909088</v>
      </c>
      <c r="R14" s="240">
        <f t="shared" si="7"/>
        <v>4190.2909090909088</v>
      </c>
      <c r="S14" s="136">
        <f t="shared" si="8"/>
        <v>4609.32</v>
      </c>
      <c r="T14" s="136">
        <f t="shared" si="8"/>
        <v>4609.32</v>
      </c>
      <c r="U14" s="160">
        <f>'SEQ Oct 2021'!BL8</f>
        <v>0</v>
      </c>
      <c r="V14" s="161" t="str">
        <f>'SEQ Oct 2021'!BM8</f>
        <v>n</v>
      </c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</row>
    <row r="15" spans="1:41" ht="14" x14ac:dyDescent="0.15">
      <c r="A15" s="131" t="str">
        <f>'SEQ Oct 2021'!K9</f>
        <v>Simply Energy</v>
      </c>
      <c r="B15" s="132" t="str">
        <f>'SEQ Oct 2021'!L9</f>
        <v>Business Saver</v>
      </c>
      <c r="C15" s="133">
        <f>IF('SEQ Oct 2021'!BP9=0,91*'SEQ Oct 2021'!M9/100,(91*'SEQ Oct 2021'!M9/100)+'SEQ Oct 2021'!BP9/4)</f>
        <v>103.831</v>
      </c>
      <c r="D15" s="134">
        <f>IF('SEQ Oct 2021'!O9="",$C$5*'SEQ Oct 2021'!N9/100,IF($C$5&gt;='SEQ Oct 2021'!P9,('SEQ Oct 2021'!P9*'SEQ Oct 2021'!N9/100),($C$5*'SEQ Oct 2021'!N9/100)))</f>
        <v>870.72109090909066</v>
      </c>
      <c r="E15" s="134">
        <f>IF(AND('SEQ Oct 2021'!P9&gt;0,'SEQ Oct 2021'!R9&gt;0),IF($C$5&lt;'SEQ Oct 2021'!P9,0,IF($C$5&lt;=('SEQ Oct 2021'!R9+'SEQ Oct 2021'!P9),(($C$5-'SEQ Oct 2021'!P9)*'SEQ Oct 2021'!Q9/100),(('SEQ Oct 2021'!R9)*'SEQ Oct 2021'!Q9/100))),0)</f>
        <v>0</v>
      </c>
      <c r="F15" s="134">
        <f>IF(AND('SEQ Oct 2021'!R9&gt;0,'SEQ Oct 2021'!T9&gt;0),IF(($C$5&lt;'SEQ Oct 2021'!T9),(0),($C$5-'SEQ Oct 2021'!T9)*'SEQ Oct 2021'!U9/100),IF(AND('SEQ Oct 2021'!R9&gt;0,'SEQ Oct 2021'!T9=""),IF(($C$5&lt;'SEQ Oct 2021'!R9+'SEQ Oct 2021'!P9),(0),(($C$5-('SEQ Oct 2021'!R9+'SEQ Oct 2021'!P9))*'SEQ Oct 2021'!S9/100)),IF(AND('SEQ Oct 2021'!P9&gt;0,'SEQ Oct 2021'!R9=""&gt;0),IF(($C$5&lt;'SEQ Oct 2021'!P9),(0),($C$5-'SEQ Oct 2021'!P9)*'SEQ Oct 2021'!Q9/100),0)))</f>
        <v>279.18599999999998</v>
      </c>
      <c r="G15" s="232">
        <f t="shared" si="3"/>
        <v>1253.7380909090907</v>
      </c>
      <c r="H15" s="239">
        <f t="shared" si="0"/>
        <v>4599.6283636363632</v>
      </c>
      <c r="I15" s="239">
        <f t="shared" si="1"/>
        <v>5014.9523636363629</v>
      </c>
      <c r="J15" s="136">
        <f t="shared" si="4"/>
        <v>5516.4475999999995</v>
      </c>
      <c r="K15" s="137">
        <f>'SEQ Oct 2021'!BB9</f>
        <v>22</v>
      </c>
      <c r="L15" s="137">
        <f>'SEQ Oct 2021'!BC9</f>
        <v>0</v>
      </c>
      <c r="M15" s="137">
        <f>'SEQ Oct 2021'!BD9</f>
        <v>0</v>
      </c>
      <c r="N15" s="137">
        <f>'SEQ Oct 2021'!BE9</f>
        <v>0</v>
      </c>
      <c r="O15" s="144" t="str">
        <f t="shared" si="5"/>
        <v>Guaranteed off bill</v>
      </c>
      <c r="P15" s="226" t="str">
        <f t="shared" si="2"/>
        <v>Exclusive</v>
      </c>
      <c r="Q15" s="240">
        <f t="shared" si="6"/>
        <v>3911.662843636363</v>
      </c>
      <c r="R15" s="240">
        <f t="shared" si="7"/>
        <v>3911.662843636363</v>
      </c>
      <c r="S15" s="136">
        <f t="shared" si="8"/>
        <v>4302.8291279999994</v>
      </c>
      <c r="T15" s="136">
        <f t="shared" si="8"/>
        <v>4302.8291279999994</v>
      </c>
      <c r="U15" s="160">
        <f>'SEQ Oct 2021'!BL9</f>
        <v>0</v>
      </c>
      <c r="V15" s="161" t="str">
        <f>'SEQ Oct 2021'!BM9</f>
        <v>n</v>
      </c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</row>
    <row r="16" spans="1:41" ht="14" x14ac:dyDescent="0.15">
      <c r="A16" s="131" t="str">
        <f>'SEQ Oct 2021'!K10</f>
        <v>Alinta Energy</v>
      </c>
      <c r="B16" s="132" t="str">
        <f>'SEQ Oct 2021'!L10</f>
        <v>BusinessDeal</v>
      </c>
      <c r="C16" s="133">
        <f>IF('SEQ Oct 2021'!BP10=0,91*'SEQ Oct 2021'!M10/100,(91*'SEQ Oct 2021'!M10/100)+'SEQ Oct 2021'!BP10/4)</f>
        <v>100.09999999999998</v>
      </c>
      <c r="D16" s="134">
        <f>IF('SEQ Oct 2021'!O10="",$C$5*'SEQ Oct 2021'!N10/100,IF($C$5&gt;='SEQ Oct 2021'!P10,('SEQ Oct 2021'!P10*'SEQ Oct 2021'!N10/100),($C$5*'SEQ Oct 2021'!N10/100)))</f>
        <v>959.54545454545439</v>
      </c>
      <c r="E16" s="134">
        <f>IF(AND('SEQ Oct 2021'!P10&gt;0,'SEQ Oct 2021'!R10&gt;0),IF($C$5&lt;'SEQ Oct 2021'!P10,0,IF($C$5&lt;=('SEQ Oct 2021'!R10+'SEQ Oct 2021'!P10),(($C$5-'SEQ Oct 2021'!P10)*'SEQ Oct 2021'!Q10/100),(('SEQ Oct 2021'!R10)*'SEQ Oct 2021'!Q10/100))),0)</f>
        <v>0</v>
      </c>
      <c r="F16" s="134">
        <f>IF(AND('SEQ Oct 2021'!R10&gt;0,'SEQ Oct 2021'!T10&gt;0),IF(($C$5&lt;'SEQ Oct 2021'!T10),(0),($C$5-'SEQ Oct 2021'!T10)*'SEQ Oct 2021'!U10/100),IF(AND('SEQ Oct 2021'!R10&gt;0,'SEQ Oct 2021'!T10=""),IF(($C$5&lt;'SEQ Oct 2021'!R10+'SEQ Oct 2021'!P10),(0),(($C$5-('SEQ Oct 2021'!R10+'SEQ Oct 2021'!P10))*'SEQ Oct 2021'!S10/100)),IF(AND('SEQ Oct 2021'!P10&gt;0,'SEQ Oct 2021'!R10=""&gt;0),IF(($C$5&lt;'SEQ Oct 2021'!P10),(0),($C$5-'SEQ Oct 2021'!P10)*'SEQ Oct 2021'!Q10/100),0)))</f>
        <v>0</v>
      </c>
      <c r="G16" s="232">
        <f t="shared" si="3"/>
        <v>1059.6454545454544</v>
      </c>
      <c r="H16" s="239">
        <f t="shared" si="0"/>
        <v>3838.1818181818176</v>
      </c>
      <c r="I16" s="239">
        <f t="shared" si="1"/>
        <v>4238.5818181818177</v>
      </c>
      <c r="J16" s="136">
        <f t="shared" si="4"/>
        <v>4662.4399999999996</v>
      </c>
      <c r="K16" s="137">
        <f>'SEQ Oct 2021'!BB10</f>
        <v>0</v>
      </c>
      <c r="L16" s="137">
        <f>'SEQ Oct 2021'!BC10</f>
        <v>0</v>
      </c>
      <c r="M16" s="137">
        <f>'SEQ Oct 2021'!BD10</f>
        <v>0</v>
      </c>
      <c r="N16" s="137">
        <f>'SEQ Oct 2021'!BE10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4238.5818181818177</v>
      </c>
      <c r="R16" s="240">
        <f t="shared" si="7"/>
        <v>4238.5818181818177</v>
      </c>
      <c r="S16" s="136">
        <f t="shared" si="8"/>
        <v>4662.4399999999996</v>
      </c>
      <c r="T16" s="136">
        <f t="shared" si="8"/>
        <v>4662.4399999999996</v>
      </c>
      <c r="U16" s="160">
        <f>'SEQ Oct 2021'!BL10</f>
        <v>0</v>
      </c>
      <c r="V16" s="161" t="str">
        <f>'SEQ Oct 2021'!BM10</f>
        <v>n</v>
      </c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</row>
    <row r="17" spans="1:41" ht="14" x14ac:dyDescent="0.15">
      <c r="A17" s="131" t="str">
        <f>'SEQ Oct 2021'!K11</f>
        <v>1st Energy</v>
      </c>
      <c r="B17" s="132" t="str">
        <f>'SEQ Oct 2021'!L11</f>
        <v>1st Saver Plus</v>
      </c>
      <c r="C17" s="133">
        <f>IF('SEQ Oct 2021'!BP11=0,91*'SEQ Oct 2021'!M11/100,(91*'SEQ Oct 2021'!M11/100)+'SEQ Oct 2021'!BP11/4)</f>
        <v>135.59</v>
      </c>
      <c r="D17" s="134">
        <f>IF('SEQ Oct 2021'!O11="",$C$5*'SEQ Oct 2021'!N11/100,IF($C$5&gt;='SEQ Oct 2021'!P11,('SEQ Oct 2021'!P11*'SEQ Oct 2021'!N11/100),($C$5*'SEQ Oct 2021'!N11/100)))</f>
        <v>363.10909090909087</v>
      </c>
      <c r="E17" s="134">
        <f>IF(AND('SEQ Oct 2021'!P11&gt;0,'SEQ Oct 2021'!R11&gt;0),IF($C$5&lt;'SEQ Oct 2021'!P11,0,IF($C$5&lt;=('SEQ Oct 2021'!R11+'SEQ Oct 2021'!P11),(($C$5-'SEQ Oct 2021'!P11)*'SEQ Oct 2021'!Q11/100),(('SEQ Oct 2021'!R11)*'SEQ Oct 2021'!Q11/100))),0)</f>
        <v>0</v>
      </c>
      <c r="F17" s="134">
        <f>IF(AND('SEQ Oct 2021'!R11&gt;0,'SEQ Oct 2021'!T11&gt;0),IF(($C$5&lt;'SEQ Oct 2021'!T11),(0),($C$5-'SEQ Oct 2021'!T11)*'SEQ Oct 2021'!U11/100),IF(AND('SEQ Oct 2021'!R11&gt;0,'SEQ Oct 2021'!T11=""),IF(($C$5&lt;'SEQ Oct 2021'!R11+'SEQ Oct 2021'!P11),(0),(($C$5-('SEQ Oct 2021'!R11+'SEQ Oct 2021'!P11))*'SEQ Oct 2021'!S11/100)),IF(AND('SEQ Oct 2021'!P11&gt;0,'SEQ Oct 2021'!R11=""&gt;0),IF(($C$5&lt;'SEQ Oct 2021'!P11),(0),($C$5-'SEQ Oct 2021'!P11)*'SEQ Oct 2021'!Q11/100),0)))</f>
        <v>751.70909090909083</v>
      </c>
      <c r="G17" s="232">
        <f t="shared" si="3"/>
        <v>1250.4081818181817</v>
      </c>
      <c r="H17" s="239">
        <f t="shared" si="0"/>
        <v>4459.272727272727</v>
      </c>
      <c r="I17" s="239">
        <f t="shared" si="1"/>
        <v>5001.6327272727267</v>
      </c>
      <c r="J17" s="136">
        <f t="shared" si="4"/>
        <v>5501.7959999999994</v>
      </c>
      <c r="K17" s="137">
        <f>'SEQ Oct 2021'!BB11</f>
        <v>0</v>
      </c>
      <c r="L17" s="137">
        <f>'SEQ Oct 2021'!BC11</f>
        <v>0</v>
      </c>
      <c r="M17" s="137">
        <f>'SEQ Oct 2021'!BD11</f>
        <v>10</v>
      </c>
      <c r="N17" s="137">
        <f>'SEQ Oct 2021'!BE11</f>
        <v>0</v>
      </c>
      <c r="O17" s="144" t="str">
        <f t="shared" si="5"/>
        <v>Pay-on-time off bill</v>
      </c>
      <c r="P17" s="226" t="str">
        <f t="shared" si="2"/>
        <v>Exclusive</v>
      </c>
      <c r="Q17" s="240">
        <f t="shared" ref="Q17" si="9"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5001.6327272727267</v>
      </c>
      <c r="R17" s="240">
        <f t="shared" ref="R17" si="10"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4501.469454545454</v>
      </c>
      <c r="S17" s="136">
        <f t="shared" si="8"/>
        <v>5501.7959999999994</v>
      </c>
      <c r="T17" s="136">
        <f t="shared" si="8"/>
        <v>4951.6163999999999</v>
      </c>
      <c r="U17" s="160">
        <f>'SEQ Oct 2021'!BL11</f>
        <v>0</v>
      </c>
      <c r="V17" s="161" t="str">
        <f>'SEQ Oct 2021'!BM11</f>
        <v>n</v>
      </c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</row>
    <row r="18" spans="1:41" ht="14" x14ac:dyDescent="0.15">
      <c r="A18" s="131" t="str">
        <f>'SEQ Oct 2021'!K12</f>
        <v>Powerclub</v>
      </c>
      <c r="B18" s="132" t="str">
        <f>'SEQ Oct 2021'!L12</f>
        <v>Bis Flat</v>
      </c>
      <c r="C18" s="133">
        <f>IF('SEQ Oct 2021'!BP12=0,91*'SEQ Oct 2021'!M12/100,(91*'SEQ Oct 2021'!M12/100)+'SEQ Oct 2021'!BP12/4)</f>
        <v>122.67236363636361</v>
      </c>
      <c r="D18" s="134">
        <f>IF('SEQ Oct 2021'!O12="",$C$5*'SEQ Oct 2021'!N12/100,IF($C$5&gt;='SEQ Oct 2021'!P12,('SEQ Oct 2021'!P12*'SEQ Oct 2021'!N12/100),($C$5*'SEQ Oct 2021'!N12/100)))</f>
        <v>868.18181818181824</v>
      </c>
      <c r="E18" s="134">
        <f>IF(AND('SEQ Oct 2021'!P12&gt;0,'SEQ Oct 2021'!R12&gt;0),IF($C$5&lt;'SEQ Oct 2021'!P12,0,IF($C$5&lt;=('SEQ Oct 2021'!R12+'SEQ Oct 2021'!P12),(($C$5-'SEQ Oct 2021'!P12)*'SEQ Oct 2021'!Q12/100),(('SEQ Oct 2021'!R12)*'SEQ Oct 2021'!Q12/100))),0)</f>
        <v>0</v>
      </c>
      <c r="F18" s="134">
        <f>IF(AND('SEQ Oct 2021'!R12&gt;0,'SEQ Oct 2021'!T12&gt;0),IF(($C$5&lt;'SEQ Oct 2021'!T12),(0),($C$5-'SEQ Oct 2021'!T12)*'SEQ Oct 2021'!U12/100),IF(AND('SEQ Oct 2021'!R12&gt;0,'SEQ Oct 2021'!T12=""),IF(($C$5&lt;'SEQ Oct 2021'!R12+'SEQ Oct 2021'!P12),(0),(($C$5-('SEQ Oct 2021'!R12+'SEQ Oct 2021'!P12))*'SEQ Oct 2021'!S12/100)),IF(AND('SEQ Oct 2021'!P12&gt;0,'SEQ Oct 2021'!R12=""&gt;0),IF(($C$5&lt;'SEQ Oct 2021'!P12),(0),($C$5-'SEQ Oct 2021'!P12)*'SEQ Oct 2021'!Q12/100),0)))</f>
        <v>0</v>
      </c>
      <c r="G18" s="232">
        <f t="shared" si="3"/>
        <v>990.85418181818181</v>
      </c>
      <c r="H18" s="239">
        <f t="shared" si="0"/>
        <v>3472.727272727273</v>
      </c>
      <c r="I18" s="239">
        <f t="shared" si="1"/>
        <v>3963.4167272727273</v>
      </c>
      <c r="J18" s="136">
        <f t="shared" si="4"/>
        <v>4359.7584000000006</v>
      </c>
      <c r="K18" s="137">
        <f>'SEQ Oct 2021'!BB12</f>
        <v>0</v>
      </c>
      <c r="L18" s="137">
        <f>'SEQ Oct 2021'!BC12</f>
        <v>0</v>
      </c>
      <c r="M18" s="137">
        <f>'SEQ Oct 2021'!BD12</f>
        <v>0</v>
      </c>
      <c r="N18" s="137">
        <f>'SEQ Oct 2021'!BE12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3963.4167272727273</v>
      </c>
      <c r="R18" s="240">
        <f t="shared" si="7"/>
        <v>3963.4167272727273</v>
      </c>
      <c r="S18" s="136">
        <f t="shared" si="8"/>
        <v>4359.7584000000006</v>
      </c>
      <c r="T18" s="136">
        <f t="shared" si="8"/>
        <v>4359.7584000000006</v>
      </c>
      <c r="U18" s="160">
        <f>'SEQ Oct 2021'!BL12</f>
        <v>0</v>
      </c>
      <c r="V18" s="161" t="str">
        <f>'SEQ Oct 2021'!BM12</f>
        <v>n</v>
      </c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</row>
    <row r="19" spans="1:41" ht="14" x14ac:dyDescent="0.15">
      <c r="A19" s="131" t="str">
        <f>'SEQ Oct 2021'!K13</f>
        <v>Next Business Energy</v>
      </c>
      <c r="B19" s="132" t="str">
        <f>'SEQ Oct 2021'!L13</f>
        <v xml:space="preserve">Assured </v>
      </c>
      <c r="C19" s="133">
        <f>IF('SEQ Oct 2021'!BP13=0,91*'SEQ Oct 2021'!M13/100,(91*'SEQ Oct 2021'!M13/100)+'SEQ Oct 2021'!BP13/4)</f>
        <v>191.37299999999999</v>
      </c>
      <c r="D19" s="134">
        <f>IF('SEQ Oct 2021'!O13="",$C$5*'SEQ Oct 2021'!N13/100,IF($C$5&gt;='SEQ Oct 2021'!P13,('SEQ Oct 2021'!P13*'SEQ Oct 2021'!N13/100),($C$5*'SEQ Oct 2021'!N13/100)))</f>
        <v>1050</v>
      </c>
      <c r="E19" s="134">
        <f>IF(AND('SEQ Oct 2021'!P13&gt;0,'SEQ Oct 2021'!R13&gt;0),IF($C$5&lt;'SEQ Oct 2021'!P13,0,IF($C$5&lt;=('SEQ Oct 2021'!R13+'SEQ Oct 2021'!P13),(($C$5-'SEQ Oct 2021'!P13)*'SEQ Oct 2021'!Q13/100),(('SEQ Oct 2021'!R13)*'SEQ Oct 2021'!Q13/100))),0)</f>
        <v>0</v>
      </c>
      <c r="F19" s="134">
        <f>IF(AND('SEQ Oct 2021'!R13&gt;0,'SEQ Oct 2021'!T13&gt;0),IF(($C$5&lt;'SEQ Oct 2021'!T13),(0),($C$5-'SEQ Oct 2021'!T13)*'SEQ Oct 2021'!U13/100),IF(AND('SEQ Oct 2021'!R13&gt;0,'SEQ Oct 2021'!T13=""),IF(($C$5&lt;'SEQ Oct 2021'!R13+'SEQ Oct 2021'!P13),(0),(($C$5-('SEQ Oct 2021'!R13+'SEQ Oct 2021'!P13))*'SEQ Oct 2021'!S13/100)),IF(AND('SEQ Oct 2021'!P13&gt;0,'SEQ Oct 2021'!R13=""&gt;0),IF(($C$5&lt;'SEQ Oct 2021'!P13),(0),($C$5-'SEQ Oct 2021'!P13)*'SEQ Oct 2021'!Q13/100),0)))</f>
        <v>0</v>
      </c>
      <c r="G19" s="232">
        <f t="shared" si="3"/>
        <v>1241.373</v>
      </c>
      <c r="H19" s="239">
        <f t="shared" si="0"/>
        <v>4200</v>
      </c>
      <c r="I19" s="239">
        <f t="shared" si="1"/>
        <v>4965.4920000000002</v>
      </c>
      <c r="J19" s="136">
        <f t="shared" si="4"/>
        <v>5462.0412000000006</v>
      </c>
      <c r="K19" s="137">
        <f>'SEQ Oct 2021'!BB13</f>
        <v>0</v>
      </c>
      <c r="L19" s="137">
        <f>'SEQ Oct 2021'!BC13</f>
        <v>0</v>
      </c>
      <c r="M19" s="137">
        <f>'SEQ Oct 2021'!BD13</f>
        <v>0</v>
      </c>
      <c r="N19" s="137">
        <f>'SEQ Oct 2021'!BE13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4965.4920000000002</v>
      </c>
      <c r="R19" s="240">
        <f t="shared" si="7"/>
        <v>4965.4920000000002</v>
      </c>
      <c r="S19" s="136">
        <f t="shared" si="8"/>
        <v>5462.0412000000006</v>
      </c>
      <c r="T19" s="136">
        <f t="shared" si="8"/>
        <v>5462.0412000000006</v>
      </c>
      <c r="U19" s="160">
        <f>'SEQ Oct 2021'!BL13</f>
        <v>0</v>
      </c>
      <c r="V19" s="161" t="str">
        <f>'SEQ Oct 2021'!BM13</f>
        <v>n</v>
      </c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</row>
    <row r="20" spans="1:41" ht="14" x14ac:dyDescent="0.15">
      <c r="A20" s="131" t="str">
        <f>'SEQ Oct 2021'!K14</f>
        <v>Red Energy</v>
      </c>
      <c r="B20" s="132" t="str">
        <f>'SEQ Oct 2021'!L14</f>
        <v>Red Business Saver</v>
      </c>
      <c r="C20" s="133">
        <f>IF('SEQ Oct 2021'!BP14=0,91*'SEQ Oct 2021'!M14/100,(91*'SEQ Oct 2021'!M14/100)+'SEQ Oct 2021'!BP14/4)</f>
        <v>107.744</v>
      </c>
      <c r="D20" s="134">
        <f>IF('SEQ Oct 2021'!O14="",$C$5*'SEQ Oct 2021'!N14/100,IF($C$5&gt;='SEQ Oct 2021'!P14,('SEQ Oct 2021'!P14*'SEQ Oct 2021'!N14/100),($C$5*'SEQ Oct 2021'!N14/100)))</f>
        <v>959.09090909090901</v>
      </c>
      <c r="E20" s="134">
        <f>IF(AND('SEQ Oct 2021'!P14&gt;0,'SEQ Oct 2021'!R14&gt;0),IF($C$5&lt;'SEQ Oct 2021'!P14,0,IF($C$5&lt;=('SEQ Oct 2021'!R14+'SEQ Oct 2021'!P14),(($C$5-'SEQ Oct 2021'!P14)*'SEQ Oct 2021'!Q14/100),(('SEQ Oct 2021'!R14)*'SEQ Oct 2021'!Q14/100))),0)</f>
        <v>0</v>
      </c>
      <c r="F20" s="134">
        <f>IF(AND('SEQ Oct 2021'!R14&gt;0,'SEQ Oct 2021'!T14&gt;0),IF(($C$5&lt;'SEQ Oct 2021'!T14),(0),($C$5-'SEQ Oct 2021'!T14)*'SEQ Oct 2021'!U14/100),IF(AND('SEQ Oct 2021'!R14&gt;0,'SEQ Oct 2021'!T14=""),IF(($C$5&lt;'SEQ Oct 2021'!R14+'SEQ Oct 2021'!P14),(0),(($C$5-('SEQ Oct 2021'!R14+'SEQ Oct 2021'!P14))*'SEQ Oct 2021'!S14/100)),IF(AND('SEQ Oct 2021'!P14&gt;0,'SEQ Oct 2021'!R14=""&gt;0),IF(($C$5&lt;'SEQ Oct 2021'!P14),(0),($C$5-'SEQ Oct 2021'!P14)*'SEQ Oct 2021'!Q14/100),0)))</f>
        <v>0</v>
      </c>
      <c r="G20" s="232">
        <f t="shared" si="3"/>
        <v>1066.8349090909089</v>
      </c>
      <c r="H20" s="239">
        <f t="shared" si="0"/>
        <v>3836.3636363636356</v>
      </c>
      <c r="I20" s="239">
        <f t="shared" si="1"/>
        <v>4267.3396363636357</v>
      </c>
      <c r="J20" s="136">
        <f t="shared" si="4"/>
        <v>4694.0735999999997</v>
      </c>
      <c r="K20" s="137">
        <f>'SEQ Oct 2021'!BB14</f>
        <v>0</v>
      </c>
      <c r="L20" s="137">
        <f>'SEQ Oct 2021'!BC14</f>
        <v>0</v>
      </c>
      <c r="M20" s="137">
        <f>'SEQ Oct 2021'!BD14</f>
        <v>0</v>
      </c>
      <c r="N20" s="137">
        <f>'SEQ Oct 2021'!BE14</f>
        <v>0</v>
      </c>
      <c r="O20" s="144" t="str">
        <f t="shared" si="5"/>
        <v>No discount</v>
      </c>
      <c r="P20" s="226" t="str">
        <f t="shared" si="2"/>
        <v>Inclusive</v>
      </c>
      <c r="Q20" s="240">
        <f t="shared" si="6"/>
        <v>4267.3396363636357</v>
      </c>
      <c r="R20" s="240">
        <f t="shared" si="7"/>
        <v>4267.3396363636357</v>
      </c>
      <c r="S20" s="136">
        <f t="shared" si="8"/>
        <v>4694.0735999999997</v>
      </c>
      <c r="T20" s="136">
        <f t="shared" si="8"/>
        <v>4694.0735999999997</v>
      </c>
      <c r="U20" s="160">
        <f>'SEQ Oct 2021'!BL14</f>
        <v>0</v>
      </c>
      <c r="V20" s="161" t="str">
        <f>'SEQ Oct 2021'!BM14</f>
        <v>n</v>
      </c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</row>
    <row r="21" spans="1:41" ht="14" x14ac:dyDescent="0.15">
      <c r="A21" s="131" t="str">
        <f>'SEQ Oct 2021'!K15</f>
        <v>Blue NRG</v>
      </c>
      <c r="B21" s="132" t="str">
        <f>'SEQ Oct 2021'!L15</f>
        <v>Blue Business Champion</v>
      </c>
      <c r="C21" s="133">
        <f>IF('SEQ Oct 2021'!BP15=0,91*'SEQ Oct 2021'!M15/100,(91*'SEQ Oct 2021'!M15/100)+'SEQ Oct 2021'!BP15/4)</f>
        <v>81.899999999999991</v>
      </c>
      <c r="D21" s="134">
        <f>IF('SEQ Oct 2021'!O15="",$C$5*'SEQ Oct 2021'!N15/100,IF($C$5&gt;='SEQ Oct 2021'!P15,('SEQ Oct 2021'!P15*'SEQ Oct 2021'!N15/100),($C$5*'SEQ Oct 2021'!N15/100)))</f>
        <v>964.99999999999989</v>
      </c>
      <c r="E21" s="134">
        <f>IF(AND('SEQ Oct 2021'!P15&gt;0,'SEQ Oct 2021'!R15&gt;0),IF($C$5&lt;'SEQ Oct 2021'!P15,0,IF($C$5&lt;=('SEQ Oct 2021'!R15+'SEQ Oct 2021'!P15),(($C$5-'SEQ Oct 2021'!P15)*'SEQ Oct 2021'!Q15/100),(('SEQ Oct 2021'!R15)*'SEQ Oct 2021'!Q15/100))),0)</f>
        <v>0</v>
      </c>
      <c r="F21" s="134">
        <f>IF(AND('SEQ Oct 2021'!R15&gt;0,'SEQ Oct 2021'!T15&gt;0),IF(($C$5&lt;'SEQ Oct 2021'!T15),(0),($C$5-'SEQ Oct 2021'!T15)*'SEQ Oct 2021'!U15/100),IF(AND('SEQ Oct 2021'!R15&gt;0,'SEQ Oct 2021'!T15=""),IF(($C$5&lt;'SEQ Oct 2021'!R15+'SEQ Oct 2021'!P15),(0),(($C$5-('SEQ Oct 2021'!R15+'SEQ Oct 2021'!P15))*'SEQ Oct 2021'!S15/100)),IF(AND('SEQ Oct 2021'!P15&gt;0,'SEQ Oct 2021'!R15=""&gt;0),IF(($C$5&lt;'SEQ Oct 2021'!P15),(0),($C$5-'SEQ Oct 2021'!P15)*'SEQ Oct 2021'!Q15/100),0)))</f>
        <v>0</v>
      </c>
      <c r="G21" s="232">
        <f>SUM(C21:F21)</f>
        <v>1046.8999999999999</v>
      </c>
      <c r="H21" s="239">
        <f t="shared" si="0"/>
        <v>3859.9999999999995</v>
      </c>
      <c r="I21" s="239">
        <f t="shared" si="1"/>
        <v>4187.5999999999995</v>
      </c>
      <c r="J21" s="136">
        <f t="shared" si="4"/>
        <v>4606.3599999999997</v>
      </c>
      <c r="K21" s="137">
        <f>'SEQ Oct 2021'!BB15</f>
        <v>0</v>
      </c>
      <c r="L21" s="137">
        <f>'SEQ Oct 2021'!BC15</f>
        <v>0</v>
      </c>
      <c r="M21" s="137">
        <f>'SEQ Oct 2021'!BD15</f>
        <v>0</v>
      </c>
      <c r="N21" s="137">
        <f>'SEQ Oct 2021'!BE15</f>
        <v>0</v>
      </c>
      <c r="O21" s="144" t="str">
        <f t="shared" si="5"/>
        <v>No discount</v>
      </c>
      <c r="P21" s="226" t="str">
        <f t="shared" si="2"/>
        <v>Exclusive</v>
      </c>
      <c r="Q21" s="240">
        <f t="shared" si="6"/>
        <v>4187.5999999999995</v>
      </c>
      <c r="R21" s="240">
        <f t="shared" si="7"/>
        <v>4187.5999999999995</v>
      </c>
      <c r="S21" s="136">
        <f t="shared" si="8"/>
        <v>4606.3599999999997</v>
      </c>
      <c r="T21" s="136">
        <f t="shared" si="8"/>
        <v>4606.3599999999997</v>
      </c>
      <c r="U21" s="160">
        <f>'SEQ Oct 2021'!BL15</f>
        <v>0</v>
      </c>
      <c r="V21" s="161" t="str">
        <f>'SEQ Oct 2021'!BM15</f>
        <v>n</v>
      </c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</row>
    <row r="22" spans="1:41" ht="14" x14ac:dyDescent="0.15">
      <c r="A22" s="131" t="str">
        <f>'SEQ Oct 2021'!K16</f>
        <v>Future X Power</v>
      </c>
      <c r="B22" s="132" t="str">
        <f>'SEQ Oct 2021'!L16</f>
        <v>Business Smart</v>
      </c>
      <c r="C22" s="133">
        <f>IF('SEQ Oct 2021'!BP16=0,91*'SEQ Oct 2021'!M16/100,(91*'SEQ Oct 2021'!M16/100)+'SEQ Oct 2021'!BP16/4)</f>
        <v>114.56072727272725</v>
      </c>
      <c r="D22" s="134">
        <f>IF('SEQ Oct 2021'!O16="",$C$5*'SEQ Oct 2021'!N16/100,IF($C$5&gt;='SEQ Oct 2021'!P16,('SEQ Oct 2021'!P16*'SEQ Oct 2021'!N16/100),($C$5*'SEQ Oct 2021'!N16/100)))</f>
        <v>995.45454545454527</v>
      </c>
      <c r="E22" s="134">
        <f>IF(AND('SEQ Oct 2021'!P16&gt;0,'SEQ Oct 2021'!R16&gt;0),IF($C$5&lt;'SEQ Oct 2021'!P16,0,IF($C$5&lt;=('SEQ Oct 2021'!R16+'SEQ Oct 2021'!P16),(($C$5-'SEQ Oct 2021'!P16)*'SEQ Oct 2021'!Q16/100),(('SEQ Oct 2021'!R16)*'SEQ Oct 2021'!Q16/100))),0)</f>
        <v>0</v>
      </c>
      <c r="F22" s="134">
        <f>IF(AND('SEQ Oct 2021'!R16&gt;0,'SEQ Oct 2021'!T16&gt;0),IF(($C$5&lt;'SEQ Oct 2021'!T16),(0),($C$5-'SEQ Oct 2021'!T16)*'SEQ Oct 2021'!U16/100),IF(AND('SEQ Oct 2021'!R16&gt;0,'SEQ Oct 2021'!T16=""),IF(($C$5&lt;'SEQ Oct 2021'!R16+'SEQ Oct 2021'!P16),(0),(($C$5-('SEQ Oct 2021'!R16+'SEQ Oct 2021'!P16))*'SEQ Oct 2021'!S16/100)),IF(AND('SEQ Oct 2021'!P16&gt;0,'SEQ Oct 2021'!R16=""&gt;0),IF(($C$5&lt;'SEQ Oct 2021'!P16),(0),($C$5-'SEQ Oct 2021'!P16)*'SEQ Oct 2021'!Q16/100),0)))</f>
        <v>0</v>
      </c>
      <c r="G22" s="232">
        <f t="shared" si="3"/>
        <v>1110.0152727272725</v>
      </c>
      <c r="H22" s="239">
        <f t="shared" si="0"/>
        <v>3981.8181818181811</v>
      </c>
      <c r="I22" s="239">
        <f t="shared" si="1"/>
        <v>4440.0610909090901</v>
      </c>
      <c r="J22" s="136">
        <f t="shared" si="4"/>
        <v>4884.0671999999995</v>
      </c>
      <c r="K22" s="137">
        <f>'SEQ Oct 2021'!BB16</f>
        <v>0</v>
      </c>
      <c r="L22" s="137">
        <f>'SEQ Oct 2021'!BC16</f>
        <v>0</v>
      </c>
      <c r="M22" s="137">
        <f>'SEQ Oct 2021'!BD16</f>
        <v>0</v>
      </c>
      <c r="N22" s="137">
        <f>'SEQ Oct 2021'!BE16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4440.0610909090901</v>
      </c>
      <c r="R22" s="240">
        <f t="shared" si="7"/>
        <v>4440.0610909090901</v>
      </c>
      <c r="S22" s="136">
        <f t="shared" si="8"/>
        <v>4884.0671999999995</v>
      </c>
      <c r="T22" s="136">
        <f t="shared" si="8"/>
        <v>4884.0671999999995</v>
      </c>
      <c r="U22" s="160">
        <f>'SEQ Oct 2021'!BL16</f>
        <v>0</v>
      </c>
      <c r="V22" s="161" t="str">
        <f>'SEQ Oct 2021'!BM16</f>
        <v>n</v>
      </c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</row>
    <row r="23" spans="1:41" ht="14" x14ac:dyDescent="0.15">
      <c r="A23" s="131" t="str">
        <f>'SEQ Oct 2021'!K17</f>
        <v>Locality Planning Energy</v>
      </c>
      <c r="B23" s="132" t="str">
        <f>'SEQ Oct 2021'!L17</f>
        <v>Business Advantage</v>
      </c>
      <c r="C23" s="133">
        <f>IF('SEQ Oct 2021'!BP17=0,91*'SEQ Oct 2021'!M17/100,(91*'SEQ Oct 2021'!M17/100)+'SEQ Oct 2021'!BP17/4)</f>
        <v>106.46999999999998</v>
      </c>
      <c r="D23" s="134">
        <f>IF('SEQ Oct 2021'!O17="",$C$5*'SEQ Oct 2021'!N17/100,IF($C$5&gt;='SEQ Oct 2021'!P17,('SEQ Oct 2021'!P17*'SEQ Oct 2021'!N17/100),($C$5*'SEQ Oct 2021'!N17/100)))</f>
        <v>935</v>
      </c>
      <c r="E23" s="134">
        <f>IF(AND('SEQ Oct 2021'!P17&gt;0,'SEQ Oct 2021'!R17&gt;0),IF($C$5&lt;'SEQ Oct 2021'!P17,0,IF($C$5&lt;=('SEQ Oct 2021'!R17+'SEQ Oct 2021'!P17),(($C$5-'SEQ Oct 2021'!P17)*'SEQ Oct 2021'!Q17/100),(('SEQ Oct 2021'!R17)*'SEQ Oct 2021'!Q17/100))),0)</f>
        <v>0</v>
      </c>
      <c r="F23" s="134">
        <f>IF(AND('SEQ Oct 2021'!R17&gt;0,'SEQ Oct 2021'!T17&gt;0),IF(($C$5&lt;'SEQ Oct 2021'!T17),(0),($C$5-'SEQ Oct 2021'!T17)*'SEQ Oct 2021'!U17/100),IF(AND('SEQ Oct 2021'!R17&gt;0,'SEQ Oct 2021'!T17=""),IF(($C$5&lt;'SEQ Oct 2021'!R17+'SEQ Oct 2021'!P17),(0),(($C$5-('SEQ Oct 2021'!R17+'SEQ Oct 2021'!P17))*'SEQ Oct 2021'!S17/100)),IF(AND('SEQ Oct 2021'!P17&gt;0,'SEQ Oct 2021'!R17=""&gt;0),IF(($C$5&lt;'SEQ Oct 2021'!P17),(0),($C$5-'SEQ Oct 2021'!P17)*'SEQ Oct 2021'!Q17/100),0)))</f>
        <v>0</v>
      </c>
      <c r="G23" s="232">
        <f t="shared" ref="G23" si="11">SUM(C23:F23)</f>
        <v>1041.47</v>
      </c>
      <c r="H23" s="239">
        <f t="shared" si="0"/>
        <v>3740</v>
      </c>
      <c r="I23" s="239">
        <f t="shared" si="1"/>
        <v>4165.88</v>
      </c>
      <c r="J23" s="136">
        <f t="shared" si="4"/>
        <v>4582.4680000000008</v>
      </c>
      <c r="K23" s="137">
        <f>'SEQ Oct 2021'!BB17</f>
        <v>0</v>
      </c>
      <c r="L23" s="137">
        <f>'SEQ Oct 2021'!BC17</f>
        <v>0</v>
      </c>
      <c r="M23" s="137">
        <f>'SEQ Oct 2021'!BD17</f>
        <v>0</v>
      </c>
      <c r="N23" s="137">
        <f>'SEQ Oct 2021'!BE17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4165.88</v>
      </c>
      <c r="R23" s="240">
        <f t="shared" si="7"/>
        <v>4165.88</v>
      </c>
      <c r="S23" s="136">
        <f t="shared" si="8"/>
        <v>4582.4680000000008</v>
      </c>
      <c r="T23" s="136">
        <f t="shared" si="8"/>
        <v>4582.4680000000008</v>
      </c>
      <c r="U23" s="160">
        <f>'SEQ Oct 2021'!BL17</f>
        <v>0</v>
      </c>
      <c r="V23" s="161" t="str">
        <f>'SEQ Oct 2021'!BM17</f>
        <v>n</v>
      </c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</row>
    <row r="24" spans="1:41" ht="14" x14ac:dyDescent="0.15">
      <c r="A24" s="131" t="str">
        <f>'SEQ Oct 2021'!K18</f>
        <v>Bright Spark Power</v>
      </c>
      <c r="B24" s="132" t="str">
        <f>'SEQ Oct 2021'!L18</f>
        <v>Business 12 Months</v>
      </c>
      <c r="C24" s="133">
        <f>IF('SEQ Oct 2021'!BP18=0,91*'SEQ Oct 2021'!M18/100,(91*'SEQ Oct 2021'!M18/100)+'SEQ Oct 2021'!BP18/4)</f>
        <v>123.26363636363634</v>
      </c>
      <c r="D24" s="134">
        <f>IF('SEQ Oct 2021'!O18="",$C$5*'SEQ Oct 2021'!N18/100,IF($C$5&gt;='SEQ Oct 2021'!P18,('SEQ Oct 2021'!P18*'SEQ Oct 2021'!N18/100),($C$5*'SEQ Oct 2021'!N18/100)))</f>
        <v>999.54545454545439</v>
      </c>
      <c r="E24" s="134">
        <f>IF(AND('SEQ Oct 2021'!P18&gt;0,'SEQ Oct 2021'!R18&gt;0),IF($C$5&lt;'SEQ Oct 2021'!P18,0,IF($C$5&lt;=('SEQ Oct 2021'!R18+'SEQ Oct 2021'!P18),(($C$5-'SEQ Oct 2021'!P18)*'SEQ Oct 2021'!Q18/100),(('SEQ Oct 2021'!R18)*'SEQ Oct 2021'!Q18/100))),0)</f>
        <v>0</v>
      </c>
      <c r="F24" s="134">
        <f>IF(AND('SEQ Oct 2021'!R18&gt;0,'SEQ Oct 2021'!T18&gt;0),IF(($C$5&lt;'SEQ Oct 2021'!T18),(0),($C$5-'SEQ Oct 2021'!T18)*'SEQ Oct 2021'!U18/100),IF(AND('SEQ Oct 2021'!R18&gt;0,'SEQ Oct 2021'!T18=""),IF(($C$5&lt;'SEQ Oct 2021'!R18+'SEQ Oct 2021'!P18),(0),(($C$5-('SEQ Oct 2021'!R18+'SEQ Oct 2021'!P18))*'SEQ Oct 2021'!S18/100)),IF(AND('SEQ Oct 2021'!P18&gt;0,'SEQ Oct 2021'!R18=""&gt;0),IF(($C$5&lt;'SEQ Oct 2021'!P18),(0),($C$5-'SEQ Oct 2021'!P18)*'SEQ Oct 2021'!Q18/100),0)))</f>
        <v>0</v>
      </c>
      <c r="G24" s="232">
        <f t="shared" ref="G24" si="12">SUM(C24:F24)</f>
        <v>1122.8090909090906</v>
      </c>
      <c r="H24" s="239">
        <f t="shared" si="0"/>
        <v>3998.1818181818171</v>
      </c>
      <c r="I24" s="239">
        <f t="shared" si="1"/>
        <v>4491.2363636363625</v>
      </c>
      <c r="J24" s="136">
        <f t="shared" si="4"/>
        <v>4940.3599999999988</v>
      </c>
      <c r="K24" s="137">
        <f>'SEQ Oct 2021'!BB18</f>
        <v>0</v>
      </c>
      <c r="L24" s="137">
        <f>'SEQ Oct 2021'!BC18</f>
        <v>0</v>
      </c>
      <c r="M24" s="137">
        <f>'SEQ Oct 2021'!BD18</f>
        <v>0</v>
      </c>
      <c r="N24" s="137">
        <f>'SEQ Oct 2021'!BE18</f>
        <v>0</v>
      </c>
      <c r="O24" s="144" t="str">
        <f t="shared" si="5"/>
        <v>No discount</v>
      </c>
      <c r="P24" s="226" t="str">
        <f t="shared" si="2"/>
        <v>Exclusive</v>
      </c>
      <c r="Q24" s="240">
        <f t="shared" si="6"/>
        <v>4491.2363636363625</v>
      </c>
      <c r="R24" s="240">
        <f t="shared" si="7"/>
        <v>4491.2363636363625</v>
      </c>
      <c r="S24" s="136">
        <f t="shared" si="8"/>
        <v>4940.3599999999988</v>
      </c>
      <c r="T24" s="136">
        <f t="shared" si="8"/>
        <v>4940.3599999999988</v>
      </c>
      <c r="U24" s="160">
        <f>'SEQ Oct 2021'!BL18</f>
        <v>12</v>
      </c>
      <c r="V24" s="161" t="str">
        <f>'SEQ Oct 2021'!BM18</f>
        <v>n</v>
      </c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</row>
    <row r="25" spans="1:41" ht="14" x14ac:dyDescent="0.15">
      <c r="A25" s="131" t="str">
        <f>'SEQ Oct 2021'!K19</f>
        <v>CovaU</v>
      </c>
      <c r="B25" s="132" t="str">
        <f>'SEQ Oct 2021'!L19</f>
        <v>Freedom</v>
      </c>
      <c r="C25" s="133">
        <f>IF('SEQ Oct 2021'!BP19=0,91*'SEQ Oct 2021'!M19/100,(91*'SEQ Oct 2021'!M19/100)+'SEQ Oct 2021'!BP19/4)</f>
        <v>93.324636363636358</v>
      </c>
      <c r="D25" s="134">
        <f>IF('SEQ Oct 2021'!O19="",$C$5*'SEQ Oct 2021'!N19/100,IF($C$5&gt;='SEQ Oct 2021'!P19,('SEQ Oct 2021'!P19*'SEQ Oct 2021'!N19/100),($C$5*'SEQ Oct 2021'!N19/100)))</f>
        <v>1183.6363636363633</v>
      </c>
      <c r="E25" s="134">
        <f>IF(AND('SEQ Oct 2021'!P19&gt;0,'SEQ Oct 2021'!R19&gt;0),IF($C$5&lt;'SEQ Oct 2021'!P19,0,IF($C$5&lt;=('SEQ Oct 2021'!R19+'SEQ Oct 2021'!P19),(($C$5-'SEQ Oct 2021'!P19)*'SEQ Oct 2021'!Q19/100),(('SEQ Oct 2021'!R19)*'SEQ Oct 2021'!Q19/100))),0)</f>
        <v>0</v>
      </c>
      <c r="F25" s="134">
        <f>IF(AND('SEQ Oct 2021'!R19&gt;0,'SEQ Oct 2021'!T19&gt;0),IF(($C$5&lt;'SEQ Oct 2021'!T19),(0),($C$5-'SEQ Oct 2021'!T19)*'SEQ Oct 2021'!U19/100),IF(AND('SEQ Oct 2021'!R19&gt;0,'SEQ Oct 2021'!T19=""),IF(($C$5&lt;'SEQ Oct 2021'!R19+'SEQ Oct 2021'!P19),(0),(($C$5-('SEQ Oct 2021'!R19+'SEQ Oct 2021'!P19))*'SEQ Oct 2021'!S19/100)),IF(AND('SEQ Oct 2021'!P19&gt;0,'SEQ Oct 2021'!R19=""&gt;0),IF(($C$5&lt;'SEQ Oct 2021'!P19),(0),($C$5-'SEQ Oct 2021'!P19)*'SEQ Oct 2021'!Q19/100),0)))</f>
        <v>0</v>
      </c>
      <c r="G25" s="232">
        <f t="shared" ref="G25" si="13">SUM(C25:F25)</f>
        <v>1276.9609999999996</v>
      </c>
      <c r="H25" s="239">
        <f t="shared" si="0"/>
        <v>4734.5454545454531</v>
      </c>
      <c r="I25" s="239">
        <f t="shared" si="1"/>
        <v>5107.8439999999982</v>
      </c>
      <c r="J25" s="136">
        <f t="shared" si="4"/>
        <v>5618.6283999999987</v>
      </c>
      <c r="K25" s="137">
        <f>'SEQ Oct 2021'!BB19</f>
        <v>15</v>
      </c>
      <c r="L25" s="137">
        <f>'SEQ Oct 2021'!BC19</f>
        <v>0</v>
      </c>
      <c r="M25" s="137">
        <f>'SEQ Oct 2021'!BD19</f>
        <v>0</v>
      </c>
      <c r="N25" s="137">
        <f>'SEQ Oct 2021'!BE19</f>
        <v>0</v>
      </c>
      <c r="O25" s="144" t="str">
        <f t="shared" si="5"/>
        <v>Guaranteed off bill</v>
      </c>
      <c r="P25" s="226" t="str">
        <f t="shared" si="2"/>
        <v>Exclusive</v>
      </c>
      <c r="Q25" s="240">
        <f t="shared" si="6"/>
        <v>4341.6673999999985</v>
      </c>
      <c r="R25" s="240">
        <f t="shared" si="7"/>
        <v>4341.6673999999985</v>
      </c>
      <c r="S25" s="136">
        <f t="shared" ref="S25:T33" si="14">Q25*1.1</f>
        <v>4775.834139999999</v>
      </c>
      <c r="T25" s="136">
        <f t="shared" si="14"/>
        <v>4775.834139999999</v>
      </c>
      <c r="U25" s="160">
        <f>'SEQ Oct 2021'!BL19</f>
        <v>0</v>
      </c>
      <c r="V25" s="161" t="str">
        <f>'SEQ Oct 2021'!BM19</f>
        <v>n</v>
      </c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</row>
    <row r="26" spans="1:41" ht="14" x14ac:dyDescent="0.15">
      <c r="A26" s="131" t="str">
        <f>'SEQ Oct 2021'!K20</f>
        <v>Discover Energy</v>
      </c>
      <c r="B26" s="132" t="str">
        <f>'SEQ Oct 2021'!L20</f>
        <v>Business Smart Saver</v>
      </c>
      <c r="C26" s="133">
        <f>IF('SEQ Oct 2021'!BP20=0,91*'SEQ Oct 2021'!M20/100,(91*'SEQ Oct 2021'!M20/100)+'SEQ Oct 2021'!BP20/4)</f>
        <v>93.63072727272727</v>
      </c>
      <c r="D26" s="134">
        <f>IF('SEQ Oct 2021'!O20="",$C$5*'SEQ Oct 2021'!N20/100,IF($C$5&gt;='SEQ Oct 2021'!P20,('SEQ Oct 2021'!P20*'SEQ Oct 2021'!N20/100),($C$5*'SEQ Oct 2021'!N20/100)))</f>
        <v>1153.6363636363635</v>
      </c>
      <c r="E26" s="134">
        <f>IF(AND('SEQ Oct 2021'!P20&gt;0,'SEQ Oct 2021'!R20&gt;0),IF($C$5&lt;'SEQ Oct 2021'!P20,0,IF($C$5&lt;=('SEQ Oct 2021'!R20+'SEQ Oct 2021'!P20),(($C$5-'SEQ Oct 2021'!P20)*'SEQ Oct 2021'!Q20/100),(('SEQ Oct 2021'!R20)*'SEQ Oct 2021'!Q20/100))),0)</f>
        <v>0</v>
      </c>
      <c r="F26" s="134">
        <f>IF(AND('SEQ Oct 2021'!R20&gt;0,'SEQ Oct 2021'!T20&gt;0),IF(($C$5&lt;'SEQ Oct 2021'!T20),(0),($C$5-'SEQ Oct 2021'!T20)*'SEQ Oct 2021'!U20/100),IF(AND('SEQ Oct 2021'!R20&gt;0,'SEQ Oct 2021'!T20=""),IF(($C$5&lt;'SEQ Oct 2021'!R20+'SEQ Oct 2021'!P20),(0),(($C$5-('SEQ Oct 2021'!R20+'SEQ Oct 2021'!P20))*'SEQ Oct 2021'!S20/100)),IF(AND('SEQ Oct 2021'!P20&gt;0,'SEQ Oct 2021'!R20=""&gt;0),IF(($C$5&lt;'SEQ Oct 2021'!P20),(0),($C$5-'SEQ Oct 2021'!P20)*'SEQ Oct 2021'!Q20/100),0)))</f>
        <v>0</v>
      </c>
      <c r="G26" s="232">
        <f t="shared" ref="G26:G29" si="15">SUM(C26:F26)</f>
        <v>1247.2670909090907</v>
      </c>
      <c r="H26" s="239">
        <f t="shared" si="0"/>
        <v>4614.545454545454</v>
      </c>
      <c r="I26" s="239">
        <f t="shared" si="1"/>
        <v>4989.0683636363628</v>
      </c>
      <c r="J26" s="136">
        <f t="shared" si="4"/>
        <v>5487.9751999999999</v>
      </c>
      <c r="K26" s="137">
        <f>'SEQ Oct 2021'!BB20</f>
        <v>0</v>
      </c>
      <c r="L26" s="137">
        <f>'SEQ Oct 2021'!BC20</f>
        <v>18</v>
      </c>
      <c r="M26" s="137">
        <f>'SEQ Oct 2021'!BD20</f>
        <v>0</v>
      </c>
      <c r="N26" s="137">
        <f>'SEQ Oct 2021'!BE20</f>
        <v>0</v>
      </c>
      <c r="O26" s="144" t="str">
        <f t="shared" si="5"/>
        <v>Guaranteed off usage</v>
      </c>
      <c r="P26" s="226" t="str">
        <f t="shared" si="2"/>
        <v>Exclusive</v>
      </c>
      <c r="Q26" s="240">
        <f t="shared" si="6"/>
        <v>4158.4501818181816</v>
      </c>
      <c r="R26" s="240">
        <f t="shared" si="7"/>
        <v>4158.4501818181816</v>
      </c>
      <c r="S26" s="136">
        <f t="shared" si="14"/>
        <v>4574.2952000000005</v>
      </c>
      <c r="T26" s="136">
        <f t="shared" si="14"/>
        <v>4574.2952000000005</v>
      </c>
      <c r="U26" s="160">
        <f>'SEQ Oct 2021'!BL20</f>
        <v>0</v>
      </c>
      <c r="V26" s="161" t="str">
        <f>'SEQ Oct 2021'!BM20</f>
        <v>n</v>
      </c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</row>
    <row r="27" spans="1:41" ht="14" x14ac:dyDescent="0.15">
      <c r="A27" s="131" t="str">
        <f>'SEQ Oct 2021'!K21</f>
        <v>Glow Power</v>
      </c>
      <c r="B27" s="132" t="str">
        <f>'SEQ Oct 2021'!L21</f>
        <v>Saver</v>
      </c>
      <c r="C27" s="133">
        <f>IF('SEQ Oct 2021'!BP21=0,91*'SEQ Oct 2021'!M21/100,(91*'SEQ Oct 2021'!M21/100)+'SEQ Oct 2021'!BP21/4)</f>
        <v>114.65999999999998</v>
      </c>
      <c r="D27" s="134">
        <f>IF('SEQ Oct 2021'!O21="",$C$5*'SEQ Oct 2021'!N21/100,IF($C$5&gt;='SEQ Oct 2021'!P21,('SEQ Oct 2021'!P21*'SEQ Oct 2021'!N21/100),($C$5*'SEQ Oct 2021'!N21/100)))</f>
        <v>994.54545454545439</v>
      </c>
      <c r="E27" s="134">
        <f>IF(AND('SEQ Oct 2021'!P21&gt;0,'SEQ Oct 2021'!R21&gt;0),IF($C$5&lt;'SEQ Oct 2021'!P21,0,IF($C$5&lt;=('SEQ Oct 2021'!R21+'SEQ Oct 2021'!P21),(($C$5-'SEQ Oct 2021'!P21)*'SEQ Oct 2021'!Q21/100),(('SEQ Oct 2021'!R21)*'SEQ Oct 2021'!Q21/100))),0)</f>
        <v>0</v>
      </c>
      <c r="F27" s="134">
        <f>IF(AND('SEQ Oct 2021'!R21&gt;0,'SEQ Oct 2021'!T21&gt;0),IF(($C$5&lt;'SEQ Oct 2021'!T21),(0),($C$5-'SEQ Oct 2021'!T21)*'SEQ Oct 2021'!U21/100),IF(AND('SEQ Oct 2021'!R21&gt;0,'SEQ Oct 2021'!T21=""),IF(($C$5&lt;'SEQ Oct 2021'!R21+'SEQ Oct 2021'!P21),(0),(($C$5-('SEQ Oct 2021'!R21+'SEQ Oct 2021'!P21))*'SEQ Oct 2021'!S21/100)),IF(AND('SEQ Oct 2021'!P21&gt;0,'SEQ Oct 2021'!R21=""&gt;0),IF(($C$5&lt;'SEQ Oct 2021'!P21),(0),($C$5-'SEQ Oct 2021'!P21)*'SEQ Oct 2021'!Q21/100),0)))</f>
        <v>0</v>
      </c>
      <c r="G27" s="232">
        <f t="shared" si="15"/>
        <v>1109.2054545454544</v>
      </c>
      <c r="H27" s="239">
        <f t="shared" si="0"/>
        <v>3978.1818181818176</v>
      </c>
      <c r="I27" s="239">
        <f t="shared" si="1"/>
        <v>4436.8218181818174</v>
      </c>
      <c r="J27" s="136">
        <f t="shared" si="4"/>
        <v>4880.5039999999999</v>
      </c>
      <c r="K27" s="137">
        <f>'SEQ Oct 2021'!BB21</f>
        <v>0</v>
      </c>
      <c r="L27" s="137">
        <f>'SEQ Oct 2021'!BC21</f>
        <v>0</v>
      </c>
      <c r="M27" s="137">
        <f>'SEQ Oct 2021'!BD21</f>
        <v>0</v>
      </c>
      <c r="N27" s="137">
        <f>'SEQ Oct 2021'!BE21</f>
        <v>0</v>
      </c>
      <c r="O27" s="144" t="str">
        <f t="shared" si="5"/>
        <v>No discount</v>
      </c>
      <c r="P27" s="226" t="str">
        <f t="shared" si="2"/>
        <v>Exclusive</v>
      </c>
      <c r="Q27" s="240">
        <f t="shared" si="6"/>
        <v>4436.8218181818174</v>
      </c>
      <c r="R27" s="240">
        <f t="shared" si="7"/>
        <v>4436.8218181818174</v>
      </c>
      <c r="S27" s="136">
        <f t="shared" si="14"/>
        <v>4880.5039999999999</v>
      </c>
      <c r="T27" s="136">
        <f t="shared" si="14"/>
        <v>4880.5039999999999</v>
      </c>
      <c r="U27" s="160">
        <f>'SEQ Oct 2021'!BL21</f>
        <v>0</v>
      </c>
      <c r="V27" s="161" t="str">
        <f>'SEQ Oct 2021'!BM21</f>
        <v>n</v>
      </c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</row>
    <row r="28" spans="1:41" ht="14" x14ac:dyDescent="0.15">
      <c r="A28" s="131" t="str">
        <f>'SEQ Oct 2021'!K22</f>
        <v>Radian Energy</v>
      </c>
      <c r="B28" s="132" t="str">
        <f>'SEQ Oct 2021'!L22</f>
        <v>Simple Switch</v>
      </c>
      <c r="C28" s="133">
        <f>IF('SEQ Oct 2021'!BP22=0,91*'SEQ Oct 2021'!M22/100,(91*'SEQ Oct 2021'!M22/100)+'SEQ Oct 2021'!BP22/4)</f>
        <v>81.899999999999991</v>
      </c>
      <c r="D28" s="134">
        <f>IF('SEQ Oct 2021'!O22="",$C$5*'SEQ Oct 2021'!N22/100,IF($C$5&gt;='SEQ Oct 2021'!P22,('SEQ Oct 2021'!P22*'SEQ Oct 2021'!N22/100),($C$5*'SEQ Oct 2021'!N22/100)))</f>
        <v>1136.3636363636363</v>
      </c>
      <c r="E28" s="134">
        <f>IF(AND('SEQ Oct 2021'!P22&gt;0,'SEQ Oct 2021'!R22&gt;0),IF($C$5&lt;'SEQ Oct 2021'!P22,0,IF($C$5&lt;=('SEQ Oct 2021'!R22+'SEQ Oct 2021'!P22),(($C$5-'SEQ Oct 2021'!P22)*'SEQ Oct 2021'!Q22/100),(('SEQ Oct 2021'!R22)*'SEQ Oct 2021'!Q22/100))),0)</f>
        <v>0</v>
      </c>
      <c r="F28" s="134">
        <f>IF(AND('SEQ Oct 2021'!R22&gt;0,'SEQ Oct 2021'!T22&gt;0),IF(($C$5&lt;'SEQ Oct 2021'!T22),(0),($C$5-'SEQ Oct 2021'!T22)*'SEQ Oct 2021'!U22/100),IF(AND('SEQ Oct 2021'!R22&gt;0,'SEQ Oct 2021'!T22=""),IF(($C$5&lt;'SEQ Oct 2021'!R22+'SEQ Oct 2021'!P22),(0),(($C$5-('SEQ Oct 2021'!R22+'SEQ Oct 2021'!P22))*'SEQ Oct 2021'!S22/100)),IF(AND('SEQ Oct 2021'!P22&gt;0,'SEQ Oct 2021'!R22=""&gt;0),IF(($C$5&lt;'SEQ Oct 2021'!P22),(0),($C$5-'SEQ Oct 2021'!P22)*'SEQ Oct 2021'!Q22/100),0)))</f>
        <v>0</v>
      </c>
      <c r="G28" s="232">
        <f t="shared" si="15"/>
        <v>1218.2636363636364</v>
      </c>
      <c r="H28" s="239">
        <f t="shared" si="0"/>
        <v>4545.454545454545</v>
      </c>
      <c r="I28" s="239">
        <f t="shared" si="1"/>
        <v>4873.0545454545454</v>
      </c>
      <c r="J28" s="136">
        <f t="shared" si="4"/>
        <v>5360.3600000000006</v>
      </c>
      <c r="K28" s="137">
        <f>'SEQ Oct 2021'!BB22</f>
        <v>0</v>
      </c>
      <c r="L28" s="137">
        <f>'SEQ Oct 2021'!BC22</f>
        <v>0</v>
      </c>
      <c r="M28" s="137">
        <f>'SEQ Oct 2021'!BD22</f>
        <v>0</v>
      </c>
      <c r="N28" s="137">
        <f>'SEQ Oct 2021'!BE22</f>
        <v>0</v>
      </c>
      <c r="O28" s="144" t="str">
        <f t="shared" si="5"/>
        <v>No discount</v>
      </c>
      <c r="P28" s="226" t="str">
        <f t="shared" si="2"/>
        <v>Exclusive</v>
      </c>
      <c r="Q28" s="240">
        <f t="shared" si="6"/>
        <v>4873.0545454545454</v>
      </c>
      <c r="R28" s="240">
        <f t="shared" si="7"/>
        <v>4873.0545454545454</v>
      </c>
      <c r="S28" s="136">
        <f t="shared" si="14"/>
        <v>5360.3600000000006</v>
      </c>
      <c r="T28" s="136">
        <f t="shared" si="14"/>
        <v>5360.3600000000006</v>
      </c>
      <c r="U28" s="160">
        <f>'SEQ Oct 2021'!BL22</f>
        <v>0</v>
      </c>
      <c r="V28" s="161" t="str">
        <f>'SEQ Oct 2021'!BM22</f>
        <v>n</v>
      </c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</row>
    <row r="29" spans="1:41" ht="14" x14ac:dyDescent="0.15">
      <c r="A29" s="131" t="str">
        <f>'SEQ Oct 2021'!K23</f>
        <v>ReAmped Energy</v>
      </c>
      <c r="B29" s="132" t="str">
        <f>'SEQ Oct 2021'!L23</f>
        <v>ReAmped Business</v>
      </c>
      <c r="C29" s="133">
        <f>IF('SEQ Oct 2021'!BP23=0,91*'SEQ Oct 2021'!M23/100,(91*'SEQ Oct 2021'!M23/100)+'SEQ Oct 2021'!BP23/4)</f>
        <v>76.878454545454545</v>
      </c>
      <c r="D29" s="134">
        <f>IF('SEQ Oct 2021'!O23="",$C$5*'SEQ Oct 2021'!N23/100,IF($C$5&gt;='SEQ Oct 2021'!P23,('SEQ Oct 2021'!P23*'SEQ Oct 2021'!N23/100),($C$5*'SEQ Oct 2021'!N23/100)))</f>
        <v>934.09090909090901</v>
      </c>
      <c r="E29" s="134">
        <f>IF(AND('SEQ Oct 2021'!P23&gt;0,'SEQ Oct 2021'!R23&gt;0),IF($C$5&lt;'SEQ Oct 2021'!P23,0,IF($C$5&lt;=('SEQ Oct 2021'!R23+'SEQ Oct 2021'!P23),(($C$5-'SEQ Oct 2021'!P23)*'SEQ Oct 2021'!Q23/100),(('SEQ Oct 2021'!R23)*'SEQ Oct 2021'!Q23/100))),0)</f>
        <v>0</v>
      </c>
      <c r="F29" s="134">
        <f>IF(AND('SEQ Oct 2021'!R23&gt;0,'SEQ Oct 2021'!T23&gt;0),IF(($C$5&lt;'SEQ Oct 2021'!T23),(0),($C$5-'SEQ Oct 2021'!T23)*'SEQ Oct 2021'!U23/100),IF(AND('SEQ Oct 2021'!R23&gt;0,'SEQ Oct 2021'!T23=""),IF(($C$5&lt;'SEQ Oct 2021'!R23+'SEQ Oct 2021'!P23),(0),(($C$5-('SEQ Oct 2021'!R23+'SEQ Oct 2021'!P23))*'SEQ Oct 2021'!S23/100)),IF(AND('SEQ Oct 2021'!P23&gt;0,'SEQ Oct 2021'!R23=""&gt;0),IF(($C$5&lt;'SEQ Oct 2021'!P23),(0),($C$5-'SEQ Oct 2021'!P23)*'SEQ Oct 2021'!Q23/100),0)))</f>
        <v>0</v>
      </c>
      <c r="G29" s="232">
        <f t="shared" si="15"/>
        <v>1010.9693636363636</v>
      </c>
      <c r="H29" s="239">
        <f t="shared" si="0"/>
        <v>3736.363636363636</v>
      </c>
      <c r="I29" s="239">
        <f t="shared" si="1"/>
        <v>4043.8774545454544</v>
      </c>
      <c r="J29" s="136">
        <f t="shared" si="4"/>
        <v>4448.2651999999998</v>
      </c>
      <c r="K29" s="137">
        <f>'SEQ Oct 2021'!BB23</f>
        <v>0</v>
      </c>
      <c r="L29" s="137">
        <f>'SEQ Oct 2021'!BC23</f>
        <v>0</v>
      </c>
      <c r="M29" s="137">
        <f>'SEQ Oct 2021'!BD23</f>
        <v>0</v>
      </c>
      <c r="N29" s="137">
        <f>'SEQ Oct 2021'!BE23</f>
        <v>0</v>
      </c>
      <c r="O29" s="144" t="str">
        <f t="shared" si="5"/>
        <v>No discount</v>
      </c>
      <c r="P29" s="226" t="str">
        <f t="shared" si="2"/>
        <v>Exclusive</v>
      </c>
      <c r="Q29" s="240">
        <f t="shared" si="6"/>
        <v>4043.8774545454544</v>
      </c>
      <c r="R29" s="240">
        <f t="shared" si="7"/>
        <v>4043.8774545454544</v>
      </c>
      <c r="S29" s="136">
        <f t="shared" si="14"/>
        <v>4448.2651999999998</v>
      </c>
      <c r="T29" s="136">
        <f t="shared" si="14"/>
        <v>4448.2651999999998</v>
      </c>
      <c r="U29" s="160">
        <f>'SEQ Oct 2021'!BL23</f>
        <v>0</v>
      </c>
      <c r="V29" s="161" t="str">
        <f>'SEQ Oct 2021'!BM23</f>
        <v>n</v>
      </c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</row>
    <row r="30" spans="1:41" ht="14" x14ac:dyDescent="0.15">
      <c r="A30" s="131" t="str">
        <f>'SEQ Oct 2021'!K24</f>
        <v>Sumo Power</v>
      </c>
      <c r="B30" s="132" t="str">
        <f>'SEQ Oct 2021'!L24</f>
        <v>Freedom Business</v>
      </c>
      <c r="C30" s="133">
        <f>IF('SEQ Oct 2021'!BP24=0,91*'SEQ Oct 2021'!M24/100,(91*'SEQ Oct 2021'!M24/100)+'SEQ Oct 2021'!BP24/4)</f>
        <v>100.1</v>
      </c>
      <c r="D30" s="134">
        <f>IF('SEQ Oct 2021'!O24="",$C$5*'SEQ Oct 2021'!N24/100,IF($C$5&gt;='SEQ Oct 2021'!P24,('SEQ Oct 2021'!P24*'SEQ Oct 2021'!N24/100),($C$5*'SEQ Oct 2021'!N24/100)))</f>
        <v>960</v>
      </c>
      <c r="E30" s="134">
        <f>IF(AND('SEQ Oct 2021'!P24&gt;0,'SEQ Oct 2021'!R24&gt;0),IF($C$5&lt;'SEQ Oct 2021'!P24,0,IF($C$5&lt;=('SEQ Oct 2021'!R24+'SEQ Oct 2021'!P24),(($C$5-'SEQ Oct 2021'!P24)*'SEQ Oct 2021'!Q24/100),(('SEQ Oct 2021'!R24)*'SEQ Oct 2021'!Q24/100))),0)</f>
        <v>0</v>
      </c>
      <c r="F30" s="134">
        <f>IF(AND('SEQ Oct 2021'!R24&gt;0,'SEQ Oct 2021'!T24&gt;0),IF(($C$5&lt;'SEQ Oct 2021'!T24),(0),($C$5-'SEQ Oct 2021'!T24)*'SEQ Oct 2021'!U24/100),IF(AND('SEQ Oct 2021'!R24&gt;0,'SEQ Oct 2021'!T24=""),IF(($C$5&lt;'SEQ Oct 2021'!R24+'SEQ Oct 2021'!P24),(0),(($C$5-('SEQ Oct 2021'!R24+'SEQ Oct 2021'!P24))*'SEQ Oct 2021'!S24/100)),IF(AND('SEQ Oct 2021'!P24&gt;0,'SEQ Oct 2021'!R24=""&gt;0),IF(($C$5&lt;'SEQ Oct 2021'!P24),(0),($C$5-'SEQ Oct 2021'!P24)*'SEQ Oct 2021'!Q24/100),0)))</f>
        <v>0</v>
      </c>
      <c r="G30" s="232">
        <f t="shared" ref="G30" si="16">SUM(C30:F30)</f>
        <v>1060.0999999999999</v>
      </c>
      <c r="H30" s="239">
        <f t="shared" si="0"/>
        <v>3839.9999999999995</v>
      </c>
      <c r="I30" s="239">
        <f t="shared" si="1"/>
        <v>4240.3999999999996</v>
      </c>
      <c r="J30" s="136">
        <f t="shared" si="4"/>
        <v>4664.4399999999996</v>
      </c>
      <c r="K30" s="137">
        <f>'SEQ Oct 2021'!BB24</f>
        <v>0</v>
      </c>
      <c r="L30" s="137">
        <f>'SEQ Oct 2021'!BC24</f>
        <v>0</v>
      </c>
      <c r="M30" s="137">
        <f>'SEQ Oct 2021'!BD24</f>
        <v>0</v>
      </c>
      <c r="N30" s="137">
        <f>'SEQ Oct 2021'!BE24</f>
        <v>0</v>
      </c>
      <c r="O30" s="144" t="str">
        <f t="shared" si="5"/>
        <v>No discount</v>
      </c>
      <c r="P30" s="226" t="str">
        <f t="shared" si="2"/>
        <v>Exclusive</v>
      </c>
      <c r="Q30" s="240">
        <f t="shared" si="6"/>
        <v>4240.3999999999996</v>
      </c>
      <c r="R30" s="240">
        <f t="shared" si="7"/>
        <v>4240.3999999999996</v>
      </c>
      <c r="S30" s="136">
        <f t="shared" si="14"/>
        <v>4664.4399999999996</v>
      </c>
      <c r="T30" s="136">
        <f t="shared" si="14"/>
        <v>4664.4399999999996</v>
      </c>
      <c r="U30" s="160">
        <f>'SEQ Oct 2021'!BL24</f>
        <v>0</v>
      </c>
      <c r="V30" s="161" t="str">
        <f>'SEQ Oct 2021'!BM24</f>
        <v>n</v>
      </c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</row>
    <row r="31" spans="1:41" ht="14" x14ac:dyDescent="0.15">
      <c r="A31" s="131" t="str">
        <f>'SEQ Oct 2021'!K25</f>
        <v>Enova Energy</v>
      </c>
      <c r="B31" s="132" t="str">
        <f>'SEQ Oct 2021'!L25</f>
        <v>Economy Plus</v>
      </c>
      <c r="C31" s="133">
        <f>IF('SEQ Oct 2021'!BP25=0,91*'SEQ Oct 2021'!M25/100,(91*'SEQ Oct 2021'!M25/100)+'SEQ Oct 2021'!BP25/4)</f>
        <v>123.26363636363634</v>
      </c>
      <c r="D31" s="134">
        <f>IF('SEQ Oct 2021'!O25="",$C$5*'SEQ Oct 2021'!N25/100,IF($C$5&gt;='SEQ Oct 2021'!P25,('SEQ Oct 2021'!P25*'SEQ Oct 2021'!N25/100),($C$5*'SEQ Oct 2021'!N25/100)))</f>
        <v>1127.2727272727273</v>
      </c>
      <c r="E31" s="134">
        <f>IF(AND('SEQ Oct 2021'!P25&gt;0,'SEQ Oct 2021'!R25&gt;0),IF($C$5&lt;'SEQ Oct 2021'!P25,0,IF($C$5&lt;=('SEQ Oct 2021'!R25+'SEQ Oct 2021'!P25),(($C$5-'SEQ Oct 2021'!P25)*'SEQ Oct 2021'!Q25/100),(('SEQ Oct 2021'!R25)*'SEQ Oct 2021'!Q25/100))),0)</f>
        <v>0</v>
      </c>
      <c r="F31" s="134">
        <f>IF(AND('SEQ Oct 2021'!R25&gt;0,'SEQ Oct 2021'!T25&gt;0),IF(($C$5&lt;'SEQ Oct 2021'!T25),(0),($C$5-'SEQ Oct 2021'!T25)*'SEQ Oct 2021'!U25/100),IF(AND('SEQ Oct 2021'!R25&gt;0,'SEQ Oct 2021'!T25=""),IF(($C$5&lt;'SEQ Oct 2021'!R25+'SEQ Oct 2021'!P25),(0),(($C$5-('SEQ Oct 2021'!R25+'SEQ Oct 2021'!P25))*'SEQ Oct 2021'!S25/100)),IF(AND('SEQ Oct 2021'!P25&gt;0,'SEQ Oct 2021'!R25=""&gt;0),IF(($C$5&lt;'SEQ Oct 2021'!P25),(0),($C$5-'SEQ Oct 2021'!P25)*'SEQ Oct 2021'!Q25/100),0)))</f>
        <v>0</v>
      </c>
      <c r="G31" s="232">
        <f t="shared" ref="G31:G33" si="17">SUM(C31:F31)</f>
        <v>1250.5363636363636</v>
      </c>
      <c r="H31" s="239">
        <f t="shared" si="0"/>
        <v>4509.090909090909</v>
      </c>
      <c r="I31" s="239">
        <f t="shared" si="1"/>
        <v>5002.1454545454544</v>
      </c>
      <c r="J31" s="136">
        <f t="shared" si="4"/>
        <v>5502.3600000000006</v>
      </c>
      <c r="K31" s="137">
        <f>'SEQ Oct 2021'!BB25</f>
        <v>0</v>
      </c>
      <c r="L31" s="137">
        <f>'SEQ Oct 2021'!BC25</f>
        <v>0</v>
      </c>
      <c r="M31" s="137">
        <f>'SEQ Oct 2021'!BD25</f>
        <v>0</v>
      </c>
      <c r="N31" s="137">
        <f>'SEQ Oct 2021'!BE25</f>
        <v>3</v>
      </c>
      <c r="O31" s="144" t="str">
        <f t="shared" ref="O31:O33" si="18">IF(SUM(K31:N31)=0,"No discount",IF(K31&gt;0,"Guaranteed off bill",IF(L31&gt;0,"Guaranteed off usage",IF(M31&gt;0,"Pay-on-time off bill","Pay-on-time off usage"))))</f>
        <v>Pay-on-time off usage</v>
      </c>
      <c r="P31" s="226" t="str">
        <f t="shared" si="2"/>
        <v>Exclusive</v>
      </c>
      <c r="Q31" s="240">
        <f t="shared" si="6"/>
        <v>5002.1454545454544</v>
      </c>
      <c r="R31" s="240">
        <f t="shared" si="7"/>
        <v>4866.8727272727274</v>
      </c>
      <c r="S31" s="136">
        <f t="shared" si="14"/>
        <v>5502.3600000000006</v>
      </c>
      <c r="T31" s="136">
        <f t="shared" si="14"/>
        <v>5353.56</v>
      </c>
      <c r="U31" s="160">
        <f>'SEQ Oct 2021'!BL25</f>
        <v>0</v>
      </c>
      <c r="V31" s="161" t="str">
        <f>'SEQ Oct 2021'!BM25</f>
        <v>n</v>
      </c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</row>
    <row r="32" spans="1:41" ht="14" x14ac:dyDescent="0.15">
      <c r="A32" s="131" t="str">
        <f>'SEQ Oct 2021'!K26</f>
        <v>Momentum Energy</v>
      </c>
      <c r="B32" s="132" t="str">
        <f>'SEQ Oct 2021'!L26</f>
        <v>Smile Power</v>
      </c>
      <c r="C32" s="133">
        <f>IF('SEQ Oct 2021'!BP26=0,91*'SEQ Oct 2021'!M26/100,(91*'SEQ Oct 2021'!M26/100)+'SEQ Oct 2021'!BP26/4)</f>
        <v>102.87963636363637</v>
      </c>
      <c r="D32" s="134">
        <f>IF('SEQ Oct 2021'!O26="",$C$5*'SEQ Oct 2021'!N26/100,IF($C$5&gt;='SEQ Oct 2021'!P26,('SEQ Oct 2021'!P26*'SEQ Oct 2021'!N26/100),($C$5*'SEQ Oct 2021'!N26/100)))</f>
        <v>1012.7272727272726</v>
      </c>
      <c r="E32" s="134">
        <f>IF(AND('SEQ Oct 2021'!P26&gt;0,'SEQ Oct 2021'!R26&gt;0),IF($C$5&lt;'SEQ Oct 2021'!P26,0,IF($C$5&lt;=('SEQ Oct 2021'!R26+'SEQ Oct 2021'!P26),(($C$5-'SEQ Oct 2021'!P26)*'SEQ Oct 2021'!Q26/100),(('SEQ Oct 2021'!R26)*'SEQ Oct 2021'!Q26/100))),0)</f>
        <v>0</v>
      </c>
      <c r="F32" s="134">
        <f>IF(AND('SEQ Oct 2021'!R26&gt;0,'SEQ Oct 2021'!T26&gt;0),IF(($C$5&lt;'SEQ Oct 2021'!T26),(0),($C$5-'SEQ Oct 2021'!T26)*'SEQ Oct 2021'!U26/100),IF(AND('SEQ Oct 2021'!R26&gt;0,'SEQ Oct 2021'!T26=""),IF(($C$5&lt;'SEQ Oct 2021'!R26+'SEQ Oct 2021'!P26),(0),(($C$5-('SEQ Oct 2021'!R26+'SEQ Oct 2021'!P26))*'SEQ Oct 2021'!S26/100)),IF(AND('SEQ Oct 2021'!P26&gt;0,'SEQ Oct 2021'!R26=""&gt;0),IF(($C$5&lt;'SEQ Oct 2021'!P26),(0),($C$5-'SEQ Oct 2021'!P26)*'SEQ Oct 2021'!Q26/100),0)))</f>
        <v>0</v>
      </c>
      <c r="G32" s="232">
        <f t="shared" si="17"/>
        <v>1115.6069090909091</v>
      </c>
      <c r="H32" s="239">
        <f t="shared" si="0"/>
        <v>4050.909090909091</v>
      </c>
      <c r="I32" s="239">
        <f t="shared" si="1"/>
        <v>4462.4276363636363</v>
      </c>
      <c r="J32" s="136">
        <f t="shared" si="4"/>
        <v>4908.6704</v>
      </c>
      <c r="K32" s="137">
        <f>'SEQ Oct 2021'!BB26</f>
        <v>0</v>
      </c>
      <c r="L32" s="137">
        <f>'SEQ Oct 2021'!BC26</f>
        <v>0</v>
      </c>
      <c r="M32" s="137">
        <f>'SEQ Oct 2021'!BD26</f>
        <v>0</v>
      </c>
      <c r="N32" s="137">
        <f>'SEQ Oct 2021'!BE26</f>
        <v>0</v>
      </c>
      <c r="O32" s="144" t="str">
        <f t="shared" si="18"/>
        <v>No discount</v>
      </c>
      <c r="P32" s="226" t="str">
        <f t="shared" si="2"/>
        <v>Exclusive</v>
      </c>
      <c r="Q32" s="240">
        <f t="shared" si="6"/>
        <v>4462.4276363636363</v>
      </c>
      <c r="R32" s="240">
        <f t="shared" si="7"/>
        <v>4462.4276363636363</v>
      </c>
      <c r="S32" s="136">
        <f t="shared" si="14"/>
        <v>4908.6704</v>
      </c>
      <c r="T32" s="136">
        <f t="shared" si="14"/>
        <v>4908.6704</v>
      </c>
      <c r="U32" s="160">
        <f>'SEQ Oct 2021'!BL26</f>
        <v>0</v>
      </c>
      <c r="V32" s="161" t="str">
        <f>'SEQ Oct 2021'!BM26</f>
        <v>n</v>
      </c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</row>
    <row r="33" spans="1:41" ht="14" x14ac:dyDescent="0.15">
      <c r="A33" s="131" t="str">
        <f>'SEQ Oct 2021'!K27</f>
        <v>Electricity in a box</v>
      </c>
      <c r="B33" s="132" t="str">
        <f>'SEQ Oct 2021'!L27</f>
        <v>Business Anytime</v>
      </c>
      <c r="C33" s="133">
        <f>IF('SEQ Oct 2021'!BP27=0,91*'SEQ Oct 2021'!M27/100,(91*'SEQ Oct 2021'!M27/100)+'SEQ Oct 2021'!BP27/4)</f>
        <v>89.883181818181825</v>
      </c>
      <c r="D33" s="134">
        <f>IF('SEQ Oct 2021'!O27="",$C$5*'SEQ Oct 2021'!N27/100,IF($C$5&gt;='SEQ Oct 2021'!P27,('SEQ Oct 2021'!P27*'SEQ Oct 2021'!N27/100),($C$5*'SEQ Oct 2021'!N27/100)))</f>
        <v>995.90909090909088</v>
      </c>
      <c r="E33" s="134">
        <f>IF(AND('SEQ Oct 2021'!P27&gt;0,'SEQ Oct 2021'!R27&gt;0),IF($C$5&lt;'SEQ Oct 2021'!P27,0,IF($C$5&lt;=('SEQ Oct 2021'!R27+'SEQ Oct 2021'!P27),(($C$5-'SEQ Oct 2021'!P27)*'SEQ Oct 2021'!Q27/100),(('SEQ Oct 2021'!R27)*'SEQ Oct 2021'!Q27/100))),0)</f>
        <v>0</v>
      </c>
      <c r="F33" s="134">
        <f>IF(AND('SEQ Oct 2021'!R27&gt;0,'SEQ Oct 2021'!T27&gt;0),IF(($C$5&lt;'SEQ Oct 2021'!T27),(0),($C$5-'SEQ Oct 2021'!T27)*'SEQ Oct 2021'!U27/100),IF(AND('SEQ Oct 2021'!R27&gt;0,'SEQ Oct 2021'!T27=""),IF(($C$5&lt;'SEQ Oct 2021'!R27+'SEQ Oct 2021'!P27),(0),(($C$5-('SEQ Oct 2021'!R27+'SEQ Oct 2021'!P27))*'SEQ Oct 2021'!S27/100)),IF(AND('SEQ Oct 2021'!P27&gt;0,'SEQ Oct 2021'!R27=""&gt;0),IF(($C$5&lt;'SEQ Oct 2021'!P27),(0),($C$5-'SEQ Oct 2021'!P27)*'SEQ Oct 2021'!Q27/100),0)))</f>
        <v>0</v>
      </c>
      <c r="G33" s="232">
        <f t="shared" si="17"/>
        <v>1085.7922727272728</v>
      </c>
      <c r="H33" s="239">
        <f t="shared" si="0"/>
        <v>3983.636363636364</v>
      </c>
      <c r="I33" s="239">
        <f t="shared" si="1"/>
        <v>4343.1690909090912</v>
      </c>
      <c r="J33" s="136">
        <f t="shared" si="4"/>
        <v>4777.4860000000008</v>
      </c>
      <c r="K33" s="137">
        <f>'SEQ Oct 2021'!BB27</f>
        <v>0</v>
      </c>
      <c r="L33" s="137">
        <f>'SEQ Oct 2021'!BC27</f>
        <v>0</v>
      </c>
      <c r="M33" s="137">
        <f>'SEQ Oct 2021'!BD27</f>
        <v>0</v>
      </c>
      <c r="N33" s="137">
        <f>'SEQ Oct 2021'!BE27</f>
        <v>0</v>
      </c>
      <c r="O33" s="144" t="str">
        <f t="shared" si="18"/>
        <v>No discount</v>
      </c>
      <c r="P33" s="226" t="str">
        <f t="shared" si="2"/>
        <v>Exclusive</v>
      </c>
      <c r="Q33" s="240">
        <f t="shared" si="6"/>
        <v>4343.1690909090912</v>
      </c>
      <c r="R33" s="240">
        <f t="shared" si="7"/>
        <v>4343.1690909090912</v>
      </c>
      <c r="S33" s="136">
        <f t="shared" si="14"/>
        <v>4777.4860000000008</v>
      </c>
      <c r="T33" s="136">
        <f t="shared" si="14"/>
        <v>4777.4860000000008</v>
      </c>
      <c r="U33" s="160">
        <f>'SEQ Oct 2021'!BL27</f>
        <v>0</v>
      </c>
      <c r="V33" s="161" t="str">
        <f>'SEQ Oct 2021'!BM27</f>
        <v>n</v>
      </c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</row>
    <row r="34" spans="1:41" ht="14" x14ac:dyDescent="0.15">
      <c r="A34" s="131" t="str">
        <f>'SEQ Oct 2021'!K28</f>
        <v>Qenergy</v>
      </c>
      <c r="B34" s="132" t="str">
        <f>'SEQ Oct 2021'!L28</f>
        <v>Biz Elite</v>
      </c>
      <c r="C34" s="133">
        <f>IF('SEQ Oct 2021'!BP28=0,91*'SEQ Oct 2021'!M28/100,(91*'SEQ Oct 2021'!M28/100)+'SEQ Oct 2021'!BP28/4)</f>
        <v>73.767909090909086</v>
      </c>
      <c r="D34" s="134">
        <f>IF('SEQ Oct 2021'!O28="",$C$5*'SEQ Oct 2021'!N28/100,IF($C$5&gt;='SEQ Oct 2021'!P28,('SEQ Oct 2021'!P28*'SEQ Oct 2021'!N28/100),($C$5*'SEQ Oct 2021'!N28/100)))</f>
        <v>941.81818181818164</v>
      </c>
      <c r="E34" s="134">
        <f>IF(AND('SEQ Oct 2021'!P28&gt;0,'SEQ Oct 2021'!R28&gt;0),IF($C$5&lt;'SEQ Oct 2021'!P28,0,IF($C$5&lt;=('SEQ Oct 2021'!R28+'SEQ Oct 2021'!P28),(($C$5-'SEQ Oct 2021'!P28)*'SEQ Oct 2021'!Q28/100),(('SEQ Oct 2021'!R28)*'SEQ Oct 2021'!Q28/100))),0)</f>
        <v>0</v>
      </c>
      <c r="F34" s="134">
        <f>IF(AND('SEQ Oct 2021'!R28&gt;0,'SEQ Oct 2021'!T28&gt;0),IF(($C$5&lt;'SEQ Oct 2021'!T28),(0),($C$5-'SEQ Oct 2021'!T28)*'SEQ Oct 2021'!U28/100),IF(AND('SEQ Oct 2021'!R28&gt;0,'SEQ Oct 2021'!T28=""),IF(($C$5&lt;'SEQ Oct 2021'!R28+'SEQ Oct 2021'!P28),(0),(($C$5-('SEQ Oct 2021'!R28+'SEQ Oct 2021'!P28))*'SEQ Oct 2021'!S28/100)),IF(AND('SEQ Oct 2021'!P28&gt;0,'SEQ Oct 2021'!R28=""&gt;0),IF(($C$5&lt;'SEQ Oct 2021'!P28),(0),($C$5-'SEQ Oct 2021'!P28)*'SEQ Oct 2021'!Q28/100),0)))</f>
        <v>0</v>
      </c>
      <c r="G34" s="232">
        <f t="shared" ref="G34:G35" si="19">SUM(C34:F34)</f>
        <v>1015.5860909090907</v>
      </c>
      <c r="H34" s="239">
        <f t="shared" ref="H34:H35" si="20">(G34-C34)*4</f>
        <v>3767.2727272727261</v>
      </c>
      <c r="I34" s="239">
        <f t="shared" ref="I34:I35" si="21">G34*4</f>
        <v>4062.3443636363627</v>
      </c>
      <c r="J34" s="136">
        <f t="shared" ref="J34:J35" si="22">I34*1.1</f>
        <v>4468.5787999999993</v>
      </c>
      <c r="K34" s="137">
        <f>'SEQ Oct 2021'!BB28</f>
        <v>0</v>
      </c>
      <c r="L34" s="137">
        <f>'SEQ Oct 2021'!BC28</f>
        <v>0</v>
      </c>
      <c r="M34" s="137">
        <f>'SEQ Oct 2021'!BD28</f>
        <v>0</v>
      </c>
      <c r="N34" s="137">
        <f>'SEQ Oct 2021'!BE28</f>
        <v>0</v>
      </c>
      <c r="O34" s="144" t="str">
        <f t="shared" ref="O34:O35" si="23">IF(SUM(K34:N34)=0,"No discount",IF(K34&gt;0,"Guaranteed off bill",IF(L34&gt;0,"Guaranteed off usage",IF(M34&gt;0,"Pay-on-time off bill","Pay-on-time off usage"))))</f>
        <v>No discount</v>
      </c>
      <c r="P34" s="226" t="str">
        <f t="shared" ref="P34:P35" si="24">IF(OR(A34="Origin Energy",A34="Red Energy",A34="Powershop"),"Inclusive","Exclusive")</f>
        <v>Exclusive</v>
      </c>
      <c r="Q34" s="240">
        <f t="shared" ref="Q34:Q35" si="25"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4062.3443636363627</v>
      </c>
      <c r="R34" s="240">
        <f t="shared" ref="R34:R35" si="26"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4062.3443636363627</v>
      </c>
      <c r="S34" s="136">
        <f t="shared" ref="S34:S35" si="27">Q34*1.1</f>
        <v>4468.5787999999993</v>
      </c>
      <c r="T34" s="136">
        <f t="shared" ref="T34:T35" si="28">R34*1.1</f>
        <v>4468.5787999999993</v>
      </c>
      <c r="U34" s="160">
        <f>'SEQ Oct 2021'!BL28</f>
        <v>0</v>
      </c>
      <c r="V34" s="161" t="str">
        <f>'SEQ Oct 2021'!BM28</f>
        <v>n</v>
      </c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</row>
    <row r="35" spans="1:41" ht="14" x14ac:dyDescent="0.15">
      <c r="A35" s="131" t="str">
        <f>'SEQ Oct 2021'!K29</f>
        <v>Tango Energy</v>
      </c>
      <c r="B35" s="132" t="str">
        <f>'SEQ Oct 2021'!L29</f>
        <v>Business Select</v>
      </c>
      <c r="C35" s="133">
        <f>IF('SEQ Oct 2021'!BP29=0,91*'SEQ Oct 2021'!M29/100,(91*'SEQ Oct 2021'!M29/100)+'SEQ Oct 2021'!BP29/4)</f>
        <v>101.92</v>
      </c>
      <c r="D35" s="134">
        <f>IF('SEQ Oct 2021'!O29="",$C$5*'SEQ Oct 2021'!N29/100,IF($C$5&gt;='SEQ Oct 2021'!P29,('SEQ Oct 2021'!P29*'SEQ Oct 2021'!N29/100),($C$5*'SEQ Oct 2021'!N29/100)))</f>
        <v>1014.9999999999999</v>
      </c>
      <c r="E35" s="134">
        <f>IF(AND('SEQ Oct 2021'!P29&gt;0,'SEQ Oct 2021'!R29&gt;0),IF($C$5&lt;'SEQ Oct 2021'!P29,0,IF($C$5&lt;=('SEQ Oct 2021'!R29+'SEQ Oct 2021'!P29),(($C$5-'SEQ Oct 2021'!P29)*'SEQ Oct 2021'!Q29/100),(('SEQ Oct 2021'!R29)*'SEQ Oct 2021'!Q29/100))),0)</f>
        <v>0</v>
      </c>
      <c r="F35" s="134">
        <f>IF(AND('SEQ Oct 2021'!R29&gt;0,'SEQ Oct 2021'!T29&gt;0),IF(($C$5&lt;'SEQ Oct 2021'!T29),(0),($C$5-'SEQ Oct 2021'!T29)*'SEQ Oct 2021'!U29/100),IF(AND('SEQ Oct 2021'!R29&gt;0,'SEQ Oct 2021'!T29=""),IF(($C$5&lt;'SEQ Oct 2021'!R29+'SEQ Oct 2021'!P29),(0),(($C$5-('SEQ Oct 2021'!R29+'SEQ Oct 2021'!P29))*'SEQ Oct 2021'!S29/100)),IF(AND('SEQ Oct 2021'!P29&gt;0,'SEQ Oct 2021'!R29=""&gt;0),IF(($C$5&lt;'SEQ Oct 2021'!P29),(0),($C$5-'SEQ Oct 2021'!P29)*'SEQ Oct 2021'!Q29/100),0)))</f>
        <v>0</v>
      </c>
      <c r="G35" s="232">
        <f t="shared" si="19"/>
        <v>1116.9199999999998</v>
      </c>
      <c r="H35" s="239">
        <f t="shared" si="20"/>
        <v>4059.9999999999995</v>
      </c>
      <c r="I35" s="239">
        <f t="shared" si="21"/>
        <v>4467.6799999999994</v>
      </c>
      <c r="J35" s="136">
        <f t="shared" si="22"/>
        <v>4914.4479999999994</v>
      </c>
      <c r="K35" s="137">
        <f>'SEQ Oct 2021'!BB29</f>
        <v>0</v>
      </c>
      <c r="L35" s="137">
        <f>'SEQ Oct 2021'!BC29</f>
        <v>0</v>
      </c>
      <c r="M35" s="137">
        <f>'SEQ Oct 2021'!BD29</f>
        <v>0</v>
      </c>
      <c r="N35" s="137">
        <f>'SEQ Oct 2021'!BE29</f>
        <v>0</v>
      </c>
      <c r="O35" s="144" t="str">
        <f t="shared" si="23"/>
        <v>No discount</v>
      </c>
      <c r="P35" s="226" t="str">
        <f t="shared" si="24"/>
        <v>Exclusive</v>
      </c>
      <c r="Q35" s="240">
        <f t="shared" si="25"/>
        <v>4467.6799999999994</v>
      </c>
      <c r="R35" s="240">
        <f t="shared" si="26"/>
        <v>4467.6799999999994</v>
      </c>
      <c r="S35" s="136">
        <f t="shared" si="27"/>
        <v>4914.4479999999994</v>
      </c>
      <c r="T35" s="136">
        <f t="shared" si="28"/>
        <v>4914.4479999999994</v>
      </c>
      <c r="U35" s="160">
        <f>'SEQ Oct 2021'!BL29</f>
        <v>12</v>
      </c>
      <c r="V35" s="161" t="str">
        <f>'SEQ Oct 2021'!BM29</f>
        <v>n</v>
      </c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</row>
    <row r="36" spans="1:41" ht="14" x14ac:dyDescent="0.15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</row>
    <row r="37" spans="1:41" ht="15" thickBot="1" x14ac:dyDescent="0.2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</row>
    <row r="38" spans="1:41" ht="14" x14ac:dyDescent="0.15">
      <c r="A38" s="72" t="s">
        <v>265</v>
      </c>
      <c r="B38" s="73"/>
      <c r="C38" s="73"/>
      <c r="D38" s="86"/>
      <c r="E38" s="86"/>
      <c r="F38" s="86"/>
      <c r="G38" s="87"/>
      <c r="H38" s="87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4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</row>
    <row r="39" spans="1:41" ht="14" x14ac:dyDescent="0.15">
      <c r="A39" s="75" t="s">
        <v>198</v>
      </c>
      <c r="B39" s="47"/>
      <c r="C39" s="91">
        <v>5000</v>
      </c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</row>
    <row r="40" spans="1:41" ht="14" x14ac:dyDescent="0.15">
      <c r="A40" s="75" t="s">
        <v>266</v>
      </c>
      <c r="B40" s="47"/>
      <c r="C40" s="92">
        <v>0.7</v>
      </c>
      <c r="D40" s="88"/>
      <c r="E40" s="88"/>
      <c r="F40" s="88"/>
      <c r="G40" s="89"/>
      <c r="H40" s="89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76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</row>
    <row r="41" spans="1:41" ht="14" x14ac:dyDescent="0.15">
      <c r="A41" s="75" t="s">
        <v>267</v>
      </c>
      <c r="B41" s="47"/>
      <c r="C41" s="92">
        <v>0.3</v>
      </c>
      <c r="D41" s="88"/>
      <c r="E41" s="88"/>
      <c r="F41" s="88"/>
      <c r="G41" s="89"/>
      <c r="H41" s="89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76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</row>
    <row r="42" spans="1:41" ht="14" x14ac:dyDescent="0.15">
      <c r="A42" s="75"/>
      <c r="B42" s="47"/>
      <c r="C42" s="88"/>
      <c r="D42" s="88"/>
      <c r="E42" s="88"/>
      <c r="F42" s="88"/>
      <c r="G42" s="89"/>
      <c r="H42" s="89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76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</row>
    <row r="43" spans="1:41" ht="75" x14ac:dyDescent="0.15">
      <c r="A43" s="276" t="s">
        <v>144</v>
      </c>
      <c r="B43" s="122" t="s">
        <v>320</v>
      </c>
      <c r="C43" s="120" t="s">
        <v>204</v>
      </c>
      <c r="D43" s="120" t="s">
        <v>463</v>
      </c>
      <c r="E43" s="120" t="s">
        <v>205</v>
      </c>
      <c r="F43" s="122" t="s">
        <v>265</v>
      </c>
      <c r="G43" s="120" t="s">
        <v>206</v>
      </c>
      <c r="H43" s="277" t="s">
        <v>570</v>
      </c>
      <c r="I43" s="278" t="s">
        <v>207</v>
      </c>
      <c r="J43" s="123" t="s">
        <v>23</v>
      </c>
      <c r="K43" s="124" t="s">
        <v>286</v>
      </c>
      <c r="L43" s="124" t="s">
        <v>287</v>
      </c>
      <c r="M43" s="124" t="s">
        <v>288</v>
      </c>
      <c r="N43" s="124" t="s">
        <v>289</v>
      </c>
      <c r="O43" s="279" t="s">
        <v>571</v>
      </c>
      <c r="P43" s="279" t="s">
        <v>572</v>
      </c>
      <c r="Q43" s="280" t="s">
        <v>574</v>
      </c>
      <c r="R43" s="280" t="s">
        <v>575</v>
      </c>
      <c r="S43" s="125" t="s">
        <v>271</v>
      </c>
      <c r="T43" s="125" t="s">
        <v>272</v>
      </c>
      <c r="U43" s="124" t="s">
        <v>263</v>
      </c>
      <c r="V43" s="127" t="s">
        <v>264</v>
      </c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</row>
    <row r="44" spans="1:41" ht="14" x14ac:dyDescent="0.15">
      <c r="A44" s="131" t="str">
        <f>'SEQ Oct 2021'!K30</f>
        <v>AGL</v>
      </c>
      <c r="B44" s="132" t="str">
        <f>'SEQ Oct 2021'!L30</f>
        <v>Flexible Saver</v>
      </c>
      <c r="C44" s="133">
        <f>IF('SEQ Oct 2021'!BP30=0,91*'SEQ Oct 2021'!M30/100,(91*'SEQ Oct 2021'!M30/100)+'SEQ Oct 2021'!BP30/4)</f>
        <v>114.55245454545455</v>
      </c>
      <c r="D44" s="133">
        <f>IF('SEQ Oct 2021'!O30="",$C$39*$C$40*'SEQ Oct 2021'!N30/100,IF($C$39*$C$40&gt;='SEQ Oct 2021'!P30,('SEQ Oct 2021'!P30*'SEQ Oct 2021'!N30/100),($C$39*$C$40*'SEQ Oct 2021'!N30/100)))</f>
        <v>709.22727272727263</v>
      </c>
      <c r="E44" s="133">
        <f>IF(AND('SEQ Oct 2021'!R30&gt;0,'SEQ Oct 2021'!T30&gt;0),IF(($C$39*$C$40&lt;'SEQ Oct 2021'!T30),(0),($C$39*$C$40-'SEQ Oct 2021'!T30)*'SEQ Oct 2021'!U30/100),IF(AND('SEQ Oct 2021'!R30&gt;0,'SEQ Oct 2021'!T30=""),IF(($C$39*$C$40&lt;'SEQ Oct 2021'!R30+'SEQ Oct 2021'!P30),(0),(($C$39*$C$40-('SEQ Oct 2021'!R30+'SEQ Oct 2021'!P30))*'SEQ Oct 2021'!S30/100)),IF(AND('SEQ Oct 2021'!P30&gt;0,'SEQ Oct 2021'!R30=""&gt;0),IF(($C$39*$C$40&lt;'SEQ Oct 2021'!P30),(0),($C$39*$C$40-'SEQ Oct 2021'!P30)*'SEQ Oct 2021'!Q30/100),0)))</f>
        <v>0</v>
      </c>
      <c r="F44" s="134">
        <f>($C$39*$C$41)*'SEQ Oct 2021'!AF30/100</f>
        <v>213.27272727272725</v>
      </c>
      <c r="G44" s="135">
        <f>SUM(C44:F44)</f>
        <v>1037.0524545454546</v>
      </c>
      <c r="H44" s="239">
        <f>(G44-C44)*4</f>
        <v>3690</v>
      </c>
      <c r="I44" s="239">
        <f t="shared" ref="I44:I63" si="29">G44*4</f>
        <v>4148.2098181818183</v>
      </c>
      <c r="J44" s="136">
        <f>I44*1.1</f>
        <v>4563.0308000000005</v>
      </c>
      <c r="K44" s="137">
        <f>'SEQ Oct 2021'!BB30</f>
        <v>0</v>
      </c>
      <c r="L44" s="137">
        <f>'SEQ Oct 2021'!BC30</f>
        <v>0</v>
      </c>
      <c r="M44" s="137">
        <f>'SEQ Oct 2021'!BD30</f>
        <v>0</v>
      </c>
      <c r="N44" s="137">
        <f>'SEQ Oct 2021'!BE30</f>
        <v>0</v>
      </c>
      <c r="O44" s="144" t="str">
        <f>IF(SUM(K44:N44)=0,"No discount",IF(K44&gt;0,"Guaranteed off bill",IF(L44&gt;0,"Guaranteed off usage",IF(M44&gt;0,"Pay-on-time off bill","Pay-on-time off usage"))))</f>
        <v>No discount</v>
      </c>
      <c r="P44" s="226" t="str">
        <f>IF(OR(A44="Origin Energy",A44="Red Energy",A44="Powershop"),"Inclusive","Exclusive")</f>
        <v>Exclusive</v>
      </c>
      <c r="Q44" s="240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4148.2098181818183</v>
      </c>
      <c r="R44" s="240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4148.2098181818183</v>
      </c>
      <c r="S44" s="136">
        <f>Q44*1.1</f>
        <v>4563.0308000000005</v>
      </c>
      <c r="T44" s="136">
        <f>R44*1.1</f>
        <v>4563.0308000000005</v>
      </c>
      <c r="U44" s="160">
        <f>'SEQ Oct 2021'!BL30</f>
        <v>0</v>
      </c>
      <c r="V44" s="161" t="str">
        <f>'SEQ Oct 2021'!BM30</f>
        <v>n</v>
      </c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</row>
    <row r="45" spans="1:41" ht="14" x14ac:dyDescent="0.15">
      <c r="A45" s="131" t="str">
        <f>'SEQ Oct 2021'!K31</f>
        <v>Diamond Energy</v>
      </c>
      <c r="B45" s="132" t="str">
        <f>'SEQ Oct 2021'!L31</f>
        <v>Renewable Saver POT</v>
      </c>
      <c r="C45" s="133">
        <f>IF('SEQ Oct 2021'!BP31=0,91*'SEQ Oct 2021'!M31/100,(91*'SEQ Oct 2021'!M31/100)+'SEQ Oct 2021'!BP31/4)</f>
        <v>115.57827272727272</v>
      </c>
      <c r="D45" s="133">
        <f>IF('SEQ Oct 2021'!O31="",$C$39*$C$40*'SEQ Oct 2021'!N31/100,IF($C$39*$C$40&gt;='SEQ Oct 2021'!P31,('SEQ Oct 2021'!P31*'SEQ Oct 2021'!N31/100),($C$39*$C$40*'SEQ Oct 2021'!N31/100)))</f>
        <v>745.49999999999989</v>
      </c>
      <c r="E45" s="133">
        <f>IF(AND('SEQ Oct 2021'!R31&gt;0,'SEQ Oct 2021'!T31&gt;0),IF(($C$39*$C$40&lt;'SEQ Oct 2021'!T31),(0),($C$39*$C$40-'SEQ Oct 2021'!T31)*'SEQ Oct 2021'!U31/100),IF(AND('SEQ Oct 2021'!R31&gt;0,'SEQ Oct 2021'!T31=""),IF(($C$39*$C$40&lt;'SEQ Oct 2021'!R31+'SEQ Oct 2021'!P31),(0),(($C$39*$C$40-('SEQ Oct 2021'!R31+'SEQ Oct 2021'!P31))*'SEQ Oct 2021'!S31/100)),IF(AND('SEQ Oct 2021'!P31&gt;0,'SEQ Oct 2021'!R31=""&gt;0),IF(($C$39*$C$40&lt;'SEQ Oct 2021'!P31),(0),($C$39*$C$40-'SEQ Oct 2021'!P31)*'SEQ Oct 2021'!Q31/100),0)))</f>
        <v>0</v>
      </c>
      <c r="F45" s="134">
        <f>($C$39*$C$41)*'SEQ Oct 2021'!AF31/100</f>
        <v>226.49999999999997</v>
      </c>
      <c r="G45" s="135">
        <f t="shared" ref="G45:G63" si="30">SUM(C45:F45)</f>
        <v>1087.5782727272726</v>
      </c>
      <c r="H45" s="239">
        <f t="shared" ref="H45:H63" si="31">(G45-C45)*4</f>
        <v>3887.9999999999995</v>
      </c>
      <c r="I45" s="239">
        <f t="shared" si="29"/>
        <v>4350.3130909090905</v>
      </c>
      <c r="J45" s="136">
        <f t="shared" ref="J45:J63" si="32">I45*1.1</f>
        <v>4785.3444</v>
      </c>
      <c r="K45" s="137">
        <f>'SEQ Oct 2021'!BB31</f>
        <v>0</v>
      </c>
      <c r="L45" s="137">
        <f>'SEQ Oct 2021'!BC31</f>
        <v>0</v>
      </c>
      <c r="M45" s="137">
        <f>'SEQ Oct 2021'!BD31</f>
        <v>7</v>
      </c>
      <c r="N45" s="137">
        <f>'SEQ Oct 2021'!BE31</f>
        <v>0</v>
      </c>
      <c r="O45" s="144" t="str">
        <f t="shared" ref="O45:O63" si="33">IF(SUM(K45:N45)=0,"No discount",IF(K45&gt;0,"Guaranteed off bill",IF(L45&gt;0,"Guaranteed off usage",IF(M45&gt;0,"Pay-on-time off bill","Pay-on-time off usage"))))</f>
        <v>Pay-on-time off bill</v>
      </c>
      <c r="P45" s="226" t="str">
        <f t="shared" ref="P45:P63" si="34">IF(OR(A45="Origin Energy",A45="Red Energy",A45="Powershop"),"Inclusive","Exclusive")</f>
        <v>Exclusive</v>
      </c>
      <c r="Q45" s="240">
        <f t="shared" ref="Q45:Q63" si="35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4350.3130909090905</v>
      </c>
      <c r="R45" s="240">
        <f t="shared" ref="R45:R63" si="36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4045.7911745454539</v>
      </c>
      <c r="S45" s="136">
        <f t="shared" ref="S45:T60" si="37">Q45*1.1</f>
        <v>4785.3444</v>
      </c>
      <c r="T45" s="136">
        <f t="shared" si="37"/>
        <v>4450.3702919999996</v>
      </c>
      <c r="U45" s="160">
        <f>'SEQ Oct 2021'!BL31</f>
        <v>0</v>
      </c>
      <c r="V45" s="161" t="str">
        <f>'SEQ Oct 2021'!BM31</f>
        <v>n</v>
      </c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</row>
    <row r="46" spans="1:41" ht="14" x14ac:dyDescent="0.15">
      <c r="A46" s="131" t="str">
        <f>'SEQ Oct 2021'!K32</f>
        <v>EnergyAustralia</v>
      </c>
      <c r="B46" s="132" t="str">
        <f>'SEQ Oct 2021'!L32</f>
        <v>Total Plan</v>
      </c>
      <c r="C46" s="133">
        <f>IF('SEQ Oct 2021'!BP32=0,91*'SEQ Oct 2021'!M32/100,(91*'SEQ Oct 2021'!M32/100)+'SEQ Oct 2021'!BP32/4)</f>
        <v>107.38</v>
      </c>
      <c r="D46" s="133">
        <f>IF('SEQ Oct 2021'!O32="",$C$39*$C$40*'SEQ Oct 2021'!N32/100,IF($C$39*$C$40&gt;='SEQ Oct 2021'!P32,('SEQ Oct 2021'!P32*'SEQ Oct 2021'!N32/100),($C$39*$C$40*'SEQ Oct 2021'!N32/100)))</f>
        <v>804.04545454545439</v>
      </c>
      <c r="E46" s="133">
        <f>IF(AND('SEQ Oct 2021'!R32&gt;0,'SEQ Oct 2021'!T32&gt;0),IF(($C$39*$C$40&lt;'SEQ Oct 2021'!T32),(0),($C$39*$C$40-'SEQ Oct 2021'!T32)*'SEQ Oct 2021'!U32/100),IF(AND('SEQ Oct 2021'!R32&gt;0,'SEQ Oct 2021'!T32=""),IF(($C$39*$C$40&lt;'SEQ Oct 2021'!R32+'SEQ Oct 2021'!P32),(0),(($C$39*$C$40-('SEQ Oct 2021'!R32+'SEQ Oct 2021'!P32))*'SEQ Oct 2021'!S32/100)),IF(AND('SEQ Oct 2021'!P32&gt;0,'SEQ Oct 2021'!R32=""&gt;0),IF(($C$39*$C$40&lt;'SEQ Oct 2021'!P32),(0),($C$39*$C$40-'SEQ Oct 2021'!P32)*'SEQ Oct 2021'!Q32/100),0)))</f>
        <v>0</v>
      </c>
      <c r="F46" s="134">
        <f>($C$39*$C$41)*'SEQ Oct 2021'!AF32/100</f>
        <v>212.31818181818181</v>
      </c>
      <c r="G46" s="135">
        <f t="shared" si="30"/>
        <v>1123.7436363636361</v>
      </c>
      <c r="H46" s="239">
        <f t="shared" si="31"/>
        <v>4065.4545454545446</v>
      </c>
      <c r="I46" s="239">
        <f t="shared" si="29"/>
        <v>4494.9745454545446</v>
      </c>
      <c r="J46" s="136">
        <f t="shared" si="32"/>
        <v>4944.4719999999998</v>
      </c>
      <c r="K46" s="137">
        <f>'SEQ Oct 2021'!BB32</f>
        <v>13</v>
      </c>
      <c r="L46" s="137">
        <f>'SEQ Oct 2021'!BC32</f>
        <v>0</v>
      </c>
      <c r="M46" s="137">
        <f>'SEQ Oct 2021'!BD32</f>
        <v>0</v>
      </c>
      <c r="N46" s="137">
        <f>'SEQ Oct 2021'!BE32</f>
        <v>0</v>
      </c>
      <c r="O46" s="144" t="str">
        <f t="shared" si="33"/>
        <v>Guaranteed off bill</v>
      </c>
      <c r="P46" s="226" t="str">
        <f t="shared" si="34"/>
        <v>Exclusive</v>
      </c>
      <c r="Q46" s="240">
        <f t="shared" si="35"/>
        <v>3910.6278545454538</v>
      </c>
      <c r="R46" s="240">
        <f t="shared" si="36"/>
        <v>3910.6278545454538</v>
      </c>
      <c r="S46" s="136">
        <f t="shared" si="37"/>
        <v>4301.6906399999998</v>
      </c>
      <c r="T46" s="136">
        <f t="shared" si="37"/>
        <v>4301.6906399999998</v>
      </c>
      <c r="U46" s="160">
        <f>'SEQ Oct 2021'!BL32</f>
        <v>0</v>
      </c>
      <c r="V46" s="161" t="str">
        <f>'SEQ Oct 2021'!BM32</f>
        <v>n</v>
      </c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</row>
    <row r="47" spans="1:41" ht="14" x14ac:dyDescent="0.15">
      <c r="A47" s="131" t="str">
        <f>'SEQ Oct 2021'!K33</f>
        <v>Origin Energy</v>
      </c>
      <c r="B47" s="132" t="str">
        <f>'SEQ Oct 2021'!L33</f>
        <v>Business Go</v>
      </c>
      <c r="C47" s="133">
        <f>IF('SEQ Oct 2021'!BP33=0,91*'SEQ Oct 2021'!M33/100,(91*'SEQ Oct 2021'!M33/100)+'SEQ Oct 2021'!BP33/4)</f>
        <v>97.179727272727263</v>
      </c>
      <c r="D47" s="133">
        <f>IF('SEQ Oct 2021'!O33="",$C$39*$C$40*'SEQ Oct 2021'!N33/100,IF($C$39*$C$40&gt;='SEQ Oct 2021'!P33,('SEQ Oct 2021'!P33*'SEQ Oct 2021'!N33/100),($C$39*$C$40*'SEQ Oct 2021'!N33/100)))</f>
        <v>704.13636363636363</v>
      </c>
      <c r="E47" s="133">
        <f>IF(AND('SEQ Oct 2021'!R33&gt;0,'SEQ Oct 2021'!T33&gt;0),IF(($C$39*$C$40&lt;'SEQ Oct 2021'!T33),(0),($C$39*$C$40-'SEQ Oct 2021'!T33)*'SEQ Oct 2021'!U33/100),IF(AND('SEQ Oct 2021'!R33&gt;0,'SEQ Oct 2021'!T33=""),IF(($C$39*$C$40&lt;'SEQ Oct 2021'!R33+'SEQ Oct 2021'!P33),(0),(($C$39*$C$40-('SEQ Oct 2021'!R33+'SEQ Oct 2021'!P33))*'SEQ Oct 2021'!S33/100)),IF(AND('SEQ Oct 2021'!P33&gt;0,'SEQ Oct 2021'!R33=""&gt;0),IF(($C$39*$C$40&lt;'SEQ Oct 2021'!P33),(0),($C$39*$C$40-'SEQ Oct 2021'!P33)*'SEQ Oct 2021'!Q33/100),0)))</f>
        <v>0</v>
      </c>
      <c r="F47" s="134">
        <f>($C$39*$C$41)*'SEQ Oct 2021'!AF33/100</f>
        <v>203.18181818181816</v>
      </c>
      <c r="G47" s="135">
        <f t="shared" si="30"/>
        <v>1004.497909090909</v>
      </c>
      <c r="H47" s="239">
        <f t="shared" si="31"/>
        <v>3629.272727272727</v>
      </c>
      <c r="I47" s="239">
        <f t="shared" si="29"/>
        <v>4017.9916363636362</v>
      </c>
      <c r="J47" s="136">
        <f t="shared" si="32"/>
        <v>4419.7907999999998</v>
      </c>
      <c r="K47" s="137">
        <f>'SEQ Oct 2021'!BB33</f>
        <v>0</v>
      </c>
      <c r="L47" s="137">
        <f>'SEQ Oct 2021'!BC33</f>
        <v>0</v>
      </c>
      <c r="M47" s="137">
        <f>'SEQ Oct 2021'!BD33</f>
        <v>0</v>
      </c>
      <c r="N47" s="137">
        <f>'SEQ Oct 2021'!BE33</f>
        <v>0</v>
      </c>
      <c r="O47" s="144" t="str">
        <f t="shared" si="33"/>
        <v>No discount</v>
      </c>
      <c r="P47" s="226" t="str">
        <f t="shared" si="34"/>
        <v>Inclusive</v>
      </c>
      <c r="Q47" s="240">
        <f t="shared" si="35"/>
        <v>4017.9916363636357</v>
      </c>
      <c r="R47" s="240">
        <f t="shared" si="36"/>
        <v>4017.9916363636357</v>
      </c>
      <c r="S47" s="136">
        <f t="shared" si="37"/>
        <v>4419.7907999999998</v>
      </c>
      <c r="T47" s="136">
        <f t="shared" si="37"/>
        <v>4419.7907999999998</v>
      </c>
      <c r="U47" s="160">
        <f>'SEQ Oct 2021'!BL33</f>
        <v>12</v>
      </c>
      <c r="V47" s="161" t="str">
        <f>'SEQ Oct 2021'!BM33</f>
        <v>n</v>
      </c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</row>
    <row r="48" spans="1:41" ht="14" x14ac:dyDescent="0.15">
      <c r="A48" s="131" t="str">
        <f>'SEQ Oct 2021'!K34</f>
        <v>Powerdirect</v>
      </c>
      <c r="B48" s="132" t="str">
        <f>'SEQ Oct 2021'!L34</f>
        <v>Business Rate Saver</v>
      </c>
      <c r="C48" s="133">
        <f>IF('SEQ Oct 2021'!BP34=0,91*'SEQ Oct 2021'!M34/100,(91*'SEQ Oct 2021'!M34/100)+'SEQ Oct 2021'!BP34/4)</f>
        <v>105.64272727272726</v>
      </c>
      <c r="D48" s="133">
        <f>IF('SEQ Oct 2021'!O34="",$C$39*$C$40*'SEQ Oct 2021'!N34/100,IF($C$39*$C$40&gt;='SEQ Oct 2021'!P34,('SEQ Oct 2021'!P34*'SEQ Oct 2021'!N34/100),($C$39*$C$40*'SEQ Oct 2021'!N34/100)))</f>
        <v>654.18181818181813</v>
      </c>
      <c r="E48" s="133">
        <f>IF(AND('SEQ Oct 2021'!R34&gt;0,'SEQ Oct 2021'!T34&gt;0),IF(($C$39*$C$40&lt;'SEQ Oct 2021'!T34),(0),($C$39*$C$40-'SEQ Oct 2021'!T34)*'SEQ Oct 2021'!U34/100),IF(AND('SEQ Oct 2021'!R34&gt;0,'SEQ Oct 2021'!T34=""),IF(($C$39*$C$40&lt;'SEQ Oct 2021'!R34+'SEQ Oct 2021'!P34),(0),(($C$39*$C$40-('SEQ Oct 2021'!R34+'SEQ Oct 2021'!P34))*'SEQ Oct 2021'!S34/100)),IF(AND('SEQ Oct 2021'!P34&gt;0,'SEQ Oct 2021'!R34=""&gt;0),IF(($C$39*$C$40&lt;'SEQ Oct 2021'!P34),(0),($C$39*$C$40-'SEQ Oct 2021'!P34)*'SEQ Oct 2021'!Q34/100),0)))</f>
        <v>0</v>
      </c>
      <c r="F48" s="134">
        <f>($C$39*$C$41)*'SEQ Oct 2021'!AF34/100</f>
        <v>196.6363636363636</v>
      </c>
      <c r="G48" s="135">
        <f t="shared" si="30"/>
        <v>956.46090909090901</v>
      </c>
      <c r="H48" s="239">
        <f t="shared" si="31"/>
        <v>3403.272727272727</v>
      </c>
      <c r="I48" s="239">
        <f t="shared" si="29"/>
        <v>3825.8436363636361</v>
      </c>
      <c r="J48" s="136">
        <f t="shared" si="32"/>
        <v>4208.4279999999999</v>
      </c>
      <c r="K48" s="137">
        <f>'SEQ Oct 2021'!BB34</f>
        <v>0</v>
      </c>
      <c r="L48" s="137">
        <f>'SEQ Oct 2021'!BC34</f>
        <v>0</v>
      </c>
      <c r="M48" s="137">
        <f>'SEQ Oct 2021'!BD34</f>
        <v>0</v>
      </c>
      <c r="N48" s="137">
        <f>'SEQ Oct 2021'!BE34</f>
        <v>0</v>
      </c>
      <c r="O48" s="144" t="str">
        <f t="shared" si="33"/>
        <v>No discount</v>
      </c>
      <c r="P48" s="226" t="str">
        <f t="shared" si="34"/>
        <v>Exclusive</v>
      </c>
      <c r="Q48" s="240">
        <f t="shared" si="35"/>
        <v>3825.8436363636361</v>
      </c>
      <c r="R48" s="240">
        <f t="shared" si="36"/>
        <v>3825.8436363636361</v>
      </c>
      <c r="S48" s="136">
        <f t="shared" si="37"/>
        <v>4208.4279999999999</v>
      </c>
      <c r="T48" s="136">
        <f t="shared" si="37"/>
        <v>4208.4279999999999</v>
      </c>
      <c r="U48" s="160">
        <f>'SEQ Oct 2021'!BL34</f>
        <v>0</v>
      </c>
      <c r="V48" s="161" t="str">
        <f>'SEQ Oct 2021'!BM34</f>
        <v>n</v>
      </c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</row>
    <row r="49" spans="1:41" ht="14" x14ac:dyDescent="0.15">
      <c r="A49" s="131" t="str">
        <f>'SEQ Oct 2021'!K35</f>
        <v>Powershop</v>
      </c>
      <c r="B49" s="132" t="str">
        <f>'SEQ Oct 2021'!L35</f>
        <v>100% Carbon Neutral Rate Lock</v>
      </c>
      <c r="C49" s="133">
        <f>IF('SEQ Oct 2021'!BP35=0,91*'SEQ Oct 2021'!M35/100,(91*'SEQ Oct 2021'!M35/100)+'SEQ Oct 2021'!BP35/4)</f>
        <v>118.3</v>
      </c>
      <c r="D49" s="133">
        <f>IF('SEQ Oct 2021'!O35="",$C$39*$C$40*'SEQ Oct 2021'!N35/100,IF($C$39*$C$40&gt;='SEQ Oct 2021'!P35,('SEQ Oct 2021'!P35*'SEQ Oct 2021'!N35/100),($C$39*$C$40*'SEQ Oct 2021'!N35/100)))</f>
        <v>664.99999999999989</v>
      </c>
      <c r="E49" s="133">
        <f>IF(AND('SEQ Oct 2021'!R35&gt;0,'SEQ Oct 2021'!T35&gt;0),IF(($C$39*$C$40&lt;'SEQ Oct 2021'!T35),(0),($C$39*$C$40-'SEQ Oct 2021'!T35)*'SEQ Oct 2021'!U35/100),IF(AND('SEQ Oct 2021'!R35&gt;0,'SEQ Oct 2021'!T35=""),IF(($C$39*$C$40&lt;'SEQ Oct 2021'!R35+'SEQ Oct 2021'!P35),(0),(($C$39*$C$40-('SEQ Oct 2021'!R35+'SEQ Oct 2021'!P35))*'SEQ Oct 2021'!S35/100)),IF(AND('SEQ Oct 2021'!P35&gt;0,'SEQ Oct 2021'!R35=""&gt;0),IF(($C$39*$C$40&lt;'SEQ Oct 2021'!P35),(0),($C$39*$C$40-'SEQ Oct 2021'!P35)*'SEQ Oct 2021'!Q35/100),0)))</f>
        <v>0</v>
      </c>
      <c r="F49" s="134">
        <f>($C$39*$C$41)*'SEQ Oct 2021'!AF35/100</f>
        <v>140.99999999999997</v>
      </c>
      <c r="G49" s="135">
        <f t="shared" si="30"/>
        <v>924.29999999999984</v>
      </c>
      <c r="H49" s="239">
        <f t="shared" si="31"/>
        <v>3223.9999999999995</v>
      </c>
      <c r="I49" s="239">
        <f t="shared" si="29"/>
        <v>3697.1999999999994</v>
      </c>
      <c r="J49" s="136">
        <f t="shared" si="32"/>
        <v>4066.9199999999996</v>
      </c>
      <c r="K49" s="137">
        <f>'SEQ Oct 2021'!BB35</f>
        <v>0</v>
      </c>
      <c r="L49" s="137">
        <f>'SEQ Oct 2021'!BC35</f>
        <v>0</v>
      </c>
      <c r="M49" s="137">
        <f>'SEQ Oct 2021'!BD35</f>
        <v>0</v>
      </c>
      <c r="N49" s="137">
        <f>'SEQ Oct 2021'!BE35</f>
        <v>0</v>
      </c>
      <c r="O49" s="144" t="str">
        <f t="shared" si="33"/>
        <v>No discount</v>
      </c>
      <c r="P49" s="226" t="str">
        <f t="shared" si="34"/>
        <v>Inclusive</v>
      </c>
      <c r="Q49" s="240">
        <f t="shared" si="35"/>
        <v>3697.1999999999994</v>
      </c>
      <c r="R49" s="240">
        <f t="shared" si="36"/>
        <v>3697.1999999999994</v>
      </c>
      <c r="S49" s="136">
        <f t="shared" si="37"/>
        <v>4066.9199999999996</v>
      </c>
      <c r="T49" s="136">
        <f t="shared" si="37"/>
        <v>4066.9199999999996</v>
      </c>
      <c r="U49" s="160">
        <f>'SEQ Oct 2021'!BL35</f>
        <v>0</v>
      </c>
      <c r="V49" s="161" t="str">
        <f>'SEQ Oct 2021'!BM35</f>
        <v>n</v>
      </c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</row>
    <row r="50" spans="1:41" ht="14" x14ac:dyDescent="0.15">
      <c r="A50" s="131" t="str">
        <f>'SEQ Oct 2021'!K36</f>
        <v>Energy Locals</v>
      </c>
      <c r="B50" s="132" t="str">
        <f>'SEQ Oct 2021'!L36</f>
        <v>Business Member</v>
      </c>
      <c r="C50" s="133">
        <f>IF('SEQ Oct 2021'!BP36=0,91*'SEQ Oct 2021'!M36/100,(91*'SEQ Oct 2021'!M36/100)+'SEQ Oct 2021'!BP36/4)</f>
        <v>169.48181818181817</v>
      </c>
      <c r="D50" s="133">
        <f>IF('SEQ Oct 2021'!O36="",$C$39*$C$40*'SEQ Oct 2021'!N36/100,IF($C$39*$C$40&gt;='SEQ Oct 2021'!P36,('SEQ Oct 2021'!P36*'SEQ Oct 2021'!N36/100),($C$39*$C$40*'SEQ Oct 2021'!N36/100)))</f>
        <v>620.4545454545455</v>
      </c>
      <c r="E50" s="133">
        <f>IF(AND('SEQ Oct 2021'!R36&gt;0,'SEQ Oct 2021'!T36&gt;0),IF(($C$39*$C$40&lt;'SEQ Oct 2021'!T36),(0),($C$39*$C$40-'SEQ Oct 2021'!T36)*'SEQ Oct 2021'!U36/100),IF(AND('SEQ Oct 2021'!R36&gt;0,'SEQ Oct 2021'!T36=""),IF(($C$39*$C$40&lt;'SEQ Oct 2021'!R36+'SEQ Oct 2021'!P36),(0),(($C$39*$C$40-('SEQ Oct 2021'!R36+'SEQ Oct 2021'!P36))*'SEQ Oct 2021'!S36/100)),IF(AND('SEQ Oct 2021'!P36&gt;0,'SEQ Oct 2021'!R36=""&gt;0),IF(($C$39*$C$40&lt;'SEQ Oct 2021'!P36),(0),($C$39*$C$40-'SEQ Oct 2021'!P36)*'SEQ Oct 2021'!Q36/100),0)))</f>
        <v>0</v>
      </c>
      <c r="F50" s="134">
        <f>($C$39*$C$41)*'SEQ Oct 2021'!AF36/100</f>
        <v>211.36363636363637</v>
      </c>
      <c r="G50" s="135">
        <f t="shared" si="30"/>
        <v>1001.3000000000001</v>
      </c>
      <c r="H50" s="239">
        <f t="shared" si="31"/>
        <v>3327.2727272727275</v>
      </c>
      <c r="I50" s="239">
        <f t="shared" si="29"/>
        <v>4005.2000000000003</v>
      </c>
      <c r="J50" s="136">
        <f t="shared" si="32"/>
        <v>4405.72</v>
      </c>
      <c r="K50" s="137">
        <f>'SEQ Oct 2021'!BB36</f>
        <v>0</v>
      </c>
      <c r="L50" s="137">
        <f>'SEQ Oct 2021'!BC36</f>
        <v>0</v>
      </c>
      <c r="M50" s="137">
        <f>'SEQ Oct 2021'!BD36</f>
        <v>0</v>
      </c>
      <c r="N50" s="137">
        <f>'SEQ Oct 2021'!BE36</f>
        <v>0</v>
      </c>
      <c r="O50" s="144" t="str">
        <f t="shared" si="33"/>
        <v>No discount</v>
      </c>
      <c r="P50" s="226" t="str">
        <f t="shared" si="34"/>
        <v>Exclusive</v>
      </c>
      <c r="Q50" s="240">
        <f t="shared" si="35"/>
        <v>4005.2000000000003</v>
      </c>
      <c r="R50" s="240">
        <f t="shared" si="36"/>
        <v>4005.2000000000003</v>
      </c>
      <c r="S50" s="136">
        <f t="shared" si="37"/>
        <v>4405.72</v>
      </c>
      <c r="T50" s="136">
        <f t="shared" si="37"/>
        <v>4405.72</v>
      </c>
      <c r="U50" s="160">
        <f>'SEQ Oct 2021'!BL36</f>
        <v>0</v>
      </c>
      <c r="V50" s="161" t="str">
        <f>'SEQ Oct 2021'!BM36</f>
        <v>n</v>
      </c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</row>
    <row r="51" spans="1:41" ht="14" x14ac:dyDescent="0.15">
      <c r="A51" s="131" t="str">
        <f>'SEQ Oct 2021'!K37</f>
        <v>Simply Energy</v>
      </c>
      <c r="B51" s="132" t="str">
        <f>'SEQ Oct 2021'!L37</f>
        <v>Business Saver</v>
      </c>
      <c r="C51" s="133">
        <f>IF('SEQ Oct 2021'!BP37=0,91*'SEQ Oct 2021'!M37/100,(91*'SEQ Oct 2021'!M37/100)+'SEQ Oct 2021'!BP37/4)</f>
        <v>106.60236363636365</v>
      </c>
      <c r="D51" s="133">
        <f>IF('SEQ Oct 2021'!O37="",$C$39*$C$40*'SEQ Oct 2021'!N37/100,IF($C$39*$C$40&gt;='SEQ Oct 2021'!P37,('SEQ Oct 2021'!P37*'SEQ Oct 2021'!N37/100),($C$39*$C$40*'SEQ Oct 2021'!N37/100)))</f>
        <v>797.36363636363615</v>
      </c>
      <c r="E51" s="133">
        <f>IF(AND('SEQ Oct 2021'!R37&gt;0,'SEQ Oct 2021'!T37&gt;0),IF(($C$39*$C$40&lt;'SEQ Oct 2021'!T37),(0),($C$39*$C$40-'SEQ Oct 2021'!T37)*'SEQ Oct 2021'!U37/100),IF(AND('SEQ Oct 2021'!R37&gt;0,'SEQ Oct 2021'!T37=""),IF(($C$39*$C$40&lt;'SEQ Oct 2021'!R37+'SEQ Oct 2021'!P37),(0),(($C$39*$C$40-('SEQ Oct 2021'!R37+'SEQ Oct 2021'!P37))*'SEQ Oct 2021'!S37/100)),IF(AND('SEQ Oct 2021'!P37&gt;0,'SEQ Oct 2021'!R37=""&gt;0),IF(($C$39*$C$40&lt;'SEQ Oct 2021'!P37),(0),($C$39*$C$40-'SEQ Oct 2021'!P37)*'SEQ Oct 2021'!Q37/100),0)))</f>
        <v>0</v>
      </c>
      <c r="F51" s="134">
        <f>($C$39*$C$41)*'SEQ Oct 2021'!AF37/100</f>
        <v>232.22727272727272</v>
      </c>
      <c r="G51" s="135">
        <f t="shared" si="30"/>
        <v>1136.1932727272724</v>
      </c>
      <c r="H51" s="239">
        <f t="shared" si="31"/>
        <v>4118.3636363636351</v>
      </c>
      <c r="I51" s="239">
        <f t="shared" si="29"/>
        <v>4544.7730909090897</v>
      </c>
      <c r="J51" s="136">
        <f t="shared" si="32"/>
        <v>4999.250399999999</v>
      </c>
      <c r="K51" s="137">
        <f>'SEQ Oct 2021'!BB37</f>
        <v>22</v>
      </c>
      <c r="L51" s="137">
        <f>'SEQ Oct 2021'!BC37</f>
        <v>0</v>
      </c>
      <c r="M51" s="137">
        <f>'SEQ Oct 2021'!BD37</f>
        <v>0</v>
      </c>
      <c r="N51" s="137">
        <f>'SEQ Oct 2021'!BE37</f>
        <v>0</v>
      </c>
      <c r="O51" s="144" t="str">
        <f t="shared" si="33"/>
        <v>Guaranteed off bill</v>
      </c>
      <c r="P51" s="226" t="str">
        <f t="shared" si="34"/>
        <v>Exclusive</v>
      </c>
      <c r="Q51" s="240">
        <f t="shared" si="35"/>
        <v>3544.92301090909</v>
      </c>
      <c r="R51" s="240">
        <f t="shared" si="36"/>
        <v>3544.92301090909</v>
      </c>
      <c r="S51" s="136">
        <f t="shared" si="37"/>
        <v>3899.4153119999992</v>
      </c>
      <c r="T51" s="136">
        <f t="shared" si="37"/>
        <v>3899.4153119999992</v>
      </c>
      <c r="U51" s="160">
        <f>'SEQ Oct 2021'!BL37</f>
        <v>0</v>
      </c>
      <c r="V51" s="161" t="str">
        <f>'SEQ Oct 2021'!BM37</f>
        <v>n</v>
      </c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</row>
    <row r="52" spans="1:41" ht="14" x14ac:dyDescent="0.15">
      <c r="A52" s="131" t="str">
        <f>'SEQ Oct 2021'!K38</f>
        <v>Alinta Energy</v>
      </c>
      <c r="B52" s="132" t="str">
        <f>'SEQ Oct 2021'!L38</f>
        <v>BusinessDeal</v>
      </c>
      <c r="C52" s="133">
        <f>IF('SEQ Oct 2021'!BP38=0,91*'SEQ Oct 2021'!M38/100,(91*'SEQ Oct 2021'!M38/100)+'SEQ Oct 2021'!BP38/4)</f>
        <v>100.09999999999998</v>
      </c>
      <c r="D52" s="133">
        <f>IF('SEQ Oct 2021'!O38="",$C$39*$C$40*'SEQ Oct 2021'!N38/100,IF($C$39*$C$40&gt;='SEQ Oct 2021'!P38,('SEQ Oct 2021'!P38*'SEQ Oct 2021'!N38/100),($C$39*$C$40*'SEQ Oct 2021'!N38/100)))</f>
        <v>671.68181818181813</v>
      </c>
      <c r="E52" s="133">
        <f>IF(AND('SEQ Oct 2021'!R38&gt;0,'SEQ Oct 2021'!T38&gt;0),IF(($C$39*$C$40&lt;'SEQ Oct 2021'!T38),(0),($C$39*$C$40-'SEQ Oct 2021'!T38)*'SEQ Oct 2021'!U38/100),IF(AND('SEQ Oct 2021'!R38&gt;0,'SEQ Oct 2021'!T38=""),IF(($C$39*$C$40&lt;'SEQ Oct 2021'!R38+'SEQ Oct 2021'!P38),(0),(($C$39*$C$40-('SEQ Oct 2021'!R38+'SEQ Oct 2021'!P38))*'SEQ Oct 2021'!S38/100)),IF(AND('SEQ Oct 2021'!P38&gt;0,'SEQ Oct 2021'!R38=""&gt;0),IF(($C$39*$C$40&lt;'SEQ Oct 2021'!P38),(0),($C$39*$C$40-'SEQ Oct 2021'!P38)*'SEQ Oct 2021'!Q38/100),0)))</f>
        <v>0</v>
      </c>
      <c r="F52" s="134">
        <f>($C$39*$C$41)*'SEQ Oct 2021'!AF38/100</f>
        <v>201.13636363636363</v>
      </c>
      <c r="G52" s="135">
        <f t="shared" si="30"/>
        <v>972.91818181818178</v>
      </c>
      <c r="H52" s="239">
        <f t="shared" si="31"/>
        <v>3491.272727272727</v>
      </c>
      <c r="I52" s="239">
        <f t="shared" si="29"/>
        <v>3891.6727272727271</v>
      </c>
      <c r="J52" s="136">
        <f t="shared" si="32"/>
        <v>4280.84</v>
      </c>
      <c r="K52" s="137">
        <f>'SEQ Oct 2021'!BB38</f>
        <v>0</v>
      </c>
      <c r="L52" s="137">
        <f>'SEQ Oct 2021'!BC38</f>
        <v>0</v>
      </c>
      <c r="M52" s="137">
        <f>'SEQ Oct 2021'!BD38</f>
        <v>0</v>
      </c>
      <c r="N52" s="137">
        <f>'SEQ Oct 2021'!BE38</f>
        <v>0</v>
      </c>
      <c r="O52" s="144" t="str">
        <f t="shared" si="33"/>
        <v>No discount</v>
      </c>
      <c r="P52" s="226" t="str">
        <f t="shared" si="34"/>
        <v>Exclusive</v>
      </c>
      <c r="Q52" s="240">
        <f t="shared" si="35"/>
        <v>3891.6727272727271</v>
      </c>
      <c r="R52" s="240">
        <f t="shared" si="36"/>
        <v>3891.6727272727271</v>
      </c>
      <c r="S52" s="136">
        <f t="shared" si="37"/>
        <v>4280.84</v>
      </c>
      <c r="T52" s="136">
        <f t="shared" si="37"/>
        <v>4280.84</v>
      </c>
      <c r="U52" s="160">
        <f>'SEQ Oct 2021'!BL38</f>
        <v>0</v>
      </c>
      <c r="V52" s="161" t="str">
        <f>'SEQ Oct 2021'!BM38</f>
        <v>n</v>
      </c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</row>
    <row r="53" spans="1:41" ht="14" x14ac:dyDescent="0.15">
      <c r="A53" s="131" t="str">
        <f>'SEQ Oct 2021'!K39</f>
        <v>1st Energy</v>
      </c>
      <c r="B53" s="132" t="str">
        <f>'SEQ Oct 2021'!L39</f>
        <v>1st Saver Plus</v>
      </c>
      <c r="C53" s="133">
        <f>IF('SEQ Oct 2021'!BP39=0,91*'SEQ Oct 2021'!M39/100,(91*'SEQ Oct 2021'!M39/100)+'SEQ Oct 2021'!BP39/4)</f>
        <v>135.59</v>
      </c>
      <c r="D53" s="133">
        <f>IF('SEQ Oct 2021'!O39="",$C$39*$C$40*'SEQ Oct 2021'!N39/100,IF($C$39*$C$40&gt;='SEQ Oct 2021'!P39,('SEQ Oct 2021'!P39*'SEQ Oct 2021'!N39/100),($C$39*$C$40*'SEQ Oct 2021'!N39/100)))</f>
        <v>363.10909090909087</v>
      </c>
      <c r="E53" s="133">
        <f>IF(AND('SEQ Oct 2021'!R39&gt;0,'SEQ Oct 2021'!T39&gt;0),IF(($C$39*$C$40&lt;'SEQ Oct 2021'!T39),(0),($C$39*$C$40-'SEQ Oct 2021'!T39)*'SEQ Oct 2021'!U39/100),IF(AND('SEQ Oct 2021'!R39&gt;0,'SEQ Oct 2021'!T39=""),IF(($C$39*$C$40&lt;'SEQ Oct 2021'!R39+'SEQ Oct 2021'!P39),(0),(($C$39*$C$40-('SEQ Oct 2021'!R39+'SEQ Oct 2021'!P39))*'SEQ Oct 2021'!S39/100)),IF(AND('SEQ Oct 2021'!P39&gt;0,'SEQ Oct 2021'!R39=""&gt;0),IF(($C$39*$C$40&lt;'SEQ Oct 2021'!P39),(0),($C$39*$C$40-'SEQ Oct 2021'!P39)*'SEQ Oct 2021'!Q39/100),0)))</f>
        <v>399.34545454545446</v>
      </c>
      <c r="F53" s="134">
        <f>($C$39*$C$41)*'SEQ Oct 2021'!AF39/100</f>
        <v>170.45454545454544</v>
      </c>
      <c r="G53" s="135">
        <f t="shared" si="30"/>
        <v>1068.4990909090907</v>
      </c>
      <c r="H53" s="239">
        <f t="shared" si="31"/>
        <v>3731.6363636363626</v>
      </c>
      <c r="I53" s="239">
        <f t="shared" si="29"/>
        <v>4273.9963636363627</v>
      </c>
      <c r="J53" s="136">
        <f t="shared" si="32"/>
        <v>4701.3959999999997</v>
      </c>
      <c r="K53" s="137">
        <f>'SEQ Oct 2021'!BB39</f>
        <v>0</v>
      </c>
      <c r="L53" s="137">
        <f>'SEQ Oct 2021'!BC39</f>
        <v>0</v>
      </c>
      <c r="M53" s="137">
        <f>'SEQ Oct 2021'!BD39</f>
        <v>10</v>
      </c>
      <c r="N53" s="137">
        <f>'SEQ Oct 2021'!BE39</f>
        <v>0</v>
      </c>
      <c r="O53" s="144" t="str">
        <f t="shared" si="33"/>
        <v>Pay-on-time off bill</v>
      </c>
      <c r="P53" s="226" t="str">
        <f t="shared" si="34"/>
        <v>Exclusive</v>
      </c>
      <c r="Q53" s="240">
        <f t="shared" ref="Q53" si="38">IF(AND(O53="Guaranteed off bill",P53="Inclusive"),((I53*1.1)-((I53*1.1)*K53/100))/1.1,IF(AND(O53="Guaranteed off usage",P53="Inclusive"),((I53*1.1)-((H53*1.1)*L53/100))/1.1,IF(AND(O53="Guaranteed off bill",P53="Exclusive"),I53-(I53*K53/100),IF(AND(O53="Guaranteed off usage",P53="Exclusive"),I53-(H53*L53/100),IF(P53="Inclusive",((I53*1.1))/1.1,I53)))))</f>
        <v>4273.9963636363627</v>
      </c>
      <c r="R53" s="240">
        <f t="shared" ref="R53" si="39">IF(AND(O53="Pay-on-time off bill",P53="Inclusive"),((Q53*1.1)-((Q53*1.1)*M53/100))/1.1,IF(AND(O53="Pay-on-time off usage",P53="Inclusive"),((Q53*1.1)-((H53*1.1)*N53/100))/1.1,IF(AND(O53="Pay-on-time off bill",P53="Exclusive"),Q53-(Q53*M53/100),IF(AND(O53="Pay-on-time off usage",P53="Exclusive"),Q53-(H53*N53/100),IF(P53="Inclusive",((Q53*1.1))/1.1,Q53)))))</f>
        <v>3846.5967272727266</v>
      </c>
      <c r="S53" s="136">
        <f t="shared" si="37"/>
        <v>4701.3959999999997</v>
      </c>
      <c r="T53" s="136">
        <f t="shared" si="37"/>
        <v>4231.2563999999993</v>
      </c>
      <c r="U53" s="160">
        <f>'SEQ Oct 2021'!BL39</f>
        <v>0</v>
      </c>
      <c r="V53" s="161" t="str">
        <f>'SEQ Oct 2021'!BM39</f>
        <v>n</v>
      </c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</row>
    <row r="54" spans="1:41" ht="14" x14ac:dyDescent="0.15">
      <c r="A54" s="131" t="str">
        <f>'SEQ Oct 2021'!K40</f>
        <v>Red Energy</v>
      </c>
      <c r="B54" s="132" t="str">
        <f>'SEQ Oct 2021'!L40</f>
        <v>Red Business Saver</v>
      </c>
      <c r="C54" s="133">
        <f>IF('SEQ Oct 2021'!BP40=0,91*'SEQ Oct 2021'!M40/100,(91*'SEQ Oct 2021'!M40/100)+'SEQ Oct 2021'!BP40/4)</f>
        <v>107.744</v>
      </c>
      <c r="D54" s="133">
        <f>IF('SEQ Oct 2021'!O40="",$C$39*$C$40*'SEQ Oct 2021'!N40/100,IF($C$39*$C$40&gt;='SEQ Oct 2021'!P40,('SEQ Oct 2021'!P40*'SEQ Oct 2021'!N40/100),($C$39*$C$40*'SEQ Oct 2021'!N40/100)))</f>
        <v>671.36363636363637</v>
      </c>
      <c r="E54" s="133">
        <f>IF(AND('SEQ Oct 2021'!R40&gt;0,'SEQ Oct 2021'!T40&gt;0),IF(($C$39*$C$40&lt;'SEQ Oct 2021'!T40),(0),($C$39*$C$40-'SEQ Oct 2021'!T40)*'SEQ Oct 2021'!U40/100),IF(AND('SEQ Oct 2021'!R40&gt;0,'SEQ Oct 2021'!T40=""),IF(($C$39*$C$40&lt;'SEQ Oct 2021'!R40+'SEQ Oct 2021'!P40),(0),(($C$39*$C$40-('SEQ Oct 2021'!R40+'SEQ Oct 2021'!P40))*'SEQ Oct 2021'!S40/100)),IF(AND('SEQ Oct 2021'!P40&gt;0,'SEQ Oct 2021'!R40=""&gt;0),IF(($C$39*$C$40&lt;'SEQ Oct 2021'!P40),(0),($C$39*$C$40-'SEQ Oct 2021'!P40)*'SEQ Oct 2021'!Q40/100),0)))</f>
        <v>0</v>
      </c>
      <c r="F54" s="134">
        <f>($C$39*$C$41)*'SEQ Oct 2021'!AF40/100</f>
        <v>238.22727272727269</v>
      </c>
      <c r="G54" s="135">
        <f t="shared" si="30"/>
        <v>1017.3349090909092</v>
      </c>
      <c r="H54" s="239">
        <f t="shared" si="31"/>
        <v>3638.3636363636365</v>
      </c>
      <c r="I54" s="239">
        <f t="shared" si="29"/>
        <v>4069.3396363636366</v>
      </c>
      <c r="J54" s="136">
        <f t="shared" si="32"/>
        <v>4476.2736000000004</v>
      </c>
      <c r="K54" s="137">
        <f>'SEQ Oct 2021'!BB40</f>
        <v>0</v>
      </c>
      <c r="L54" s="137">
        <f>'SEQ Oct 2021'!BC40</f>
        <v>0</v>
      </c>
      <c r="M54" s="137">
        <f>'SEQ Oct 2021'!BD40</f>
        <v>0</v>
      </c>
      <c r="N54" s="137">
        <f>'SEQ Oct 2021'!BE40</f>
        <v>0</v>
      </c>
      <c r="O54" s="144" t="str">
        <f t="shared" si="33"/>
        <v>No discount</v>
      </c>
      <c r="P54" s="226" t="str">
        <f t="shared" si="34"/>
        <v>Inclusive</v>
      </c>
      <c r="Q54" s="240">
        <f t="shared" si="35"/>
        <v>4069.3396363636366</v>
      </c>
      <c r="R54" s="240">
        <f t="shared" si="36"/>
        <v>4069.3396363636366</v>
      </c>
      <c r="S54" s="136">
        <f t="shared" si="37"/>
        <v>4476.2736000000004</v>
      </c>
      <c r="T54" s="136">
        <f t="shared" si="37"/>
        <v>4476.2736000000004</v>
      </c>
      <c r="U54" s="160">
        <f>'SEQ Oct 2021'!BL40</f>
        <v>0</v>
      </c>
      <c r="V54" s="161" t="str">
        <f>'SEQ Oct 2021'!BM40</f>
        <v>n</v>
      </c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</row>
    <row r="55" spans="1:41" ht="14" x14ac:dyDescent="0.15">
      <c r="A55" s="131" t="str">
        <f>'SEQ Oct 2021'!K41</f>
        <v>Future X Power</v>
      </c>
      <c r="B55" s="132" t="str">
        <f>'SEQ Oct 2021'!L41</f>
        <v>Business Smart</v>
      </c>
      <c r="C55" s="133">
        <f>IF('SEQ Oct 2021'!BP41=0,91*'SEQ Oct 2021'!M41/100,(91*'SEQ Oct 2021'!M41/100)+'SEQ Oct 2021'!BP41/4)</f>
        <v>117.01772727272724</v>
      </c>
      <c r="D55" s="133">
        <f>IF('SEQ Oct 2021'!O41="",$C$39*$C$40*'SEQ Oct 2021'!N41/100,IF($C$39*$C$40&gt;='SEQ Oct 2021'!P41,('SEQ Oct 2021'!P41*'SEQ Oct 2021'!N41/100),($C$39*$C$40*'SEQ Oct 2021'!N41/100)))</f>
        <v>696.81818181818176</v>
      </c>
      <c r="E55" s="133">
        <f>IF(AND('SEQ Oct 2021'!R41&gt;0,'SEQ Oct 2021'!T41&gt;0),IF(($C$39*$C$40&lt;'SEQ Oct 2021'!T41),(0),($C$39*$C$40-'SEQ Oct 2021'!T41)*'SEQ Oct 2021'!U41/100),IF(AND('SEQ Oct 2021'!R41&gt;0,'SEQ Oct 2021'!T41=""),IF(($C$39*$C$40&lt;'SEQ Oct 2021'!R41+'SEQ Oct 2021'!P41),(0),(($C$39*$C$40-('SEQ Oct 2021'!R41+'SEQ Oct 2021'!P41))*'SEQ Oct 2021'!S41/100)),IF(AND('SEQ Oct 2021'!P41&gt;0,'SEQ Oct 2021'!R41=""&gt;0),IF(($C$39*$C$40&lt;'SEQ Oct 2021'!P41),(0),($C$39*$C$40-'SEQ Oct 2021'!P41)*'SEQ Oct 2021'!Q41/100),0)))</f>
        <v>0</v>
      </c>
      <c r="F55" s="134">
        <f>($C$39*$C$41)*'SEQ Oct 2021'!AF41/100</f>
        <v>245.18181818181816</v>
      </c>
      <c r="G55" s="135">
        <f t="shared" si="30"/>
        <v>1059.0177272727271</v>
      </c>
      <c r="H55" s="239">
        <f t="shared" si="31"/>
        <v>3767.9999999999995</v>
      </c>
      <c r="I55" s="239">
        <f t="shared" si="29"/>
        <v>4236.0709090909086</v>
      </c>
      <c r="J55" s="136">
        <f t="shared" si="32"/>
        <v>4659.6779999999999</v>
      </c>
      <c r="K55" s="137">
        <f>'SEQ Oct 2021'!BB41</f>
        <v>0</v>
      </c>
      <c r="L55" s="137">
        <f>'SEQ Oct 2021'!BC41</f>
        <v>0</v>
      </c>
      <c r="M55" s="137">
        <f>'SEQ Oct 2021'!BD41</f>
        <v>0</v>
      </c>
      <c r="N55" s="137">
        <f>'SEQ Oct 2021'!BE41</f>
        <v>0</v>
      </c>
      <c r="O55" s="144" t="str">
        <f t="shared" si="33"/>
        <v>No discount</v>
      </c>
      <c r="P55" s="226" t="str">
        <f t="shared" si="34"/>
        <v>Exclusive</v>
      </c>
      <c r="Q55" s="240">
        <f t="shared" si="35"/>
        <v>4236.0709090909086</v>
      </c>
      <c r="R55" s="240">
        <f t="shared" si="36"/>
        <v>4236.0709090909086</v>
      </c>
      <c r="S55" s="136">
        <f t="shared" si="37"/>
        <v>4659.6779999999999</v>
      </c>
      <c r="T55" s="136">
        <f t="shared" si="37"/>
        <v>4659.6779999999999</v>
      </c>
      <c r="U55" s="160">
        <f>'SEQ Oct 2021'!BL41</f>
        <v>0</v>
      </c>
      <c r="V55" s="161" t="str">
        <f>'SEQ Oct 2021'!BM41</f>
        <v>n</v>
      </c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</row>
    <row r="56" spans="1:41" ht="14" x14ac:dyDescent="0.15">
      <c r="A56" s="131" t="str">
        <f>'SEQ Oct 2021'!K42</f>
        <v>Locality Planning Energy</v>
      </c>
      <c r="B56" s="132" t="str">
        <f>'SEQ Oct 2021'!L42</f>
        <v>Business Advantage</v>
      </c>
      <c r="C56" s="133">
        <f>IF('SEQ Oct 2021'!BP42=0,91*'SEQ Oct 2021'!M42/100,(91*'SEQ Oct 2021'!M42/100)+'SEQ Oct 2021'!BP42/4)</f>
        <v>106.46999999999998</v>
      </c>
      <c r="D56" s="133">
        <f>IF('SEQ Oct 2021'!O42="",$C$39*$C$40*'SEQ Oct 2021'!N42/100,IF($C$39*$C$40&gt;='SEQ Oct 2021'!P42,('SEQ Oct 2021'!P42*'SEQ Oct 2021'!N42/100),($C$39*$C$40*'SEQ Oct 2021'!N42/100)))</f>
        <v>654.5</v>
      </c>
      <c r="E56" s="133">
        <f>IF(AND('SEQ Oct 2021'!R42&gt;0,'SEQ Oct 2021'!T42&gt;0),IF(($C$39*$C$40&lt;'SEQ Oct 2021'!T42),(0),($C$39*$C$40-'SEQ Oct 2021'!T42)*'SEQ Oct 2021'!U42/100),IF(AND('SEQ Oct 2021'!R42&gt;0,'SEQ Oct 2021'!T42=""),IF(($C$39*$C$40&lt;'SEQ Oct 2021'!R42+'SEQ Oct 2021'!P42),(0),(($C$39*$C$40-('SEQ Oct 2021'!R42+'SEQ Oct 2021'!P42))*'SEQ Oct 2021'!S42/100)),IF(AND('SEQ Oct 2021'!P42&gt;0,'SEQ Oct 2021'!R42=""&gt;0),IF(($C$39*$C$40&lt;'SEQ Oct 2021'!P42),(0),($C$39*$C$40-'SEQ Oct 2021'!P42)*'SEQ Oct 2021'!Q42/100),0)))</f>
        <v>0</v>
      </c>
      <c r="F56" s="134">
        <f>($C$39*$C$41)*'SEQ Oct 2021'!AF42/100</f>
        <v>157.5</v>
      </c>
      <c r="G56" s="135">
        <f t="shared" si="30"/>
        <v>918.47</v>
      </c>
      <c r="H56" s="239">
        <f t="shared" si="31"/>
        <v>3248</v>
      </c>
      <c r="I56" s="239">
        <f t="shared" si="29"/>
        <v>3673.88</v>
      </c>
      <c r="J56" s="136">
        <f t="shared" si="32"/>
        <v>4041.2680000000005</v>
      </c>
      <c r="K56" s="137">
        <f>'SEQ Oct 2021'!BB42</f>
        <v>0</v>
      </c>
      <c r="L56" s="137">
        <f>'SEQ Oct 2021'!BC42</f>
        <v>0</v>
      </c>
      <c r="M56" s="137">
        <f>'SEQ Oct 2021'!BD42</f>
        <v>0</v>
      </c>
      <c r="N56" s="137">
        <f>'SEQ Oct 2021'!BE42</f>
        <v>0</v>
      </c>
      <c r="O56" s="144" t="str">
        <f t="shared" si="33"/>
        <v>No discount</v>
      </c>
      <c r="P56" s="226" t="str">
        <f t="shared" si="34"/>
        <v>Exclusive</v>
      </c>
      <c r="Q56" s="240">
        <f t="shared" si="35"/>
        <v>3673.88</v>
      </c>
      <c r="R56" s="240">
        <f t="shared" si="36"/>
        <v>3673.88</v>
      </c>
      <c r="S56" s="136">
        <f t="shared" si="37"/>
        <v>4041.2680000000005</v>
      </c>
      <c r="T56" s="136">
        <f t="shared" si="37"/>
        <v>4041.2680000000005</v>
      </c>
      <c r="U56" s="160">
        <f>'SEQ Oct 2021'!BL42</f>
        <v>0</v>
      </c>
      <c r="V56" s="161" t="str">
        <f>'SEQ Oct 2021'!BM42</f>
        <v>n</v>
      </c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</row>
    <row r="57" spans="1:41" ht="14" x14ac:dyDescent="0.15">
      <c r="A57" s="131" t="str">
        <f>'SEQ Oct 2021'!K43</f>
        <v>Bright Spark Power</v>
      </c>
      <c r="B57" s="132" t="str">
        <f>'SEQ Oct 2021'!L43</f>
        <v>Business 12 Months</v>
      </c>
      <c r="C57" s="133">
        <f>IF('SEQ Oct 2021'!BP43=0,91*'SEQ Oct 2021'!M43/100,(91*'SEQ Oct 2021'!M43/100)+'SEQ Oct 2021'!BP43/4)</f>
        <v>123.26363636363634</v>
      </c>
      <c r="D57" s="133">
        <f>IF('SEQ Oct 2021'!O43="",$C$39*$C$40*'SEQ Oct 2021'!N43/100,IF($C$39*$C$40&gt;='SEQ Oct 2021'!P43,('SEQ Oct 2021'!P43*'SEQ Oct 2021'!N43/100),($C$39*$C$40*'SEQ Oct 2021'!N43/100)))</f>
        <v>699.68181818181813</v>
      </c>
      <c r="E57" s="133">
        <f>IF(AND('SEQ Oct 2021'!R43&gt;0,'SEQ Oct 2021'!T43&gt;0),IF(($C$39*$C$40&lt;'SEQ Oct 2021'!T43),(0),($C$39*$C$40-'SEQ Oct 2021'!T43)*'SEQ Oct 2021'!U43/100),IF(AND('SEQ Oct 2021'!R43&gt;0,'SEQ Oct 2021'!T43=""),IF(($C$39*$C$40&lt;'SEQ Oct 2021'!R43+'SEQ Oct 2021'!P43),(0),(($C$39*$C$40-('SEQ Oct 2021'!R43+'SEQ Oct 2021'!P43))*'SEQ Oct 2021'!S43/100)),IF(AND('SEQ Oct 2021'!P43&gt;0,'SEQ Oct 2021'!R43=""&gt;0),IF(($C$39*$C$40&lt;'SEQ Oct 2021'!P43),(0),($C$39*$C$40-'SEQ Oct 2021'!P43)*'SEQ Oct 2021'!Q43/100),0)))</f>
        <v>0</v>
      </c>
      <c r="F57" s="134">
        <f>($C$39*$C$41)*'SEQ Oct 2021'!AF43/100</f>
        <v>231.68181818181816</v>
      </c>
      <c r="G57" s="135">
        <f t="shared" si="30"/>
        <v>1054.6272727272726</v>
      </c>
      <c r="H57" s="239">
        <f t="shared" si="31"/>
        <v>3725.454545454545</v>
      </c>
      <c r="I57" s="239">
        <f t="shared" si="29"/>
        <v>4218.5090909090904</v>
      </c>
      <c r="J57" s="136">
        <f t="shared" si="32"/>
        <v>4640.3599999999997</v>
      </c>
      <c r="K57" s="137">
        <f>'SEQ Oct 2021'!BB43</f>
        <v>0</v>
      </c>
      <c r="L57" s="137">
        <f>'SEQ Oct 2021'!BC43</f>
        <v>0</v>
      </c>
      <c r="M57" s="137">
        <f>'SEQ Oct 2021'!BD43</f>
        <v>0</v>
      </c>
      <c r="N57" s="137">
        <f>'SEQ Oct 2021'!BE43</f>
        <v>0</v>
      </c>
      <c r="O57" s="144" t="str">
        <f t="shared" si="33"/>
        <v>No discount</v>
      </c>
      <c r="P57" s="226" t="str">
        <f t="shared" si="34"/>
        <v>Exclusive</v>
      </c>
      <c r="Q57" s="240">
        <f t="shared" si="35"/>
        <v>4218.5090909090904</v>
      </c>
      <c r="R57" s="240">
        <f t="shared" si="36"/>
        <v>4218.5090909090904</v>
      </c>
      <c r="S57" s="136">
        <f t="shared" si="37"/>
        <v>4640.3599999999997</v>
      </c>
      <c r="T57" s="136">
        <f t="shared" si="37"/>
        <v>4640.3599999999997</v>
      </c>
      <c r="U57" s="160">
        <f>'SEQ Oct 2021'!BL43</f>
        <v>12</v>
      </c>
      <c r="V57" s="161" t="str">
        <f>'SEQ Oct 2021'!BM43</f>
        <v>n</v>
      </c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</row>
    <row r="58" spans="1:41" ht="14" x14ac:dyDescent="0.15">
      <c r="A58" s="131" t="str">
        <f>'SEQ Oct 2021'!K44</f>
        <v>CovaU</v>
      </c>
      <c r="B58" s="132" t="str">
        <f>'SEQ Oct 2021'!L44</f>
        <v>Freedom</v>
      </c>
      <c r="C58" s="133">
        <f>IF('SEQ Oct 2021'!BP44=0,91*'SEQ Oct 2021'!M44/100,(91*'SEQ Oct 2021'!M44/100)+'SEQ Oct 2021'!BP44/4)</f>
        <v>93.324636363636358</v>
      </c>
      <c r="D58" s="133">
        <f>IF('SEQ Oct 2021'!O44="",$C$39*$C$40*'SEQ Oct 2021'!N44/100,IF($C$39*$C$40&gt;='SEQ Oct 2021'!P44,('SEQ Oct 2021'!P44*'SEQ Oct 2021'!N44/100),($C$39*$C$40*'SEQ Oct 2021'!N44/100)))</f>
        <v>828.54545454545439</v>
      </c>
      <c r="E58" s="133">
        <f>IF(AND('SEQ Oct 2021'!R44&gt;0,'SEQ Oct 2021'!T44&gt;0),IF(($C$39*$C$40&lt;'SEQ Oct 2021'!T44),(0),($C$39*$C$40-'SEQ Oct 2021'!T44)*'SEQ Oct 2021'!U44/100),IF(AND('SEQ Oct 2021'!R44&gt;0,'SEQ Oct 2021'!T44=""),IF(($C$39*$C$40&lt;'SEQ Oct 2021'!R44+'SEQ Oct 2021'!P44),(0),(($C$39*$C$40-('SEQ Oct 2021'!R44+'SEQ Oct 2021'!P44))*'SEQ Oct 2021'!S44/100)),IF(AND('SEQ Oct 2021'!P44&gt;0,'SEQ Oct 2021'!R44=""&gt;0),IF(($C$39*$C$40&lt;'SEQ Oct 2021'!P44),(0),($C$39*$C$40-'SEQ Oct 2021'!P44)*'SEQ Oct 2021'!Q44/100),0)))</f>
        <v>0</v>
      </c>
      <c r="F58" s="134">
        <f>($C$39*$C$41)*'SEQ Oct 2021'!AF44/100</f>
        <v>236.72727272727269</v>
      </c>
      <c r="G58" s="135">
        <f t="shared" si="30"/>
        <v>1158.5973636363635</v>
      </c>
      <c r="H58" s="239">
        <f t="shared" si="31"/>
        <v>4261.090909090909</v>
      </c>
      <c r="I58" s="239">
        <f t="shared" si="29"/>
        <v>4634.3894545454541</v>
      </c>
      <c r="J58" s="136">
        <f t="shared" si="32"/>
        <v>5097.8284000000003</v>
      </c>
      <c r="K58" s="137">
        <f>'SEQ Oct 2021'!BB44</f>
        <v>15</v>
      </c>
      <c r="L58" s="137">
        <f>'SEQ Oct 2021'!BC44</f>
        <v>0</v>
      </c>
      <c r="M58" s="137">
        <f>'SEQ Oct 2021'!BD44</f>
        <v>0</v>
      </c>
      <c r="N58" s="137">
        <f>'SEQ Oct 2021'!BE44</f>
        <v>0</v>
      </c>
      <c r="O58" s="144" t="str">
        <f t="shared" si="33"/>
        <v>Guaranteed off bill</v>
      </c>
      <c r="P58" s="226" t="str">
        <f t="shared" si="34"/>
        <v>Exclusive</v>
      </c>
      <c r="Q58" s="240">
        <f t="shared" si="35"/>
        <v>3939.2310363636361</v>
      </c>
      <c r="R58" s="240">
        <f t="shared" si="36"/>
        <v>3939.2310363636361</v>
      </c>
      <c r="S58" s="136">
        <f t="shared" si="37"/>
        <v>4333.1541399999996</v>
      </c>
      <c r="T58" s="136">
        <f t="shared" si="37"/>
        <v>4333.1541399999996</v>
      </c>
      <c r="U58" s="160">
        <f>'SEQ Oct 2021'!BL44</f>
        <v>0</v>
      </c>
      <c r="V58" s="161" t="str">
        <f>'SEQ Oct 2021'!BM44</f>
        <v>n</v>
      </c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</row>
    <row r="59" spans="1:41" ht="14" x14ac:dyDescent="0.15">
      <c r="A59" s="131" t="str">
        <f>'SEQ Oct 2021'!K45</f>
        <v>Discover Energy</v>
      </c>
      <c r="B59" s="132" t="str">
        <f>'SEQ Oct 2021'!L45</f>
        <v>Business Smart Saver</v>
      </c>
      <c r="C59" s="133">
        <f>IF('SEQ Oct 2021'!BP45=0,91*'SEQ Oct 2021'!M45/100,(91*'SEQ Oct 2021'!M45/100)+'SEQ Oct 2021'!BP45/4)</f>
        <v>93.63072727272727</v>
      </c>
      <c r="D59" s="133">
        <f>IF('SEQ Oct 2021'!O45="",$C$39*$C$40*'SEQ Oct 2021'!N45/100,IF($C$39*$C$40&gt;='SEQ Oct 2021'!P45,('SEQ Oct 2021'!P45*'SEQ Oct 2021'!N45/100),($C$39*$C$40*'SEQ Oct 2021'!N45/100)))</f>
        <v>807.54545454545439</v>
      </c>
      <c r="E59" s="133">
        <f>IF(AND('SEQ Oct 2021'!R45&gt;0,'SEQ Oct 2021'!T45&gt;0),IF(($C$39*$C$40&lt;'SEQ Oct 2021'!T45),(0),($C$39*$C$40-'SEQ Oct 2021'!T45)*'SEQ Oct 2021'!U45/100),IF(AND('SEQ Oct 2021'!R45&gt;0,'SEQ Oct 2021'!T45=""),IF(($C$39*$C$40&lt;'SEQ Oct 2021'!R45+'SEQ Oct 2021'!P45),(0),(($C$39*$C$40-('SEQ Oct 2021'!R45+'SEQ Oct 2021'!P45))*'SEQ Oct 2021'!S45/100)),IF(AND('SEQ Oct 2021'!P45&gt;0,'SEQ Oct 2021'!R45=""&gt;0),IF(($C$39*$C$40&lt;'SEQ Oct 2021'!P45),(0),($C$39*$C$40-'SEQ Oct 2021'!P45)*'SEQ Oct 2021'!Q45/100),0)))</f>
        <v>0</v>
      </c>
      <c r="F59" s="134">
        <f>($C$39*$C$41)*'SEQ Oct 2021'!AF45/100</f>
        <v>231.1363636363636</v>
      </c>
      <c r="G59" s="135">
        <f t="shared" si="30"/>
        <v>1132.3125454545452</v>
      </c>
      <c r="H59" s="239">
        <f t="shared" si="31"/>
        <v>4154.7272727272721</v>
      </c>
      <c r="I59" s="239">
        <f t="shared" si="29"/>
        <v>4529.2501818181809</v>
      </c>
      <c r="J59" s="136">
        <f t="shared" si="32"/>
        <v>4982.1751999999997</v>
      </c>
      <c r="K59" s="137">
        <f>'SEQ Oct 2021'!BB45</f>
        <v>0</v>
      </c>
      <c r="L59" s="137">
        <f>'SEQ Oct 2021'!BC45</f>
        <v>18</v>
      </c>
      <c r="M59" s="137">
        <f>'SEQ Oct 2021'!BD45</f>
        <v>0</v>
      </c>
      <c r="N59" s="137">
        <f>'SEQ Oct 2021'!BE45</f>
        <v>0</v>
      </c>
      <c r="O59" s="144" t="str">
        <f t="shared" si="33"/>
        <v>Guaranteed off usage</v>
      </c>
      <c r="P59" s="226" t="str">
        <f t="shared" si="34"/>
        <v>Exclusive</v>
      </c>
      <c r="Q59" s="240">
        <f t="shared" si="35"/>
        <v>3781.3992727272716</v>
      </c>
      <c r="R59" s="240">
        <f t="shared" si="36"/>
        <v>3781.3992727272716</v>
      </c>
      <c r="S59" s="136">
        <f t="shared" si="37"/>
        <v>4159.5391999999993</v>
      </c>
      <c r="T59" s="136">
        <f t="shared" si="37"/>
        <v>4159.5391999999993</v>
      </c>
      <c r="U59" s="160">
        <f>'SEQ Oct 2021'!BL45</f>
        <v>0</v>
      </c>
      <c r="V59" s="161" t="str">
        <f>'SEQ Oct 2021'!BM45</f>
        <v>n</v>
      </c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</row>
    <row r="60" spans="1:41" ht="14" x14ac:dyDescent="0.15">
      <c r="A60" s="131" t="str">
        <f>'SEQ Oct 2021'!K46</f>
        <v>Glow Power</v>
      </c>
      <c r="B60" s="132" t="str">
        <f>'SEQ Oct 2021'!L46</f>
        <v>Saver</v>
      </c>
      <c r="C60" s="133">
        <f>IF('SEQ Oct 2021'!BP46=0,91*'SEQ Oct 2021'!M46/100,(91*'SEQ Oct 2021'!M46/100)+'SEQ Oct 2021'!BP46/4)</f>
        <v>117.29899999999998</v>
      </c>
      <c r="D60" s="133">
        <f>IF('SEQ Oct 2021'!O46="",$C$39*$C$40*'SEQ Oct 2021'!N46/100,IF($C$39*$C$40&gt;='SEQ Oct 2021'!P46,('SEQ Oct 2021'!P46*'SEQ Oct 2021'!N46/100),($C$39*$C$40*'SEQ Oct 2021'!N46/100)))</f>
        <v>696.18181818181813</v>
      </c>
      <c r="E60" s="133">
        <f>IF(AND('SEQ Oct 2021'!R46&gt;0,'SEQ Oct 2021'!T46&gt;0),IF(($C$39*$C$40&lt;'SEQ Oct 2021'!T46),(0),($C$39*$C$40-'SEQ Oct 2021'!T46)*'SEQ Oct 2021'!U46/100),IF(AND('SEQ Oct 2021'!R46&gt;0,'SEQ Oct 2021'!T46=""),IF(($C$39*$C$40&lt;'SEQ Oct 2021'!R46+'SEQ Oct 2021'!P46),(0),(($C$39*$C$40-('SEQ Oct 2021'!R46+'SEQ Oct 2021'!P46))*'SEQ Oct 2021'!S46/100)),IF(AND('SEQ Oct 2021'!P46&gt;0,'SEQ Oct 2021'!R46=""&gt;0),IF(($C$39*$C$40&lt;'SEQ Oct 2021'!P46),(0),($C$39*$C$40-'SEQ Oct 2021'!P46)*'SEQ Oct 2021'!Q46/100),0)))</f>
        <v>0</v>
      </c>
      <c r="F60" s="134">
        <f>($C$39*$C$41)*'SEQ Oct 2021'!AF46/100</f>
        <v>245.31818181818176</v>
      </c>
      <c r="G60" s="135">
        <f t="shared" si="30"/>
        <v>1058.799</v>
      </c>
      <c r="H60" s="239">
        <f t="shared" si="31"/>
        <v>3766</v>
      </c>
      <c r="I60" s="239">
        <f t="shared" si="29"/>
        <v>4235.1959999999999</v>
      </c>
      <c r="J60" s="136">
        <f t="shared" si="32"/>
        <v>4658.7156000000004</v>
      </c>
      <c r="K60" s="137">
        <f>'SEQ Oct 2021'!BB46</f>
        <v>0</v>
      </c>
      <c r="L60" s="137">
        <f>'SEQ Oct 2021'!BC46</f>
        <v>0</v>
      </c>
      <c r="M60" s="137">
        <f>'SEQ Oct 2021'!BD46</f>
        <v>0</v>
      </c>
      <c r="N60" s="137">
        <f>'SEQ Oct 2021'!BE46</f>
        <v>0</v>
      </c>
      <c r="O60" s="144" t="str">
        <f t="shared" si="33"/>
        <v>No discount</v>
      </c>
      <c r="P60" s="226" t="str">
        <f t="shared" si="34"/>
        <v>Exclusive</v>
      </c>
      <c r="Q60" s="240">
        <f t="shared" si="35"/>
        <v>4235.1959999999999</v>
      </c>
      <c r="R60" s="240">
        <f t="shared" si="36"/>
        <v>4235.1959999999999</v>
      </c>
      <c r="S60" s="136">
        <f t="shared" si="37"/>
        <v>4658.7156000000004</v>
      </c>
      <c r="T60" s="136">
        <f t="shared" si="37"/>
        <v>4658.7156000000004</v>
      </c>
      <c r="U60" s="160">
        <f>'SEQ Oct 2021'!BL46</f>
        <v>0</v>
      </c>
      <c r="V60" s="161" t="str">
        <f>'SEQ Oct 2021'!BM46</f>
        <v>n</v>
      </c>
      <c r="W60" s="297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</row>
    <row r="61" spans="1:41" ht="14" x14ac:dyDescent="0.15">
      <c r="A61" s="131" t="str">
        <f>'SEQ Oct 2021'!K47</f>
        <v>ReAmped Energy</v>
      </c>
      <c r="B61" s="132" t="str">
        <f>'SEQ Oct 2021'!L47</f>
        <v>ReAmped Business</v>
      </c>
      <c r="C61" s="133">
        <f>IF('SEQ Oct 2021'!BP47=0,91*'SEQ Oct 2021'!M47/100,(91*'SEQ Oct 2021'!M47/100)+'SEQ Oct 2021'!BP47/4)</f>
        <v>76.878454545454545</v>
      </c>
      <c r="D61" s="133">
        <f>IF('SEQ Oct 2021'!O47="",$C$39*$C$40*'SEQ Oct 2021'!N47/100,IF($C$39*$C$40&gt;='SEQ Oct 2021'!P47,('SEQ Oct 2021'!P47*'SEQ Oct 2021'!N47/100),($C$39*$C$40*'SEQ Oct 2021'!N47/100)))</f>
        <v>653.86363636363637</v>
      </c>
      <c r="E61" s="133">
        <f>IF(AND('SEQ Oct 2021'!R47&gt;0,'SEQ Oct 2021'!T47&gt;0),IF(($C$39*$C$40&lt;'SEQ Oct 2021'!T47),(0),($C$39*$C$40-'SEQ Oct 2021'!T47)*'SEQ Oct 2021'!U47/100),IF(AND('SEQ Oct 2021'!R47&gt;0,'SEQ Oct 2021'!T47=""),IF(($C$39*$C$40&lt;'SEQ Oct 2021'!R47+'SEQ Oct 2021'!P47),(0),(($C$39*$C$40-('SEQ Oct 2021'!R47+'SEQ Oct 2021'!P47))*'SEQ Oct 2021'!S47/100)),IF(AND('SEQ Oct 2021'!P47&gt;0,'SEQ Oct 2021'!R47=""&gt;0),IF(($C$39*$C$40&lt;'SEQ Oct 2021'!P47),(0),($C$39*$C$40-'SEQ Oct 2021'!P47)*'SEQ Oct 2021'!Q47/100),0)))</f>
        <v>0</v>
      </c>
      <c r="F61" s="134">
        <f>($C$39*$C$41)*'SEQ Oct 2021'!AF47/100</f>
        <v>180.95454545454544</v>
      </c>
      <c r="G61" s="135">
        <f t="shared" si="30"/>
        <v>911.69663636363634</v>
      </c>
      <c r="H61" s="239">
        <f t="shared" si="31"/>
        <v>3339.272727272727</v>
      </c>
      <c r="I61" s="239">
        <f t="shared" si="29"/>
        <v>3646.7865454545454</v>
      </c>
      <c r="J61" s="136">
        <f t="shared" si="32"/>
        <v>4011.4652000000001</v>
      </c>
      <c r="K61" s="137">
        <f>'SEQ Oct 2021'!BB47</f>
        <v>0</v>
      </c>
      <c r="L61" s="137">
        <f>'SEQ Oct 2021'!BC47</f>
        <v>0</v>
      </c>
      <c r="M61" s="137">
        <f>'SEQ Oct 2021'!BD47</f>
        <v>0</v>
      </c>
      <c r="N61" s="137">
        <f>'SEQ Oct 2021'!BE47</f>
        <v>0</v>
      </c>
      <c r="O61" s="144" t="str">
        <f t="shared" si="33"/>
        <v>No discount</v>
      </c>
      <c r="P61" s="226" t="str">
        <f t="shared" si="34"/>
        <v>Exclusive</v>
      </c>
      <c r="Q61" s="240">
        <f t="shared" si="35"/>
        <v>3646.7865454545454</v>
      </c>
      <c r="R61" s="240">
        <f t="shared" si="36"/>
        <v>3646.7865454545454</v>
      </c>
      <c r="S61" s="136">
        <f t="shared" ref="S61:T63" si="40">Q61*1.1</f>
        <v>4011.4652000000001</v>
      </c>
      <c r="T61" s="136">
        <f t="shared" si="40"/>
        <v>4011.4652000000001</v>
      </c>
      <c r="U61" s="160">
        <f>'SEQ Oct 2021'!BL47</f>
        <v>0</v>
      </c>
      <c r="V61" s="161" t="str">
        <f>'SEQ Oct 2021'!BM47</f>
        <v>n</v>
      </c>
      <c r="W61" s="297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297"/>
      <c r="AN61" s="297"/>
      <c r="AO61" s="297"/>
    </row>
    <row r="62" spans="1:41" ht="14" x14ac:dyDescent="0.15">
      <c r="A62" s="131" t="str">
        <f>'SEQ Oct 2021'!K48</f>
        <v>Sumo Power</v>
      </c>
      <c r="B62" s="132" t="str">
        <f>'SEQ Oct 2021'!L48</f>
        <v>Freedom Business</v>
      </c>
      <c r="C62" s="133">
        <f>IF('SEQ Oct 2021'!BP48=0,91*'SEQ Oct 2021'!M48/100,(91*'SEQ Oct 2021'!M48/100)+'SEQ Oct 2021'!BP48/4)</f>
        <v>104.64999999999998</v>
      </c>
      <c r="D62" s="133">
        <f>IF('SEQ Oct 2021'!O48="",$C$39*$C$40*'SEQ Oct 2021'!N48/100,IF($C$39*$C$40&gt;='SEQ Oct 2021'!P48,('SEQ Oct 2021'!P48*'SEQ Oct 2021'!N48/100),($C$39*$C$40*'SEQ Oct 2021'!N48/100)))</f>
        <v>672</v>
      </c>
      <c r="E62" s="133">
        <f>IF(AND('SEQ Oct 2021'!R48&gt;0,'SEQ Oct 2021'!T48&gt;0),IF(($C$39*$C$40&lt;'SEQ Oct 2021'!T48),(0),($C$39*$C$40-'SEQ Oct 2021'!T48)*'SEQ Oct 2021'!U48/100),IF(AND('SEQ Oct 2021'!R48&gt;0,'SEQ Oct 2021'!T48=""),IF(($C$39*$C$40&lt;'SEQ Oct 2021'!R48+'SEQ Oct 2021'!P48),(0),(($C$39*$C$40-('SEQ Oct 2021'!R48+'SEQ Oct 2021'!P48))*'SEQ Oct 2021'!S48/100)),IF(AND('SEQ Oct 2021'!P48&gt;0,'SEQ Oct 2021'!R48=""&gt;0),IF(($C$39*$C$40&lt;'SEQ Oct 2021'!P48),(0),($C$39*$C$40-'SEQ Oct 2021'!P48)*'SEQ Oct 2021'!Q48/100),0)))</f>
        <v>0</v>
      </c>
      <c r="F62" s="134">
        <f>($C$39*$C$41)*'SEQ Oct 2021'!AF48/100</f>
        <v>201</v>
      </c>
      <c r="G62" s="135">
        <f t="shared" si="30"/>
        <v>977.65</v>
      </c>
      <c r="H62" s="239">
        <f t="shared" si="31"/>
        <v>3492</v>
      </c>
      <c r="I62" s="239">
        <f t="shared" si="29"/>
        <v>3910.6</v>
      </c>
      <c r="J62" s="136">
        <f t="shared" si="32"/>
        <v>4301.66</v>
      </c>
      <c r="K62" s="137">
        <f>'SEQ Oct 2021'!BB48</f>
        <v>0</v>
      </c>
      <c r="L62" s="137">
        <f>'SEQ Oct 2021'!BC48</f>
        <v>0</v>
      </c>
      <c r="M62" s="137">
        <f>'SEQ Oct 2021'!BD48</f>
        <v>0</v>
      </c>
      <c r="N62" s="137">
        <f>'SEQ Oct 2021'!BE48</f>
        <v>0</v>
      </c>
      <c r="O62" s="144" t="str">
        <f t="shared" si="33"/>
        <v>No discount</v>
      </c>
      <c r="P62" s="226" t="str">
        <f t="shared" si="34"/>
        <v>Exclusive</v>
      </c>
      <c r="Q62" s="240">
        <f t="shared" si="35"/>
        <v>3910.6</v>
      </c>
      <c r="R62" s="240">
        <f t="shared" si="36"/>
        <v>3910.6</v>
      </c>
      <c r="S62" s="136">
        <f t="shared" si="40"/>
        <v>4301.66</v>
      </c>
      <c r="T62" s="136">
        <f t="shared" si="40"/>
        <v>4301.66</v>
      </c>
      <c r="U62" s="160">
        <f>'SEQ Oct 2021'!BL48</f>
        <v>0</v>
      </c>
      <c r="V62" s="161" t="str">
        <f>'SEQ Oct 2021'!BM48</f>
        <v>n</v>
      </c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</row>
    <row r="63" spans="1:41" ht="14" x14ac:dyDescent="0.15">
      <c r="A63" s="131" t="str">
        <f>'SEQ Oct 2021'!K49</f>
        <v>Momentum Energy</v>
      </c>
      <c r="B63" s="132" t="str">
        <f>'SEQ Oct 2021'!L49</f>
        <v>Smile Power</v>
      </c>
      <c r="C63" s="133">
        <f>IF('SEQ Oct 2021'!BP49=0,91*'SEQ Oct 2021'!M49/100,(91*'SEQ Oct 2021'!M49/100)+'SEQ Oct 2021'!BP49/4)</f>
        <v>101.18372727272727</v>
      </c>
      <c r="D63" s="133">
        <f>IF('SEQ Oct 2021'!O49="",$C$39*$C$40*'SEQ Oct 2021'!N49/100,IF($C$39*$C$40&gt;='SEQ Oct 2021'!P49,('SEQ Oct 2021'!P49*'SEQ Oct 2021'!N49/100),($C$39*$C$40*'SEQ Oct 2021'!N49/100)))</f>
        <v>760.77272727272725</v>
      </c>
      <c r="E63" s="133">
        <f>IF(AND('SEQ Oct 2021'!R49&gt;0,'SEQ Oct 2021'!T49&gt;0),IF(($C$39*$C$40&lt;'SEQ Oct 2021'!T49),(0),($C$39*$C$40-'SEQ Oct 2021'!T49)*'SEQ Oct 2021'!U49/100),IF(AND('SEQ Oct 2021'!R49&gt;0,'SEQ Oct 2021'!T49=""),IF(($C$39*$C$40&lt;'SEQ Oct 2021'!R49+'SEQ Oct 2021'!P49),(0),(($C$39*$C$40-('SEQ Oct 2021'!R49+'SEQ Oct 2021'!P49))*'SEQ Oct 2021'!S49/100)),IF(AND('SEQ Oct 2021'!P49&gt;0,'SEQ Oct 2021'!R49=""&gt;0),IF(($C$39*$C$40&lt;'SEQ Oct 2021'!P49),(0),($C$39*$C$40-'SEQ Oct 2021'!P49)*'SEQ Oct 2021'!Q49/100),0)))</f>
        <v>0</v>
      </c>
      <c r="F63" s="134">
        <f>($C$39*$C$41)*'SEQ Oct 2021'!AF49/100</f>
        <v>239.04545454545453</v>
      </c>
      <c r="G63" s="135">
        <f t="shared" si="30"/>
        <v>1101.0019090909091</v>
      </c>
      <c r="H63" s="239">
        <f t="shared" si="31"/>
        <v>3999.272727272727</v>
      </c>
      <c r="I63" s="239">
        <f t="shared" si="29"/>
        <v>4404.0076363636363</v>
      </c>
      <c r="J63" s="136">
        <f t="shared" si="32"/>
        <v>4844.4084000000003</v>
      </c>
      <c r="K63" s="137">
        <f>'SEQ Oct 2021'!BB49</f>
        <v>0</v>
      </c>
      <c r="L63" s="137">
        <f>'SEQ Oct 2021'!BC49</f>
        <v>0</v>
      </c>
      <c r="M63" s="137">
        <f>'SEQ Oct 2021'!BD49</f>
        <v>0</v>
      </c>
      <c r="N63" s="137">
        <f>'SEQ Oct 2021'!BE49</f>
        <v>0</v>
      </c>
      <c r="O63" s="144" t="str">
        <f t="shared" si="33"/>
        <v>No discount</v>
      </c>
      <c r="P63" s="226" t="str">
        <f t="shared" si="34"/>
        <v>Exclusive</v>
      </c>
      <c r="Q63" s="240">
        <f t="shared" si="35"/>
        <v>4404.0076363636363</v>
      </c>
      <c r="R63" s="240">
        <f t="shared" si="36"/>
        <v>4404.0076363636363</v>
      </c>
      <c r="S63" s="136">
        <f t="shared" si="40"/>
        <v>4844.4084000000003</v>
      </c>
      <c r="T63" s="136">
        <f t="shared" si="40"/>
        <v>4844.4084000000003</v>
      </c>
      <c r="U63" s="160">
        <f>'SEQ Oct 2021'!BL49</f>
        <v>0</v>
      </c>
      <c r="V63" s="161" t="str">
        <f>'SEQ Oct 2021'!BM49</f>
        <v>n</v>
      </c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297"/>
      <c r="AN63" s="297"/>
      <c r="AO63" s="297"/>
    </row>
    <row r="64" spans="1:41" ht="14" x14ac:dyDescent="0.15">
      <c r="A64" s="131" t="str">
        <f>'SEQ Oct 2021'!K50</f>
        <v>Powerclub</v>
      </c>
      <c r="B64" s="132" t="str">
        <f>'SEQ Oct 2021'!L50</f>
        <v>Bis Flat</v>
      </c>
      <c r="C64" s="133">
        <f>IF('SEQ Oct 2021'!BP50=0,91*'SEQ Oct 2021'!M50/100,(91*'SEQ Oct 2021'!M50/100)+'SEQ Oct 2021'!BP50/4)</f>
        <v>118.61872727272726</v>
      </c>
      <c r="D64" s="133">
        <f>IF('SEQ Oct 2021'!O50="",$C$39*$C$40*'SEQ Oct 2021'!N50/100,IF($C$39*$C$40&gt;='SEQ Oct 2021'!P50,('SEQ Oct 2021'!P50*'SEQ Oct 2021'!N50/100),($C$39*$C$40*'SEQ Oct 2021'!N50/100)))</f>
        <v>607.72727272727275</v>
      </c>
      <c r="E64" s="133">
        <f>IF(AND('SEQ Oct 2021'!R50&gt;0,'SEQ Oct 2021'!T50&gt;0),IF(($C$39*$C$40&lt;'SEQ Oct 2021'!T50),(0),($C$39*$C$40-'SEQ Oct 2021'!T50)*'SEQ Oct 2021'!U50/100),IF(AND('SEQ Oct 2021'!R50&gt;0,'SEQ Oct 2021'!T50=""),IF(($C$39*$C$40&lt;'SEQ Oct 2021'!R50+'SEQ Oct 2021'!P50),(0),(($C$39*$C$40-('SEQ Oct 2021'!R50+'SEQ Oct 2021'!P50))*'SEQ Oct 2021'!S50/100)),IF(AND('SEQ Oct 2021'!P50&gt;0,'SEQ Oct 2021'!R50=""&gt;0),IF(($C$39*$C$40&lt;'SEQ Oct 2021'!P50),(0),($C$39*$C$40-'SEQ Oct 2021'!P50)*'SEQ Oct 2021'!Q50/100),0)))</f>
        <v>0</v>
      </c>
      <c r="F64" s="134">
        <f>($C$39*$C$41)*'SEQ Oct 2021'!AF50/100</f>
        <v>199.09090909090909</v>
      </c>
      <c r="G64" s="135">
        <f t="shared" ref="G64:G66" si="41">SUM(C64:F64)</f>
        <v>925.43690909090913</v>
      </c>
      <c r="H64" s="239">
        <f t="shared" ref="H64:H66" si="42">(G64-C64)*4</f>
        <v>3227.2727272727275</v>
      </c>
      <c r="I64" s="239">
        <f t="shared" ref="I64:I66" si="43">G64*4</f>
        <v>3701.7476363636365</v>
      </c>
      <c r="J64" s="136">
        <f t="shared" ref="J64:J66" si="44">I64*1.1</f>
        <v>4071.9224000000004</v>
      </c>
      <c r="K64" s="137">
        <f>'SEQ Oct 2021'!BB50</f>
        <v>0</v>
      </c>
      <c r="L64" s="137">
        <f>'SEQ Oct 2021'!BC50</f>
        <v>0</v>
      </c>
      <c r="M64" s="137">
        <f>'SEQ Oct 2021'!BD50</f>
        <v>0</v>
      </c>
      <c r="N64" s="137">
        <f>'SEQ Oct 2021'!BE50</f>
        <v>0</v>
      </c>
      <c r="O64" s="144" t="str">
        <f t="shared" ref="O64:O66" si="45">IF(SUM(K64:N64)=0,"No discount",IF(K64&gt;0,"Guaranteed off bill",IF(L64&gt;0,"Guaranteed off usage",IF(M64&gt;0,"Pay-on-time off bill","Pay-on-time off usage"))))</f>
        <v>No discount</v>
      </c>
      <c r="P64" s="226" t="str">
        <f t="shared" ref="P64:P66" si="46">IF(OR(A64="Origin Energy",A64="Red Energy",A64="Powershop"),"Inclusive","Exclusive")</f>
        <v>Exclusive</v>
      </c>
      <c r="Q64" s="240">
        <f t="shared" ref="Q64:Q66" si="47">IF(AND(O64="Guaranteed off bill",P64="Inclusive"),((I64*1.1)-((I64*1.1)*K64/100))/1.1,IF(AND(O64="Guaranteed off usage",P64="Inclusive"),((I64*1.1)-((H64*1.1)*L64/100))/1.1,IF(AND(O64="Guaranteed off bill",P64="Exclusive"),I64-(I64*K64/100),IF(AND(O64="Guaranteed off usage",P64="Exclusive"),I64-(H64*L64/100),IF(P64="Inclusive",((I64*1.1))/1.1,I64)))))</f>
        <v>3701.7476363636365</v>
      </c>
      <c r="R64" s="240">
        <f t="shared" ref="R64:R66" si="48">IF(AND(O64="Pay-on-time off bill",P64="Inclusive"),((Q64*1.1)-((Q64*1.1)*M64/100))/1.1,IF(AND(O64="Pay-on-time off usage",P64="Inclusive"),((Q64*1.1)-((H64*1.1)*N64/100))/1.1,IF(AND(O64="Pay-on-time off bill",P64="Exclusive"),Q64-(Q64*M64/100),IF(AND(O64="Pay-on-time off usage",P64="Exclusive"),Q64-(H64*N64/100),IF(P64="Inclusive",((Q64*1.1))/1.1,Q64)))))</f>
        <v>3701.7476363636365</v>
      </c>
      <c r="S64" s="136">
        <f t="shared" ref="S64:S66" si="49">Q64*1.1</f>
        <v>4071.9224000000004</v>
      </c>
      <c r="T64" s="136">
        <f t="shared" ref="T64:T66" si="50">R64*1.1</f>
        <v>4071.9224000000004</v>
      </c>
      <c r="U64" s="160">
        <f>'SEQ Oct 2021'!BL50</f>
        <v>0</v>
      </c>
      <c r="V64" s="161" t="str">
        <f>'SEQ Oct 2021'!BM50</f>
        <v>n</v>
      </c>
      <c r="W64" s="297"/>
      <c r="X64" s="297"/>
      <c r="Y64" s="297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297"/>
      <c r="AN64" s="297"/>
      <c r="AO64" s="297"/>
    </row>
    <row r="65" spans="1:41" ht="14" x14ac:dyDescent="0.15">
      <c r="A65" s="131" t="str">
        <f>'SEQ Oct 2021'!K51</f>
        <v>Qenergy</v>
      </c>
      <c r="B65" s="132" t="str">
        <f>'SEQ Oct 2021'!L51</f>
        <v>Biz Elite</v>
      </c>
      <c r="C65" s="133">
        <f>IF('SEQ Oct 2021'!BP51=0,91*'SEQ Oct 2021'!M51/100,(91*'SEQ Oct 2021'!M51/100)+'SEQ Oct 2021'!BP51/4)</f>
        <v>73.767909090909086</v>
      </c>
      <c r="D65" s="133">
        <f>IF('SEQ Oct 2021'!O51="",$C$39*$C$40*'SEQ Oct 2021'!N51/100,IF($C$39*$C$40&gt;='SEQ Oct 2021'!P51,('SEQ Oct 2021'!P51*'SEQ Oct 2021'!N51/100),($C$39*$C$40*'SEQ Oct 2021'!N51/100)))</f>
        <v>659.27272727272725</v>
      </c>
      <c r="E65" s="133">
        <f>IF(AND('SEQ Oct 2021'!R51&gt;0,'SEQ Oct 2021'!T51&gt;0),IF(($C$39*$C$40&lt;'SEQ Oct 2021'!T51),(0),($C$39*$C$40-'SEQ Oct 2021'!T51)*'SEQ Oct 2021'!U51/100),IF(AND('SEQ Oct 2021'!R51&gt;0,'SEQ Oct 2021'!T51=""),IF(($C$39*$C$40&lt;'SEQ Oct 2021'!R51+'SEQ Oct 2021'!P51),(0),(($C$39*$C$40-('SEQ Oct 2021'!R51+'SEQ Oct 2021'!P51))*'SEQ Oct 2021'!S51/100)),IF(AND('SEQ Oct 2021'!P51&gt;0,'SEQ Oct 2021'!R51=""&gt;0),IF(($C$39*$C$40&lt;'SEQ Oct 2021'!P51),(0),($C$39*$C$40-'SEQ Oct 2021'!P51)*'SEQ Oct 2021'!Q51/100),0)))</f>
        <v>0</v>
      </c>
      <c r="F65" s="134">
        <f>($C$39*$C$41)*'SEQ Oct 2021'!AF51/100</f>
        <v>194.31818181818181</v>
      </c>
      <c r="G65" s="135">
        <f t="shared" si="41"/>
        <v>927.35881818181815</v>
      </c>
      <c r="H65" s="239">
        <f t="shared" si="42"/>
        <v>3414.363636363636</v>
      </c>
      <c r="I65" s="239">
        <f t="shared" si="43"/>
        <v>3709.4352727272726</v>
      </c>
      <c r="J65" s="136">
        <f t="shared" si="44"/>
        <v>4080.3788000000004</v>
      </c>
      <c r="K65" s="137">
        <f>'SEQ Oct 2021'!BB51</f>
        <v>0</v>
      </c>
      <c r="L65" s="137">
        <f>'SEQ Oct 2021'!BC51</f>
        <v>0</v>
      </c>
      <c r="M65" s="137">
        <f>'SEQ Oct 2021'!BD51</f>
        <v>0</v>
      </c>
      <c r="N65" s="137">
        <f>'SEQ Oct 2021'!BE51</f>
        <v>0</v>
      </c>
      <c r="O65" s="144" t="str">
        <f t="shared" si="45"/>
        <v>No discount</v>
      </c>
      <c r="P65" s="226" t="str">
        <f t="shared" si="46"/>
        <v>Exclusive</v>
      </c>
      <c r="Q65" s="240">
        <f t="shared" si="47"/>
        <v>3709.4352727272726</v>
      </c>
      <c r="R65" s="240">
        <f t="shared" si="48"/>
        <v>3709.4352727272726</v>
      </c>
      <c r="S65" s="136">
        <f t="shared" si="49"/>
        <v>4080.3788000000004</v>
      </c>
      <c r="T65" s="136">
        <f t="shared" si="50"/>
        <v>4080.3788000000004</v>
      </c>
      <c r="U65" s="160">
        <f>'SEQ Oct 2021'!BL51</f>
        <v>0</v>
      </c>
      <c r="V65" s="161" t="str">
        <f>'SEQ Oct 2021'!BM51</f>
        <v>n</v>
      </c>
      <c r="W65" s="297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297"/>
      <c r="AN65" s="297"/>
      <c r="AO65" s="297"/>
    </row>
    <row r="66" spans="1:41" ht="14" x14ac:dyDescent="0.15">
      <c r="A66" s="131" t="str">
        <f>'SEQ Oct 2021'!K52</f>
        <v>Blue NRG</v>
      </c>
      <c r="B66" s="132" t="str">
        <f>'SEQ Oct 2021'!L52</f>
        <v>Blue Business Champion</v>
      </c>
      <c r="C66" s="133">
        <f>IF('SEQ Oct 2021'!BP52=0,91*'SEQ Oct 2021'!M52/100,(91*'SEQ Oct 2021'!M52/100)+'SEQ Oct 2021'!BP52/4)</f>
        <v>81.899999999999991</v>
      </c>
      <c r="D66" s="133">
        <f>IF('SEQ Oct 2021'!O52="",$C$39*$C$40*'SEQ Oct 2021'!N52/100,IF($C$39*$C$40&gt;='SEQ Oct 2021'!P52,('SEQ Oct 2021'!P52*'SEQ Oct 2021'!N52/100),($C$39*$C$40*'SEQ Oct 2021'!N52/100)))</f>
        <v>675.49999999999989</v>
      </c>
      <c r="E66" s="133">
        <f>IF(AND('SEQ Oct 2021'!R52&gt;0,'SEQ Oct 2021'!T52&gt;0),IF(($C$39*$C$40&lt;'SEQ Oct 2021'!T52),(0),($C$39*$C$40-'SEQ Oct 2021'!T52)*'SEQ Oct 2021'!U52/100),IF(AND('SEQ Oct 2021'!R52&gt;0,'SEQ Oct 2021'!T52=""),IF(($C$39*$C$40&lt;'SEQ Oct 2021'!R52+'SEQ Oct 2021'!P52),(0),(($C$39*$C$40-('SEQ Oct 2021'!R52+'SEQ Oct 2021'!P52))*'SEQ Oct 2021'!S52/100)),IF(AND('SEQ Oct 2021'!P52&gt;0,'SEQ Oct 2021'!R52=""&gt;0),IF(($C$39*$C$40&lt;'SEQ Oct 2021'!P52),(0),($C$39*$C$40-'SEQ Oct 2021'!P52)*'SEQ Oct 2021'!Q52/100),0)))</f>
        <v>0</v>
      </c>
      <c r="F66" s="134">
        <f>($C$39*$C$41)*'SEQ Oct 2021'!AF52/100</f>
        <v>182.59090909090909</v>
      </c>
      <c r="G66" s="135">
        <f t="shared" si="41"/>
        <v>939.99090909090899</v>
      </c>
      <c r="H66" s="239">
        <f t="shared" si="42"/>
        <v>3432.363636363636</v>
      </c>
      <c r="I66" s="239">
        <f t="shared" si="43"/>
        <v>3759.9636363636359</v>
      </c>
      <c r="J66" s="136">
        <f t="shared" si="44"/>
        <v>4135.96</v>
      </c>
      <c r="K66" s="137">
        <f>'SEQ Oct 2021'!BB52</f>
        <v>0</v>
      </c>
      <c r="L66" s="137">
        <f>'SEQ Oct 2021'!BC52</f>
        <v>0</v>
      </c>
      <c r="M66" s="137">
        <f>'SEQ Oct 2021'!BD52</f>
        <v>0</v>
      </c>
      <c r="N66" s="137">
        <f>'SEQ Oct 2021'!BE52</f>
        <v>0</v>
      </c>
      <c r="O66" s="144" t="str">
        <f t="shared" si="45"/>
        <v>No discount</v>
      </c>
      <c r="P66" s="226" t="str">
        <f t="shared" si="46"/>
        <v>Exclusive</v>
      </c>
      <c r="Q66" s="240">
        <f t="shared" si="47"/>
        <v>3759.9636363636359</v>
      </c>
      <c r="R66" s="240">
        <f t="shared" si="48"/>
        <v>3759.9636363636359</v>
      </c>
      <c r="S66" s="136">
        <f t="shared" si="49"/>
        <v>4135.96</v>
      </c>
      <c r="T66" s="136">
        <f t="shared" si="50"/>
        <v>4135.96</v>
      </c>
      <c r="U66" s="160">
        <f>'SEQ Oct 2021'!BL52</f>
        <v>0</v>
      </c>
      <c r="V66" s="161" t="str">
        <f>'SEQ Oct 2021'!BM52</f>
        <v>n</v>
      </c>
      <c r="W66" s="297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</row>
    <row r="67" spans="1:41" ht="14" x14ac:dyDescent="0.15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7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</row>
    <row r="68" spans="1:41" ht="15" thickBot="1" x14ac:dyDescent="0.2">
      <c r="A68" s="295"/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7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</row>
    <row r="69" spans="1:41" ht="14" x14ac:dyDescent="0.15">
      <c r="A69" s="72" t="s">
        <v>220</v>
      </c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4"/>
      <c r="W69" s="297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</row>
    <row r="70" spans="1:41" ht="14" x14ac:dyDescent="0.15">
      <c r="A70" s="75" t="s">
        <v>198</v>
      </c>
      <c r="B70" s="47"/>
      <c r="C70" s="91">
        <v>5000</v>
      </c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76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  <c r="AO70" s="297"/>
    </row>
    <row r="71" spans="1:41" ht="14" x14ac:dyDescent="0.15">
      <c r="A71" s="75" t="s">
        <v>266</v>
      </c>
      <c r="B71" s="47"/>
      <c r="C71" s="92">
        <v>0.7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76"/>
      <c r="W71" s="297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</row>
    <row r="72" spans="1:41" ht="14" x14ac:dyDescent="0.15">
      <c r="A72" s="75" t="s">
        <v>218</v>
      </c>
      <c r="B72" s="47"/>
      <c r="C72" s="92">
        <v>0.3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76"/>
      <c r="W72" s="297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  <c r="AO72" s="297"/>
    </row>
    <row r="73" spans="1:41" ht="14" x14ac:dyDescent="0.15">
      <c r="A73" s="75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76"/>
      <c r="W73" s="297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</row>
    <row r="74" spans="1:41" ht="75" x14ac:dyDescent="0.15">
      <c r="A74" s="276" t="s">
        <v>144</v>
      </c>
      <c r="B74" s="122" t="s">
        <v>320</v>
      </c>
      <c r="C74" s="120" t="s">
        <v>204</v>
      </c>
      <c r="D74" s="120" t="s">
        <v>465</v>
      </c>
      <c r="E74" s="120" t="s">
        <v>205</v>
      </c>
      <c r="F74" s="122" t="s">
        <v>219</v>
      </c>
      <c r="G74" s="120" t="s">
        <v>206</v>
      </c>
      <c r="H74" s="277" t="s">
        <v>570</v>
      </c>
      <c r="I74" s="278" t="s">
        <v>207</v>
      </c>
      <c r="J74" s="123" t="s">
        <v>23</v>
      </c>
      <c r="K74" s="124" t="s">
        <v>286</v>
      </c>
      <c r="L74" s="124" t="s">
        <v>287</v>
      </c>
      <c r="M74" s="124" t="s">
        <v>288</v>
      </c>
      <c r="N74" s="124" t="s">
        <v>289</v>
      </c>
      <c r="O74" s="279" t="s">
        <v>571</v>
      </c>
      <c r="P74" s="279" t="s">
        <v>572</v>
      </c>
      <c r="Q74" s="280" t="s">
        <v>574</v>
      </c>
      <c r="R74" s="280" t="s">
        <v>575</v>
      </c>
      <c r="S74" s="125" t="s">
        <v>271</v>
      </c>
      <c r="T74" s="125" t="s">
        <v>272</v>
      </c>
      <c r="U74" s="124" t="s">
        <v>263</v>
      </c>
      <c r="V74" s="127" t="s">
        <v>264</v>
      </c>
      <c r="W74" s="29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97"/>
      <c r="AL74" s="297"/>
      <c r="AM74" s="297"/>
      <c r="AN74" s="297"/>
      <c r="AO74" s="297"/>
    </row>
    <row r="75" spans="1:41" ht="14" x14ac:dyDescent="0.15">
      <c r="A75" s="131" t="str">
        <f>'SEQ Oct 2021'!K53</f>
        <v>AGL</v>
      </c>
      <c r="B75" s="132" t="str">
        <f>'SEQ Oct 2021'!L53</f>
        <v>Flexible Saver</v>
      </c>
      <c r="C75" s="133">
        <f>IF('SEQ Oct 2021'!BP53=0,91*'SEQ Oct 2021'!M53/100,(91*'SEQ Oct 2021'!M53/100)+'SEQ Oct 2021'!BP53/4)</f>
        <v>102.5900909090909</v>
      </c>
      <c r="D75" s="133">
        <f>IF('SEQ Oct 2021'!O53="",$C$70*$C$71*'SEQ Oct 2021'!N53/100,IF($C$70*$C$71&gt;='SEQ Oct 2021'!P53,('SEQ Oct 2021'!P53*'SEQ Oct 2021'!N53/100),($C$70*$C$71*'SEQ Oct 2021'!N53/100)))</f>
        <v>837.77272727272725</v>
      </c>
      <c r="E75" s="133">
        <f>IF(AND('SEQ Oct 2021'!R53&gt;0,'SEQ Oct 2021'!T53&gt;0),IF(($C$70*$C$71&lt;'SEQ Oct 2021'!T53),(0),($C$70*$C$71-'SEQ Oct 2021'!T53)*'SEQ Oct 2021'!U53/100),IF(AND('SEQ Oct 2021'!R53&gt;0,'SEQ Oct 2021'!T53=""),IF(($C$70*$C$71&lt;'SEQ Oct 2021'!R53+'SEQ Oct 2021'!P53),(0),(($C$70*$C$71-('SEQ Oct 2021'!R53+'SEQ Oct 2021'!P53))*'SEQ Oct 2021'!S53/100)),IF(AND('SEQ Oct 2021'!P53&gt;0,'SEQ Oct 2021'!R53=""&gt;0),IF(($C$70*$C$71&lt;'SEQ Oct 2021'!P53),(0),($C$70*$C$71-'SEQ Oct 2021'!P53)*'SEQ Oct 2021'!Q53/100),0)))</f>
        <v>0</v>
      </c>
      <c r="F75" s="134">
        <f>($C$70*$C$72)*'SEQ Oct 2021'!W53/100</f>
        <v>282.27272727272725</v>
      </c>
      <c r="G75" s="135">
        <f>SUM(C75:F75)</f>
        <v>1222.6355454545455</v>
      </c>
      <c r="H75" s="239">
        <f>(G75-C75)*4</f>
        <v>4480.1818181818189</v>
      </c>
      <c r="I75" s="239">
        <f t="shared" ref="I75:I95" si="51">G75*4</f>
        <v>4890.5421818181821</v>
      </c>
      <c r="J75" s="136">
        <f>I75*1.1</f>
        <v>5379.5964000000004</v>
      </c>
      <c r="K75" s="137">
        <f>'SEQ Oct 2021'!BB53</f>
        <v>0</v>
      </c>
      <c r="L75" s="137">
        <f>'SEQ Oct 2021'!BC53</f>
        <v>0</v>
      </c>
      <c r="M75" s="137">
        <f>'SEQ Oct 2021'!BD53</f>
        <v>0</v>
      </c>
      <c r="N75" s="137">
        <f>'SEQ Oct 2021'!BE53</f>
        <v>0</v>
      </c>
      <c r="O75" s="144" t="str">
        <f>IF(SUM(K75:N75)=0,"No discount",IF(K75&gt;0,"Guaranteed off bill",IF(L75&gt;0,"Guaranteed off usage",IF(M75&gt;0,"Pay-on-time off bill","Pay-on-time off usage"))))</f>
        <v>No discount</v>
      </c>
      <c r="P75" s="226" t="str">
        <f>IF(OR(A75="Origin Energy",A75="Red Energy",A75="Powershop"),"Inclusive","Exclusive")</f>
        <v>Exclusive</v>
      </c>
      <c r="Q75" s="240">
        <f>IF(AND(O75="Guaranteed off bill",P75="Inclusive"),((I75*1.1)-((I75*1.1)*K75/100))/1.1,IF(AND(O75="Guaranteed off usage",P75="Inclusive"),((I75*1.1)-((H75*1.1)*L75/100))/1.1,IF(AND(O75="Guaranteed off bill",P75="Exclusive"),I75-(I75*K75/100),IF(AND(O75="Guaranteed off usage",P75="Exclusive"),I75-(H75*L75/100),IF(P75="Inclusive",((I75*1.1))/1.1,I75)))))</f>
        <v>4890.5421818181821</v>
      </c>
      <c r="R75" s="240">
        <f>IF(AND(O75="Pay-on-time off bill",P75="Inclusive"),((Q75*1.1)-((Q75*1.1)*M75/100))/1.1,IF(AND(O75="Pay-on-time off usage",P75="Inclusive"),((Q75*1.1)-((H75*1.1)*N75/100))/1.1,IF(AND(O75="Pay-on-time off bill",P75="Exclusive"),Q75-(Q75*M75/100),IF(AND(O75="Pay-on-time off usage",P75="Exclusive"),Q75-(H75*N75/100),IF(P75="Inclusive",((Q75*1.1))/1.1,Q75)))))</f>
        <v>4890.5421818181821</v>
      </c>
      <c r="S75" s="136">
        <f>Q75*1.1</f>
        <v>5379.5964000000004</v>
      </c>
      <c r="T75" s="136">
        <f>R75*1.1</f>
        <v>5379.5964000000004</v>
      </c>
      <c r="U75" s="160">
        <f>'SEQ Oct 2021'!BL53</f>
        <v>0</v>
      </c>
      <c r="V75" s="161" t="str">
        <f>'SEQ Oct 2021'!BM53</f>
        <v>n</v>
      </c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297"/>
      <c r="AN75" s="297"/>
      <c r="AO75" s="297"/>
    </row>
    <row r="76" spans="1:41" ht="14" x14ac:dyDescent="0.15">
      <c r="A76" s="131" t="str">
        <f>'SEQ Oct 2021'!K54</f>
        <v>Diamond Energy</v>
      </c>
      <c r="B76" s="132" t="str">
        <f>'SEQ Oct 2021'!L54</f>
        <v>Renewable Saver POT</v>
      </c>
      <c r="C76" s="133">
        <f>IF('SEQ Oct 2021'!BP54=0,91*'SEQ Oct 2021'!M54/100,(91*'SEQ Oct 2021'!M54/100)+'SEQ Oct 2021'!BP54/4)</f>
        <v>113.67554545454544</v>
      </c>
      <c r="D76" s="133">
        <f>IF('SEQ Oct 2021'!O54="",$C$70*$C$71*'SEQ Oct 2021'!N54/100,IF($C$70*$C$71&gt;='SEQ Oct 2021'!P54,('SEQ Oct 2021'!P54*'SEQ Oct 2021'!N54/100),($C$70*$C$71*'SEQ Oct 2021'!N54/100)))</f>
        <v>835.86363636363637</v>
      </c>
      <c r="E76" s="133">
        <f>IF(AND('SEQ Oct 2021'!R54&gt;0,'SEQ Oct 2021'!T54&gt;0),IF(($C$70*$C$71&lt;'SEQ Oct 2021'!T54),(0),($C$70*$C$71-'SEQ Oct 2021'!T54)*'SEQ Oct 2021'!U54/100),IF(AND('SEQ Oct 2021'!R54&gt;0,'SEQ Oct 2021'!T54=""),IF(($C$70*$C$71&lt;'SEQ Oct 2021'!R54+'SEQ Oct 2021'!P54),(0),(($C$70*$C$71-('SEQ Oct 2021'!R54+'SEQ Oct 2021'!P54))*'SEQ Oct 2021'!S54/100)),IF(AND('SEQ Oct 2021'!P54&gt;0,'SEQ Oct 2021'!R54=""&gt;0),IF(($C$70*$C$71&lt;'SEQ Oct 2021'!P54),(0),($C$70*$C$71-'SEQ Oct 2021'!P54)*'SEQ Oct 2021'!Q54/100),0)))</f>
        <v>0</v>
      </c>
      <c r="F76" s="134">
        <f>($C$70*$C$72)*'SEQ Oct 2021'!W54/100</f>
        <v>280.77272727272725</v>
      </c>
      <c r="G76" s="135">
        <f t="shared" ref="G76:G95" si="52">SUM(C76:F76)</f>
        <v>1230.311909090909</v>
      </c>
      <c r="H76" s="239">
        <f t="shared" ref="H76:H95" si="53">(G76-C76)*4</f>
        <v>4466.545454545454</v>
      </c>
      <c r="I76" s="239">
        <f t="shared" si="51"/>
        <v>4921.247636363636</v>
      </c>
      <c r="J76" s="136">
        <f t="shared" ref="J76:J95" si="54">I76*1.1</f>
        <v>5413.3724000000002</v>
      </c>
      <c r="K76" s="137">
        <f>'SEQ Oct 2021'!BB54</f>
        <v>0</v>
      </c>
      <c r="L76" s="137">
        <f>'SEQ Oct 2021'!BC54</f>
        <v>0</v>
      </c>
      <c r="M76" s="137">
        <f>'SEQ Oct 2021'!BD54</f>
        <v>7</v>
      </c>
      <c r="N76" s="137">
        <f>'SEQ Oct 2021'!BE54</f>
        <v>0</v>
      </c>
      <c r="O76" s="144" t="str">
        <f t="shared" ref="O76" si="55">IF(SUM(K76:N76)=0,"No discount",IF(K76&gt;0,"Guaranteed off bill",IF(L76&gt;0,"Guaranteed off usage",IF(M76&gt;0,"Pay-on-time off bill","Pay-on-time off usage"))))</f>
        <v>Pay-on-time off bill</v>
      </c>
      <c r="P76" s="226" t="str">
        <f t="shared" ref="P76:P95" si="56">IF(OR(A76="Origin Energy",A76="Red Energy",A76="Powershop"),"Inclusive","Exclusive")</f>
        <v>Exclusive</v>
      </c>
      <c r="Q76" s="240">
        <f t="shared" ref="Q76:Q95" si="57"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4921.247636363636</v>
      </c>
      <c r="R76" s="240">
        <f t="shared" ref="R76:R95" si="58"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4576.7603018181817</v>
      </c>
      <c r="S76" s="136">
        <f t="shared" ref="S76:T91" si="59">Q76*1.1</f>
        <v>5413.3724000000002</v>
      </c>
      <c r="T76" s="136">
        <f t="shared" si="59"/>
        <v>5034.4363320000002</v>
      </c>
      <c r="U76" s="160">
        <f>'SEQ Oct 2021'!BL54</f>
        <v>0</v>
      </c>
      <c r="V76" s="161" t="str">
        <f>'SEQ Oct 2021'!BM54</f>
        <v>n</v>
      </c>
      <c r="W76" s="297"/>
      <c r="X76" s="297"/>
      <c r="Y76" s="297"/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97"/>
      <c r="AL76" s="297"/>
      <c r="AM76" s="297"/>
      <c r="AN76" s="297"/>
      <c r="AO76" s="297"/>
    </row>
    <row r="77" spans="1:41" ht="14" x14ac:dyDescent="0.15">
      <c r="A77" s="131" t="str">
        <f>'SEQ Oct 2021'!K55</f>
        <v>EnergyAustralia</v>
      </c>
      <c r="B77" s="132" t="str">
        <f>'SEQ Oct 2021'!L55</f>
        <v>Total Plan</v>
      </c>
      <c r="C77" s="133">
        <f>IF('SEQ Oct 2021'!BP55=0,91*'SEQ Oct 2021'!M55/100,(91*'SEQ Oct 2021'!M55/100)+'SEQ Oct 2021'!BP55/4)</f>
        <v>110.10999999999999</v>
      </c>
      <c r="D77" s="133">
        <f>IF('SEQ Oct 2021'!O55="",$C$70*$C$71*'SEQ Oct 2021'!N55/100,IF($C$70*$C$71&gt;='SEQ Oct 2021'!P55,('SEQ Oct 2021'!P55*'SEQ Oct 2021'!N55/100),($C$70*$C$71*'SEQ Oct 2021'!N55/100)))</f>
        <v>874.99999999999989</v>
      </c>
      <c r="E77" s="133">
        <f>IF(AND('SEQ Oct 2021'!R55&gt;0,'SEQ Oct 2021'!T55&gt;0),IF(($C$70*$C$71&lt;'SEQ Oct 2021'!T55),(0),($C$70*$C$71-'SEQ Oct 2021'!T55)*'SEQ Oct 2021'!U55/100),IF(AND('SEQ Oct 2021'!R55&gt;0,'SEQ Oct 2021'!T55=""),IF(($C$70*$C$71&lt;'SEQ Oct 2021'!R55+'SEQ Oct 2021'!P55),(0),(($C$70*$C$71-('SEQ Oct 2021'!R55+'SEQ Oct 2021'!P55))*'SEQ Oct 2021'!S55/100)),IF(AND('SEQ Oct 2021'!P55&gt;0,'SEQ Oct 2021'!R55=""&gt;0),IF(($C$70*$C$71&lt;'SEQ Oct 2021'!P55),(0),($C$70*$C$71-'SEQ Oct 2021'!P55)*'SEQ Oct 2021'!Q55/100),0)))</f>
        <v>0</v>
      </c>
      <c r="F77" s="134">
        <f>($C$70*$C$72)*'SEQ Oct 2021'!W55/100</f>
        <v>311.99999999999994</v>
      </c>
      <c r="G77" s="135">
        <f t="shared" si="52"/>
        <v>1297.1099999999999</v>
      </c>
      <c r="H77" s="239">
        <f t="shared" si="53"/>
        <v>4748</v>
      </c>
      <c r="I77" s="239">
        <f t="shared" si="51"/>
        <v>5188.4399999999996</v>
      </c>
      <c r="J77" s="136">
        <f t="shared" si="54"/>
        <v>5707.2839999999997</v>
      </c>
      <c r="K77" s="137">
        <f>'SEQ Oct 2021'!BB55</f>
        <v>13</v>
      </c>
      <c r="L77" s="137">
        <f>'SEQ Oct 2021'!BC55</f>
        <v>0</v>
      </c>
      <c r="M77" s="137">
        <f>'SEQ Oct 2021'!BD55</f>
        <v>0</v>
      </c>
      <c r="N77" s="137">
        <f>'SEQ Oct 2021'!BE55</f>
        <v>0</v>
      </c>
      <c r="O77" s="144" t="str">
        <f t="shared" ref="O77:O93" si="60">IF(SUM(K77:N77)=0,"No discount",IF(K77&gt;0,"Guaranteed off bill",IF(L77&gt;0,"Guaranteed off usage",IF(M77&gt;0,"Pay-on-time off bill","Pay-on-time off usage"))))</f>
        <v>Guaranteed off bill</v>
      </c>
      <c r="P77" s="226" t="str">
        <f t="shared" si="56"/>
        <v>Exclusive</v>
      </c>
      <c r="Q77" s="240">
        <f t="shared" si="57"/>
        <v>4513.9427999999998</v>
      </c>
      <c r="R77" s="240">
        <f t="shared" si="58"/>
        <v>4513.9427999999998</v>
      </c>
      <c r="S77" s="136">
        <f t="shared" si="59"/>
        <v>4965.3370800000002</v>
      </c>
      <c r="T77" s="136">
        <f t="shared" si="59"/>
        <v>4965.3370800000002</v>
      </c>
      <c r="U77" s="160">
        <f>'SEQ Oct 2021'!BL55</f>
        <v>0</v>
      </c>
      <c r="V77" s="161" t="str">
        <f>'SEQ Oct 2021'!BM55</f>
        <v>n</v>
      </c>
      <c r="W77" s="297"/>
      <c r="X77" s="297"/>
      <c r="Y77" s="297"/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297"/>
      <c r="AN77" s="297"/>
      <c r="AO77" s="297"/>
    </row>
    <row r="78" spans="1:41" ht="14" x14ac:dyDescent="0.15">
      <c r="A78" s="131" t="str">
        <f>'SEQ Oct 2021'!K56</f>
        <v>Origin Energy</v>
      </c>
      <c r="B78" s="132" t="str">
        <f>'SEQ Oct 2021'!L56</f>
        <v>Business Go</v>
      </c>
      <c r="C78" s="133">
        <f>IF('SEQ Oct 2021'!BP56=0,91*'SEQ Oct 2021'!M56/100,(91*'SEQ Oct 2021'!M56/100)+'SEQ Oct 2021'!BP56/4)</f>
        <v>101.74627272727271</v>
      </c>
      <c r="D78" s="133">
        <f>IF('SEQ Oct 2021'!O56="",$C$70*$C$71*'SEQ Oct 2021'!N56/100,IF($C$70*$C$71&gt;='SEQ Oct 2021'!P56,('SEQ Oct 2021'!P56*'SEQ Oct 2021'!N56/100),($C$70*$C$71*'SEQ Oct 2021'!N56/100)))</f>
        <v>741.36363636363637</v>
      </c>
      <c r="E78" s="133">
        <f>IF(AND('SEQ Oct 2021'!R56&gt;0,'SEQ Oct 2021'!T56&gt;0),IF(($C$70*$C$71&lt;'SEQ Oct 2021'!T56),(0),($C$70*$C$71-'SEQ Oct 2021'!T56)*'SEQ Oct 2021'!U56/100),IF(AND('SEQ Oct 2021'!R56&gt;0,'SEQ Oct 2021'!T56=""),IF(($C$70*$C$71&lt;'SEQ Oct 2021'!R56+'SEQ Oct 2021'!P56),(0),(($C$70*$C$71-('SEQ Oct 2021'!R56+'SEQ Oct 2021'!P56))*'SEQ Oct 2021'!S56/100)),IF(AND('SEQ Oct 2021'!P56&gt;0,'SEQ Oct 2021'!R56=""&gt;0),IF(($C$70*$C$71&lt;'SEQ Oct 2021'!P56),(0),($C$70*$C$71-'SEQ Oct 2021'!P56)*'SEQ Oct 2021'!Q56/100),0)))</f>
        <v>0</v>
      </c>
      <c r="F78" s="134">
        <f>($C$70*$C$72)*'SEQ Oct 2021'!W56/100</f>
        <v>272.4545454545455</v>
      </c>
      <c r="G78" s="135">
        <f t="shared" si="52"/>
        <v>1115.5644545454547</v>
      </c>
      <c r="H78" s="239">
        <f t="shared" si="53"/>
        <v>4055.2727272727279</v>
      </c>
      <c r="I78" s="239">
        <f t="shared" si="51"/>
        <v>4462.2578181818189</v>
      </c>
      <c r="J78" s="136">
        <f t="shared" si="54"/>
        <v>4908.4836000000014</v>
      </c>
      <c r="K78" s="137">
        <f>'SEQ Oct 2021'!BB56</f>
        <v>0</v>
      </c>
      <c r="L78" s="137">
        <f>'SEQ Oct 2021'!BC56</f>
        <v>0</v>
      </c>
      <c r="M78" s="137">
        <f>'SEQ Oct 2021'!BD56</f>
        <v>0</v>
      </c>
      <c r="N78" s="137">
        <f>'SEQ Oct 2021'!BE56</f>
        <v>0</v>
      </c>
      <c r="O78" s="144" t="str">
        <f t="shared" si="60"/>
        <v>No discount</v>
      </c>
      <c r="P78" s="226" t="str">
        <f t="shared" si="56"/>
        <v>Inclusive</v>
      </c>
      <c r="Q78" s="240">
        <f t="shared" si="57"/>
        <v>4462.2578181818189</v>
      </c>
      <c r="R78" s="240">
        <f t="shared" si="58"/>
        <v>4462.2578181818189</v>
      </c>
      <c r="S78" s="136">
        <f t="shared" si="59"/>
        <v>4908.4836000000014</v>
      </c>
      <c r="T78" s="136">
        <f t="shared" si="59"/>
        <v>4908.4836000000014</v>
      </c>
      <c r="U78" s="160">
        <f>'SEQ Oct 2021'!BL56</f>
        <v>12</v>
      </c>
      <c r="V78" s="161" t="str">
        <f>'SEQ Oct 2021'!BM56</f>
        <v>n</v>
      </c>
      <c r="W78" s="297"/>
      <c r="X78" s="297"/>
      <c r="Y78" s="297"/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297"/>
      <c r="AN78" s="297"/>
      <c r="AO78" s="297"/>
    </row>
    <row r="79" spans="1:41" ht="14" x14ac:dyDescent="0.15">
      <c r="A79" s="131" t="str">
        <f>'SEQ Oct 2021'!K57</f>
        <v>Powerdirect</v>
      </c>
      <c r="B79" s="132" t="str">
        <f>'SEQ Oct 2021'!L57</f>
        <v>Business Rate Saver</v>
      </c>
      <c r="C79" s="133">
        <f>IF('SEQ Oct 2021'!BP57=0,91*'SEQ Oct 2021'!M57/100,(91*'SEQ Oct 2021'!M57/100)+'SEQ Oct 2021'!BP57/4)</f>
        <v>94.61518181818181</v>
      </c>
      <c r="D79" s="133">
        <f>IF('SEQ Oct 2021'!O57="",$C$70*$C$71*'SEQ Oct 2021'!N57/100,IF($C$70*$C$71&gt;='SEQ Oct 2021'!P57,('SEQ Oct 2021'!P57*'SEQ Oct 2021'!N57/100),($C$70*$C$71*'SEQ Oct 2021'!N57/100)))</f>
        <v>772.54545454545439</v>
      </c>
      <c r="E79" s="133">
        <f>IF(AND('SEQ Oct 2021'!R57&gt;0,'SEQ Oct 2021'!T57&gt;0),IF(($C$70*$C$71&lt;'SEQ Oct 2021'!T57),(0),($C$70*$C$71-'SEQ Oct 2021'!T57)*'SEQ Oct 2021'!U57/100),IF(AND('SEQ Oct 2021'!R57&gt;0,'SEQ Oct 2021'!T57=""),IF(($C$70*$C$71&lt;'SEQ Oct 2021'!R57+'SEQ Oct 2021'!P57),(0),(($C$70*$C$71-('SEQ Oct 2021'!R57+'SEQ Oct 2021'!P57))*'SEQ Oct 2021'!S57/100)),IF(AND('SEQ Oct 2021'!P57&gt;0,'SEQ Oct 2021'!R57=""&gt;0),IF(($C$70*$C$71&lt;'SEQ Oct 2021'!P57),(0),($C$70*$C$71-'SEQ Oct 2021'!P57)*'SEQ Oct 2021'!Q57/100),0)))</f>
        <v>0</v>
      </c>
      <c r="F79" s="134">
        <f>($C$70*$C$72)*'SEQ Oct 2021'!W57/100</f>
        <v>260.45454545454544</v>
      </c>
      <c r="G79" s="135">
        <f t="shared" si="52"/>
        <v>1127.6151818181816</v>
      </c>
      <c r="H79" s="239">
        <f t="shared" si="53"/>
        <v>4131.9999999999991</v>
      </c>
      <c r="I79" s="239">
        <f t="shared" si="51"/>
        <v>4510.4607272727262</v>
      </c>
      <c r="J79" s="136">
        <f t="shared" si="54"/>
        <v>4961.5067999999992</v>
      </c>
      <c r="K79" s="137">
        <f>'SEQ Oct 2021'!BB57</f>
        <v>0</v>
      </c>
      <c r="L79" s="137">
        <f>'SEQ Oct 2021'!BC57</f>
        <v>0</v>
      </c>
      <c r="M79" s="137">
        <f>'SEQ Oct 2021'!BD57</f>
        <v>0</v>
      </c>
      <c r="N79" s="137">
        <f>'SEQ Oct 2021'!BE57</f>
        <v>0</v>
      </c>
      <c r="O79" s="144" t="str">
        <f t="shared" si="60"/>
        <v>No discount</v>
      </c>
      <c r="P79" s="226" t="str">
        <f t="shared" si="56"/>
        <v>Exclusive</v>
      </c>
      <c r="Q79" s="240">
        <f t="shared" si="57"/>
        <v>4510.4607272727262</v>
      </c>
      <c r="R79" s="240">
        <f t="shared" si="58"/>
        <v>4510.4607272727262</v>
      </c>
      <c r="S79" s="136">
        <f t="shared" si="59"/>
        <v>4961.5067999999992</v>
      </c>
      <c r="T79" s="136">
        <f t="shared" si="59"/>
        <v>4961.5067999999992</v>
      </c>
      <c r="U79" s="160">
        <f>'SEQ Oct 2021'!BL57</f>
        <v>0</v>
      </c>
      <c r="V79" s="161" t="str">
        <f>'SEQ Oct 2021'!BM57</f>
        <v>n</v>
      </c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297"/>
      <c r="AN79" s="297"/>
      <c r="AO79" s="297"/>
    </row>
    <row r="80" spans="1:41" ht="14" x14ac:dyDescent="0.15">
      <c r="A80" s="131" t="str">
        <f>'SEQ Oct 2021'!K58</f>
        <v>Powershop</v>
      </c>
      <c r="B80" s="132" t="str">
        <f>'SEQ Oct 2021'!L58</f>
        <v>100% Carbon Neutral Rate Lock</v>
      </c>
      <c r="C80" s="133">
        <f>IF('SEQ Oct 2021'!BP58=0,91*'SEQ Oct 2021'!M58/100,(91*'SEQ Oct 2021'!M58/100)+'SEQ Oct 2021'!BP58/4)</f>
        <v>117.11699999999999</v>
      </c>
      <c r="D80" s="133">
        <f>IF('SEQ Oct 2021'!O58="",$C$70*$C$71*'SEQ Oct 2021'!N58/100,IF($C$70*$C$71&gt;='SEQ Oct 2021'!P58,('SEQ Oct 2021'!P58*'SEQ Oct 2021'!N58/100),($C$70*$C$71*'SEQ Oct 2021'!N58/100)))</f>
        <v>745.18181818181813</v>
      </c>
      <c r="E80" s="133">
        <f>IF(AND('SEQ Oct 2021'!R58&gt;0,'SEQ Oct 2021'!T58&gt;0),IF(($C$70*$C$71&lt;'SEQ Oct 2021'!T58),(0),($C$70*$C$71-'SEQ Oct 2021'!T58)*'SEQ Oct 2021'!U58/100),IF(AND('SEQ Oct 2021'!R58&gt;0,'SEQ Oct 2021'!T58=""),IF(($C$70*$C$71&lt;'SEQ Oct 2021'!R58+'SEQ Oct 2021'!P58),(0),(($C$70*$C$71-('SEQ Oct 2021'!R58+'SEQ Oct 2021'!P58))*'SEQ Oct 2021'!S58/100)),IF(AND('SEQ Oct 2021'!P58&gt;0,'SEQ Oct 2021'!R58=""&gt;0),IF(($C$70*$C$71&lt;'SEQ Oct 2021'!P58),(0),($C$70*$C$71-'SEQ Oct 2021'!P58)*'SEQ Oct 2021'!Q58/100),0)))</f>
        <v>0</v>
      </c>
      <c r="F80" s="134">
        <f>($C$70*$C$72)*'SEQ Oct 2021'!W58/100</f>
        <v>237.54545454545453</v>
      </c>
      <c r="G80" s="135">
        <f t="shared" si="52"/>
        <v>1099.8442727272727</v>
      </c>
      <c r="H80" s="239">
        <f t="shared" si="53"/>
        <v>3930.909090909091</v>
      </c>
      <c r="I80" s="239">
        <f t="shared" si="51"/>
        <v>4399.3770909090908</v>
      </c>
      <c r="J80" s="136">
        <f t="shared" si="54"/>
        <v>4839.3148000000001</v>
      </c>
      <c r="K80" s="137">
        <f>'SEQ Oct 2021'!BB58</f>
        <v>0</v>
      </c>
      <c r="L80" s="137">
        <f>'SEQ Oct 2021'!BC58</f>
        <v>0</v>
      </c>
      <c r="M80" s="137">
        <f>'SEQ Oct 2021'!BD58</f>
        <v>0</v>
      </c>
      <c r="N80" s="137">
        <f>'SEQ Oct 2021'!BE58</f>
        <v>0</v>
      </c>
      <c r="O80" s="144" t="str">
        <f t="shared" si="60"/>
        <v>No discount</v>
      </c>
      <c r="P80" s="226" t="str">
        <f t="shared" si="56"/>
        <v>Inclusive</v>
      </c>
      <c r="Q80" s="240">
        <f t="shared" si="57"/>
        <v>4399.3770909090908</v>
      </c>
      <c r="R80" s="240">
        <f t="shared" si="58"/>
        <v>4399.3770909090908</v>
      </c>
      <c r="S80" s="136">
        <f t="shared" si="59"/>
        <v>4839.3148000000001</v>
      </c>
      <c r="T80" s="136">
        <f t="shared" si="59"/>
        <v>4839.3148000000001</v>
      </c>
      <c r="U80" s="160">
        <f>'SEQ Oct 2021'!BL58</f>
        <v>0</v>
      </c>
      <c r="V80" s="161" t="str">
        <f>'SEQ Oct 2021'!BM58</f>
        <v>n</v>
      </c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7"/>
      <c r="AL80" s="297"/>
      <c r="AM80" s="297"/>
      <c r="AN80" s="297"/>
      <c r="AO80" s="297"/>
    </row>
    <row r="81" spans="1:41" ht="14" x14ac:dyDescent="0.15">
      <c r="A81" s="131" t="str">
        <f>'SEQ Oct 2021'!K59</f>
        <v>Energy Locals</v>
      </c>
      <c r="B81" s="132" t="str">
        <f>'SEQ Oct 2021'!L59</f>
        <v>Business Member</v>
      </c>
      <c r="C81" s="133">
        <f>IF('SEQ Oct 2021'!BP59=0,91*'SEQ Oct 2021'!M59/100,(91*'SEQ Oct 2021'!M59/100)+'SEQ Oct 2021'!BP59/4)</f>
        <v>166.17272727272726</v>
      </c>
      <c r="D81" s="133">
        <f>IF('SEQ Oct 2021'!O59="",$C$70*$C$71*'SEQ Oct 2021'!N59/100,IF($C$70*$C$71&gt;='SEQ Oct 2021'!P59,('SEQ Oct 2021'!P59*'SEQ Oct 2021'!N59/100),($C$70*$C$71*'SEQ Oct 2021'!N59/100)))</f>
        <v>715.90909090909088</v>
      </c>
      <c r="E81" s="133">
        <f>IF(AND('SEQ Oct 2021'!R59&gt;0,'SEQ Oct 2021'!T59&gt;0),IF(($C$70*$C$71&lt;'SEQ Oct 2021'!T59),(0),($C$70*$C$71-'SEQ Oct 2021'!T59)*'SEQ Oct 2021'!U59/100),IF(AND('SEQ Oct 2021'!R59&gt;0,'SEQ Oct 2021'!T59=""),IF(($C$70*$C$71&lt;'SEQ Oct 2021'!R59+'SEQ Oct 2021'!P59),(0),(($C$70*$C$71-('SEQ Oct 2021'!R59+'SEQ Oct 2021'!P59))*'SEQ Oct 2021'!S59/100)),IF(AND('SEQ Oct 2021'!P59&gt;0,'SEQ Oct 2021'!R59=""&gt;0),IF(($C$70*$C$71&lt;'SEQ Oct 2021'!P59),(0),($C$70*$C$71-'SEQ Oct 2021'!P59)*'SEQ Oct 2021'!Q59/100),0)))</f>
        <v>0</v>
      </c>
      <c r="F81" s="134">
        <f>($C$70*$C$72)*'SEQ Oct 2021'!W59/100</f>
        <v>245.45454545454544</v>
      </c>
      <c r="G81" s="135">
        <f t="shared" si="52"/>
        <v>1127.5363636363636</v>
      </c>
      <c r="H81" s="239">
        <f t="shared" si="53"/>
        <v>3845.4545454545455</v>
      </c>
      <c r="I81" s="239">
        <f t="shared" si="51"/>
        <v>4510.1454545454544</v>
      </c>
      <c r="J81" s="136">
        <f t="shared" si="54"/>
        <v>4961.16</v>
      </c>
      <c r="K81" s="137">
        <f>'SEQ Oct 2021'!BB59</f>
        <v>0</v>
      </c>
      <c r="L81" s="137">
        <f>'SEQ Oct 2021'!BC59</f>
        <v>0</v>
      </c>
      <c r="M81" s="137">
        <f>'SEQ Oct 2021'!BD59</f>
        <v>0</v>
      </c>
      <c r="N81" s="137">
        <f>'SEQ Oct 2021'!BE59</f>
        <v>0</v>
      </c>
      <c r="O81" s="144" t="str">
        <f t="shared" si="60"/>
        <v>No discount</v>
      </c>
      <c r="P81" s="226" t="str">
        <f t="shared" si="56"/>
        <v>Exclusive</v>
      </c>
      <c r="Q81" s="240">
        <f t="shared" si="57"/>
        <v>4510.1454545454544</v>
      </c>
      <c r="R81" s="240">
        <f t="shared" si="58"/>
        <v>4510.1454545454544</v>
      </c>
      <c r="S81" s="136">
        <f t="shared" si="59"/>
        <v>4961.16</v>
      </c>
      <c r="T81" s="136">
        <f t="shared" si="59"/>
        <v>4961.16</v>
      </c>
      <c r="U81" s="160">
        <f>'SEQ Oct 2021'!BL59</f>
        <v>0</v>
      </c>
      <c r="V81" s="161" t="str">
        <f>'SEQ Oct 2021'!BM59</f>
        <v>n</v>
      </c>
      <c r="W81" s="297"/>
      <c r="X81" s="297"/>
      <c r="Y81" s="297"/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97"/>
      <c r="AL81" s="297"/>
      <c r="AM81" s="297"/>
      <c r="AN81" s="297"/>
      <c r="AO81" s="297"/>
    </row>
    <row r="82" spans="1:41" ht="14" x14ac:dyDescent="0.15">
      <c r="A82" s="131" t="str">
        <f>'SEQ Oct 2021'!K60</f>
        <v>Simply Energy</v>
      </c>
      <c r="B82" s="132" t="str">
        <f>'SEQ Oct 2021'!L60</f>
        <v>Business Saver</v>
      </c>
      <c r="C82" s="133">
        <f>IF('SEQ Oct 2021'!BP60=0,91*'SEQ Oct 2021'!M60/100,(91*'SEQ Oct 2021'!M60/100)+'SEQ Oct 2021'!BP60/4)</f>
        <v>112.12027272727272</v>
      </c>
      <c r="D82" s="133">
        <f>IF('SEQ Oct 2021'!O60="",$C$70*$C$71*'SEQ Oct 2021'!N60/100,IF($C$70*$C$71&gt;='SEQ Oct 2021'!P60,('SEQ Oct 2021'!P60*'SEQ Oct 2021'!N60/100),($C$70*$C$71*'SEQ Oct 2021'!N60/100)))</f>
        <v>848.90909090909088</v>
      </c>
      <c r="E82" s="133">
        <f>IF(AND('SEQ Oct 2021'!R60&gt;0,'SEQ Oct 2021'!T60&gt;0),IF(($C$70*$C$71&lt;'SEQ Oct 2021'!T60),(0),($C$70*$C$71-'SEQ Oct 2021'!T60)*'SEQ Oct 2021'!U60/100),IF(AND('SEQ Oct 2021'!R60&gt;0,'SEQ Oct 2021'!T60=""),IF(($C$70*$C$71&lt;'SEQ Oct 2021'!R60+'SEQ Oct 2021'!P60),(0),(($C$70*$C$71-('SEQ Oct 2021'!R60+'SEQ Oct 2021'!P60))*'SEQ Oct 2021'!S60/100)),IF(AND('SEQ Oct 2021'!P60&gt;0,'SEQ Oct 2021'!R60=""&gt;0),IF(($C$70*$C$71&lt;'SEQ Oct 2021'!P60),(0),($C$70*$C$71-'SEQ Oct 2021'!P60)*'SEQ Oct 2021'!Q60/100),0)))</f>
        <v>0</v>
      </c>
      <c r="F82" s="134">
        <f>($C$70*$C$72)*'SEQ Oct 2021'!W60/100</f>
        <v>296.0454545454545</v>
      </c>
      <c r="G82" s="135">
        <f t="shared" si="52"/>
        <v>1257.074818181818</v>
      </c>
      <c r="H82" s="239">
        <f t="shared" si="53"/>
        <v>4579.8181818181811</v>
      </c>
      <c r="I82" s="239">
        <f t="shared" si="51"/>
        <v>5028.2992727272722</v>
      </c>
      <c r="J82" s="136">
        <f t="shared" si="54"/>
        <v>5531.1291999999994</v>
      </c>
      <c r="K82" s="137">
        <f>'SEQ Oct 2021'!BB60</f>
        <v>22</v>
      </c>
      <c r="L82" s="137">
        <f>'SEQ Oct 2021'!BC60</f>
        <v>0</v>
      </c>
      <c r="M82" s="137">
        <f>'SEQ Oct 2021'!BD60</f>
        <v>0</v>
      </c>
      <c r="N82" s="137">
        <f>'SEQ Oct 2021'!BE60</f>
        <v>0</v>
      </c>
      <c r="O82" s="144" t="str">
        <f t="shared" si="60"/>
        <v>Guaranteed off bill</v>
      </c>
      <c r="P82" s="226" t="str">
        <f t="shared" si="56"/>
        <v>Exclusive</v>
      </c>
      <c r="Q82" s="240">
        <f t="shared" si="57"/>
        <v>3922.0734327272721</v>
      </c>
      <c r="R82" s="240">
        <f t="shared" si="58"/>
        <v>3922.0734327272721</v>
      </c>
      <c r="S82" s="136">
        <f t="shared" si="59"/>
        <v>4314.2807759999996</v>
      </c>
      <c r="T82" s="136">
        <f t="shared" si="59"/>
        <v>4314.2807759999996</v>
      </c>
      <c r="U82" s="160">
        <f>'SEQ Oct 2021'!BL60</f>
        <v>0</v>
      </c>
      <c r="V82" s="161" t="str">
        <f>'SEQ Oct 2021'!BM60</f>
        <v>n</v>
      </c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297"/>
      <c r="AM82" s="297"/>
      <c r="AN82" s="297"/>
      <c r="AO82" s="297"/>
    </row>
    <row r="83" spans="1:41" ht="14" x14ac:dyDescent="0.15">
      <c r="A83" s="131" t="str">
        <f>'SEQ Oct 2021'!K61</f>
        <v>Alinta Energy</v>
      </c>
      <c r="B83" s="132" t="str">
        <f>'SEQ Oct 2021'!L61</f>
        <v>BusinessDeal</v>
      </c>
      <c r="C83" s="133">
        <f>IF('SEQ Oct 2021'!BP61=0,91*'SEQ Oct 2021'!M61/100,(91*'SEQ Oct 2021'!M61/100)+'SEQ Oct 2021'!BP61/4)</f>
        <v>100.09999999999998</v>
      </c>
      <c r="D83" s="133">
        <f>IF('SEQ Oct 2021'!O61="",$C$70*$C$71*'SEQ Oct 2021'!N61/100,IF($C$70*$C$71&gt;='SEQ Oct 2021'!P61,('SEQ Oct 2021'!P61*'SEQ Oct 2021'!N61/100),($C$70*$C$71*'SEQ Oct 2021'!N61/100)))</f>
        <v>740.72727272727275</v>
      </c>
      <c r="E83" s="133">
        <f>IF(AND('SEQ Oct 2021'!R61&gt;0,'SEQ Oct 2021'!T61&gt;0),IF(($C$70*$C$71&lt;'SEQ Oct 2021'!T61),(0),($C$70*$C$71-'SEQ Oct 2021'!T61)*'SEQ Oct 2021'!U61/100),IF(AND('SEQ Oct 2021'!R61&gt;0,'SEQ Oct 2021'!T61=""),IF(($C$70*$C$71&lt;'SEQ Oct 2021'!R61+'SEQ Oct 2021'!P61),(0),(($C$70*$C$71-('SEQ Oct 2021'!R61+'SEQ Oct 2021'!P61))*'SEQ Oct 2021'!S61/100)),IF(AND('SEQ Oct 2021'!P61&gt;0,'SEQ Oct 2021'!R61=""&gt;0),IF(($C$70*$C$71&lt;'SEQ Oct 2021'!P61),(0),($C$70*$C$71-'SEQ Oct 2021'!P61)*'SEQ Oct 2021'!Q61/100),0)))</f>
        <v>0</v>
      </c>
      <c r="F83" s="134">
        <f>($C$70*$C$72)*'SEQ Oct 2021'!W61/100</f>
        <v>257.86363636363637</v>
      </c>
      <c r="G83" s="135">
        <f t="shared" si="52"/>
        <v>1098.6909090909091</v>
      </c>
      <c r="H83" s="239">
        <f t="shared" si="53"/>
        <v>3994.3636363636365</v>
      </c>
      <c r="I83" s="239">
        <f t="shared" si="51"/>
        <v>4394.7636363636366</v>
      </c>
      <c r="J83" s="136">
        <f t="shared" si="54"/>
        <v>4834.2400000000007</v>
      </c>
      <c r="K83" s="137">
        <f>'SEQ Oct 2021'!BB61</f>
        <v>0</v>
      </c>
      <c r="L83" s="137">
        <f>'SEQ Oct 2021'!BC61</f>
        <v>0</v>
      </c>
      <c r="M83" s="137">
        <f>'SEQ Oct 2021'!BD61</f>
        <v>0</v>
      </c>
      <c r="N83" s="137">
        <f>'SEQ Oct 2021'!BE61</f>
        <v>0</v>
      </c>
      <c r="O83" s="144" t="str">
        <f t="shared" si="60"/>
        <v>No discount</v>
      </c>
      <c r="P83" s="226" t="str">
        <f t="shared" si="56"/>
        <v>Exclusive</v>
      </c>
      <c r="Q83" s="240">
        <f t="shared" si="57"/>
        <v>4394.7636363636366</v>
      </c>
      <c r="R83" s="240">
        <f t="shared" si="58"/>
        <v>4394.7636363636366</v>
      </c>
      <c r="S83" s="136">
        <f t="shared" si="59"/>
        <v>4834.2400000000007</v>
      </c>
      <c r="T83" s="136">
        <f t="shared" si="59"/>
        <v>4834.2400000000007</v>
      </c>
      <c r="U83" s="160">
        <f>'SEQ Oct 2021'!BL61</f>
        <v>0</v>
      </c>
      <c r="V83" s="161" t="str">
        <f>'SEQ Oct 2021'!BM61</f>
        <v>n</v>
      </c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</row>
    <row r="84" spans="1:41" ht="14" x14ac:dyDescent="0.15">
      <c r="A84" s="131" t="str">
        <f>'SEQ Oct 2021'!K62</f>
        <v>1st Energy</v>
      </c>
      <c r="B84" s="132" t="str">
        <f>'SEQ Oct 2021'!L62</f>
        <v>1st Saver Plus</v>
      </c>
      <c r="C84" s="133">
        <f>IF('SEQ Oct 2021'!BP62=0,91*'SEQ Oct 2021'!M62/100,(91*'SEQ Oct 2021'!M62/100)+'SEQ Oct 2021'!BP62/4)</f>
        <v>135.59</v>
      </c>
      <c r="D84" s="133">
        <f>IF('SEQ Oct 2021'!O62="",$C$70*$C$71*'SEQ Oct 2021'!N62/100,IF($C$70*$C$71&gt;='SEQ Oct 2021'!P62,('SEQ Oct 2021'!P62*'SEQ Oct 2021'!N62/100),($C$70*$C$71*'SEQ Oct 2021'!N62/100)))</f>
        <v>793.86363636363637</v>
      </c>
      <c r="E84" s="133">
        <f>IF(AND('SEQ Oct 2021'!R62&gt;0,'SEQ Oct 2021'!T62&gt;0),IF(($C$70*$C$71&lt;'SEQ Oct 2021'!T62),(0),($C$70*$C$71-'SEQ Oct 2021'!T62)*'SEQ Oct 2021'!U62/100),IF(AND('SEQ Oct 2021'!R62&gt;0,'SEQ Oct 2021'!T62=""),IF(($C$70*$C$71&lt;'SEQ Oct 2021'!R62+'SEQ Oct 2021'!P62),(0),(($C$70*$C$71-('SEQ Oct 2021'!R62+'SEQ Oct 2021'!P62))*'SEQ Oct 2021'!S62/100)),IF(AND('SEQ Oct 2021'!P62&gt;0,'SEQ Oct 2021'!R62=""&gt;0),IF(($C$70*$C$71&lt;'SEQ Oct 2021'!P62),(0),($C$70*$C$71-'SEQ Oct 2021'!P62)*'SEQ Oct 2021'!Q62/100),0)))</f>
        <v>0</v>
      </c>
      <c r="F84" s="134">
        <f>($C$70*$C$72)*'SEQ Oct 2021'!W62/100</f>
        <v>286.22727272727269</v>
      </c>
      <c r="G84" s="135">
        <f t="shared" si="52"/>
        <v>1215.6809090909092</v>
      </c>
      <c r="H84" s="239">
        <f t="shared" si="53"/>
        <v>4320.3636363636369</v>
      </c>
      <c r="I84" s="239">
        <f t="shared" si="51"/>
        <v>4862.7236363636366</v>
      </c>
      <c r="J84" s="136">
        <f t="shared" si="54"/>
        <v>5348.996000000001</v>
      </c>
      <c r="K84" s="137">
        <f>'SEQ Oct 2021'!BB62</f>
        <v>0</v>
      </c>
      <c r="L84" s="137">
        <f>'SEQ Oct 2021'!BC62</f>
        <v>0</v>
      </c>
      <c r="M84" s="137">
        <f>'SEQ Oct 2021'!BD62</f>
        <v>10</v>
      </c>
      <c r="N84" s="137">
        <f>'SEQ Oct 2021'!BE62</f>
        <v>0</v>
      </c>
      <c r="O84" s="144" t="str">
        <f t="shared" si="60"/>
        <v>Pay-on-time off bill</v>
      </c>
      <c r="P84" s="226" t="str">
        <f t="shared" si="56"/>
        <v>Exclusive</v>
      </c>
      <c r="Q84" s="240">
        <f t="shared" ref="Q84" si="61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4862.7236363636366</v>
      </c>
      <c r="R84" s="240">
        <f t="shared" ref="R84" si="62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4376.4512727272731</v>
      </c>
      <c r="S84" s="136">
        <f t="shared" si="59"/>
        <v>5348.996000000001</v>
      </c>
      <c r="T84" s="136">
        <f t="shared" si="59"/>
        <v>4814.0964000000013</v>
      </c>
      <c r="U84" s="160">
        <f>'SEQ Oct 2021'!BL62</f>
        <v>0</v>
      </c>
      <c r="V84" s="161" t="str">
        <f>'SEQ Oct 2021'!BM62</f>
        <v>n</v>
      </c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297"/>
      <c r="AM84" s="297"/>
      <c r="AN84" s="297"/>
      <c r="AO84" s="297"/>
    </row>
    <row r="85" spans="1:41" ht="14" x14ac:dyDescent="0.15">
      <c r="A85" s="131" t="str">
        <f>'SEQ Oct 2021'!K63</f>
        <v>Next Business Energy</v>
      </c>
      <c r="B85" s="132" t="str">
        <f>'SEQ Oct 2021'!L63</f>
        <v xml:space="preserve">Assured </v>
      </c>
      <c r="C85" s="133">
        <f>IF('SEQ Oct 2021'!BP63=0,91*'SEQ Oct 2021'!M63/100,(91*'SEQ Oct 2021'!M63/100)+'SEQ Oct 2021'!BP63/4)</f>
        <v>104.64999999999998</v>
      </c>
      <c r="D85" s="133">
        <f>IF('SEQ Oct 2021'!O63="",$C$70*$C$71*'SEQ Oct 2021'!N63/100,IF($C$70*$C$71&gt;='SEQ Oct 2021'!P63,('SEQ Oct 2021'!P63*'SEQ Oct 2021'!N63/100),($C$70*$C$71*'SEQ Oct 2021'!N63/100)))</f>
        <v>700</v>
      </c>
      <c r="E85" s="133">
        <f>IF(AND('SEQ Oct 2021'!R63&gt;0,'SEQ Oct 2021'!T63&gt;0),IF(($C$70*$C$71&lt;'SEQ Oct 2021'!T63),(0),($C$70*$C$71-'SEQ Oct 2021'!T63)*'SEQ Oct 2021'!U63/100),IF(AND('SEQ Oct 2021'!R63&gt;0,'SEQ Oct 2021'!T63=""),IF(($C$70*$C$71&lt;'SEQ Oct 2021'!R63+'SEQ Oct 2021'!P63),(0),(($C$70*$C$71-('SEQ Oct 2021'!R63+'SEQ Oct 2021'!P63))*'SEQ Oct 2021'!S63/100)),IF(AND('SEQ Oct 2021'!P63&gt;0,'SEQ Oct 2021'!R63=""&gt;0),IF(($C$70*$C$71&lt;'SEQ Oct 2021'!P63),(0),($C$70*$C$71-'SEQ Oct 2021'!P63)*'SEQ Oct 2021'!Q63/100),0)))</f>
        <v>0</v>
      </c>
      <c r="F85" s="134">
        <f>($C$70*$C$72)*'SEQ Oct 2021'!W63/100</f>
        <v>284.99999999999994</v>
      </c>
      <c r="G85" s="135">
        <f t="shared" si="52"/>
        <v>1089.6499999999999</v>
      </c>
      <c r="H85" s="239">
        <f t="shared" si="53"/>
        <v>3939.9999999999995</v>
      </c>
      <c r="I85" s="239">
        <f t="shared" si="51"/>
        <v>4358.5999999999995</v>
      </c>
      <c r="J85" s="136">
        <f t="shared" si="54"/>
        <v>4794.46</v>
      </c>
      <c r="K85" s="137">
        <f>'SEQ Oct 2021'!BB63</f>
        <v>0</v>
      </c>
      <c r="L85" s="137">
        <f>'SEQ Oct 2021'!BC63</f>
        <v>0</v>
      </c>
      <c r="M85" s="137">
        <f>'SEQ Oct 2021'!BD63</f>
        <v>0</v>
      </c>
      <c r="N85" s="137">
        <f>'SEQ Oct 2021'!BE63</f>
        <v>0</v>
      </c>
      <c r="O85" s="144" t="str">
        <f t="shared" si="60"/>
        <v>No discount</v>
      </c>
      <c r="P85" s="226" t="str">
        <f t="shared" si="56"/>
        <v>Exclusive</v>
      </c>
      <c r="Q85" s="240">
        <f t="shared" si="57"/>
        <v>4358.5999999999995</v>
      </c>
      <c r="R85" s="240">
        <f t="shared" si="58"/>
        <v>4358.5999999999995</v>
      </c>
      <c r="S85" s="136">
        <f t="shared" si="59"/>
        <v>4794.46</v>
      </c>
      <c r="T85" s="136">
        <f t="shared" si="59"/>
        <v>4794.46</v>
      </c>
      <c r="U85" s="160">
        <f>'SEQ Oct 2021'!BL63</f>
        <v>0</v>
      </c>
      <c r="V85" s="161" t="str">
        <f>'SEQ Oct 2021'!BM63</f>
        <v>n</v>
      </c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297"/>
      <c r="AM85" s="297"/>
      <c r="AN85" s="297"/>
      <c r="AO85" s="297"/>
    </row>
    <row r="86" spans="1:41" ht="14" x14ac:dyDescent="0.15">
      <c r="A86" s="131" t="str">
        <f>'SEQ Oct 2021'!K64</f>
        <v>Red Energy</v>
      </c>
      <c r="B86" s="132" t="str">
        <f>'SEQ Oct 2021'!L64</f>
        <v>Red Business Saver</v>
      </c>
      <c r="C86" s="133">
        <f>IF('SEQ Oct 2021'!BP64=0,91*'SEQ Oct 2021'!M64/100,(91*'SEQ Oct 2021'!M64/100)+'SEQ Oct 2021'!BP64/4)</f>
        <v>107.744</v>
      </c>
      <c r="D86" s="133">
        <f>IF('SEQ Oct 2021'!O64="",$C$70*$C$71*'SEQ Oct 2021'!N64/100,IF($C$70*$C$71&gt;='SEQ Oct 2021'!P64,('SEQ Oct 2021'!P64*'SEQ Oct 2021'!N64/100),($C$70*$C$71*'SEQ Oct 2021'!N64/100)))</f>
        <v>730.86363636363637</v>
      </c>
      <c r="E86" s="133">
        <f>IF(AND('SEQ Oct 2021'!R64&gt;0,'SEQ Oct 2021'!T64&gt;0),IF(($C$70*$C$71&lt;'SEQ Oct 2021'!T64),(0),($C$70*$C$71-'SEQ Oct 2021'!T64)*'SEQ Oct 2021'!U64/100),IF(AND('SEQ Oct 2021'!R64&gt;0,'SEQ Oct 2021'!T64=""),IF(($C$70*$C$71&lt;'SEQ Oct 2021'!R64+'SEQ Oct 2021'!P64),(0),(($C$70*$C$71-('SEQ Oct 2021'!R64+'SEQ Oct 2021'!P64))*'SEQ Oct 2021'!S64/100)),IF(AND('SEQ Oct 2021'!P64&gt;0,'SEQ Oct 2021'!R64=""&gt;0),IF(($C$70*$C$71&lt;'SEQ Oct 2021'!P64),(0),($C$70*$C$71-'SEQ Oct 2021'!P64)*'SEQ Oct 2021'!Q64/100),0)))</f>
        <v>0</v>
      </c>
      <c r="F86" s="134">
        <f>($C$70*$C$72)*'SEQ Oct 2021'!W64/100</f>
        <v>252.81818181818176</v>
      </c>
      <c r="G86" s="135">
        <f t="shared" si="52"/>
        <v>1091.4258181818182</v>
      </c>
      <c r="H86" s="239">
        <f t="shared" si="53"/>
        <v>3934.7272727272725</v>
      </c>
      <c r="I86" s="239">
        <f t="shared" si="51"/>
        <v>4365.7032727272726</v>
      </c>
      <c r="J86" s="136">
        <f t="shared" si="54"/>
        <v>4802.2736000000004</v>
      </c>
      <c r="K86" s="137">
        <f>'SEQ Oct 2021'!BB64</f>
        <v>0</v>
      </c>
      <c r="L86" s="137">
        <f>'SEQ Oct 2021'!BC64</f>
        <v>0</v>
      </c>
      <c r="M86" s="137">
        <f>'SEQ Oct 2021'!BD64</f>
        <v>0</v>
      </c>
      <c r="N86" s="137">
        <f>'SEQ Oct 2021'!BE64</f>
        <v>0</v>
      </c>
      <c r="O86" s="144" t="str">
        <f t="shared" si="60"/>
        <v>No discount</v>
      </c>
      <c r="P86" s="226" t="str">
        <f t="shared" si="56"/>
        <v>Inclusive</v>
      </c>
      <c r="Q86" s="240">
        <f t="shared" si="57"/>
        <v>4365.7032727272726</v>
      </c>
      <c r="R86" s="240">
        <f t="shared" si="58"/>
        <v>4365.7032727272726</v>
      </c>
      <c r="S86" s="136">
        <f t="shared" si="59"/>
        <v>4802.2736000000004</v>
      </c>
      <c r="T86" s="136">
        <f t="shared" si="59"/>
        <v>4802.2736000000004</v>
      </c>
      <c r="U86" s="160">
        <f>'SEQ Oct 2021'!BL64</f>
        <v>0</v>
      </c>
      <c r="V86" s="161" t="str">
        <f>'SEQ Oct 2021'!BM64</f>
        <v>n</v>
      </c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297"/>
      <c r="AM86" s="297"/>
      <c r="AN86" s="297"/>
      <c r="AO86" s="297"/>
    </row>
    <row r="87" spans="1:41" ht="14" x14ac:dyDescent="0.15">
      <c r="A87" s="131" t="str">
        <f>'SEQ Oct 2021'!K65</f>
        <v>Blue NRG</v>
      </c>
      <c r="B87" s="132" t="str">
        <f>'SEQ Oct 2021'!L65</f>
        <v>Blue Business Lightning</v>
      </c>
      <c r="C87" s="133">
        <f>IF('SEQ Oct 2021'!BP65=0,91*'SEQ Oct 2021'!M65/100,(91*'SEQ Oct 2021'!M65/100)+'SEQ Oct 2021'!BP65/4)</f>
        <v>111.68181818181819</v>
      </c>
      <c r="D87" s="133">
        <f>IF('SEQ Oct 2021'!O65="",$C$70*$C$71*'SEQ Oct 2021'!N65/100,IF($C$70*$C$71&gt;='SEQ Oct 2021'!P65,('SEQ Oct 2021'!P65*'SEQ Oct 2021'!N65/100),($C$70*$C$71*'SEQ Oct 2021'!N65/100)))</f>
        <v>795.77272727272725</v>
      </c>
      <c r="E87" s="133">
        <f>IF(AND('SEQ Oct 2021'!R65&gt;0,'SEQ Oct 2021'!T65&gt;0),IF(($C$70*$C$71&lt;'SEQ Oct 2021'!T65),(0),($C$70*$C$71-'SEQ Oct 2021'!T65)*'SEQ Oct 2021'!U65/100),IF(AND('SEQ Oct 2021'!R65&gt;0,'SEQ Oct 2021'!T65=""),IF(($C$70*$C$71&lt;'SEQ Oct 2021'!R65+'SEQ Oct 2021'!P65),(0),(($C$70*$C$71-('SEQ Oct 2021'!R65+'SEQ Oct 2021'!P65))*'SEQ Oct 2021'!S65/100)),IF(AND('SEQ Oct 2021'!P65&gt;0,'SEQ Oct 2021'!R65=""&gt;0),IF(($C$70*$C$71&lt;'SEQ Oct 2021'!P65),(0),($C$70*$C$71-'SEQ Oct 2021'!P65)*'SEQ Oct 2021'!Q65/100),0)))</f>
        <v>0</v>
      </c>
      <c r="F87" s="134">
        <f>($C$70*$C$72)*'SEQ Oct 2021'!W65/100</f>
        <v>233.86363636363632</v>
      </c>
      <c r="G87" s="135">
        <f t="shared" si="52"/>
        <v>1141.3181818181818</v>
      </c>
      <c r="H87" s="239">
        <f t="shared" si="53"/>
        <v>4118.545454545454</v>
      </c>
      <c r="I87" s="239">
        <f t="shared" si="51"/>
        <v>4565.272727272727</v>
      </c>
      <c r="J87" s="136">
        <f t="shared" si="54"/>
        <v>5021.8</v>
      </c>
      <c r="K87" s="137">
        <f>'SEQ Oct 2021'!BB65</f>
        <v>0</v>
      </c>
      <c r="L87" s="137">
        <f>'SEQ Oct 2021'!BC65</f>
        <v>0</v>
      </c>
      <c r="M87" s="137">
        <f>'SEQ Oct 2021'!BD65</f>
        <v>0</v>
      </c>
      <c r="N87" s="137">
        <f>'SEQ Oct 2021'!BE65</f>
        <v>0</v>
      </c>
      <c r="O87" s="144" t="str">
        <f t="shared" si="60"/>
        <v>No discount</v>
      </c>
      <c r="P87" s="226" t="str">
        <f t="shared" si="56"/>
        <v>Exclusive</v>
      </c>
      <c r="Q87" s="240">
        <f t="shared" si="57"/>
        <v>4565.272727272727</v>
      </c>
      <c r="R87" s="240">
        <f t="shared" si="58"/>
        <v>4565.272727272727</v>
      </c>
      <c r="S87" s="136">
        <f t="shared" si="59"/>
        <v>5021.8</v>
      </c>
      <c r="T87" s="136">
        <f t="shared" si="59"/>
        <v>5021.8</v>
      </c>
      <c r="U87" s="160">
        <f>'SEQ Oct 2021'!BL65</f>
        <v>0</v>
      </c>
      <c r="V87" s="161" t="str">
        <f>'SEQ Oct 2021'!BM65</f>
        <v>n</v>
      </c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297"/>
      <c r="AM87" s="297"/>
      <c r="AN87" s="297"/>
      <c r="AO87" s="297"/>
    </row>
    <row r="88" spans="1:41" ht="14" x14ac:dyDescent="0.15">
      <c r="A88" s="131" t="str">
        <f>'SEQ Oct 2021'!K66</f>
        <v>Locality Planning Energy</v>
      </c>
      <c r="B88" s="132" t="str">
        <f>'SEQ Oct 2021'!L66</f>
        <v>Business Advantage</v>
      </c>
      <c r="C88" s="133">
        <f>IF('SEQ Oct 2021'!BP66=0,91*'SEQ Oct 2021'!M66/100,(91*'SEQ Oct 2021'!M66/100)+'SEQ Oct 2021'!BP66/4)</f>
        <v>109.19999999999999</v>
      </c>
      <c r="D88" s="133">
        <f>IF('SEQ Oct 2021'!O66="",$C$70*$C$71*'SEQ Oct 2021'!N66/100,IF($C$70*$C$71&gt;='SEQ Oct 2021'!P66,('SEQ Oct 2021'!P66*'SEQ Oct 2021'!N66/100),($C$70*$C$71*'SEQ Oct 2021'!N66/100)))</f>
        <v>683.13636363636351</v>
      </c>
      <c r="E88" s="133">
        <f>IF(AND('SEQ Oct 2021'!R66&gt;0,'SEQ Oct 2021'!T66&gt;0),IF(($C$70*$C$71&lt;'SEQ Oct 2021'!T66),(0),($C$70*$C$71-'SEQ Oct 2021'!T66)*'SEQ Oct 2021'!U66/100),IF(AND('SEQ Oct 2021'!R66&gt;0,'SEQ Oct 2021'!T66=""),IF(($C$70*$C$71&lt;'SEQ Oct 2021'!R66+'SEQ Oct 2021'!P66),(0),(($C$70*$C$71-('SEQ Oct 2021'!R66+'SEQ Oct 2021'!P66))*'SEQ Oct 2021'!S66/100)),IF(AND('SEQ Oct 2021'!P66&gt;0,'SEQ Oct 2021'!R66=""&gt;0),IF(($C$70*$C$71&lt;'SEQ Oct 2021'!P66),(0),($C$70*$C$71-'SEQ Oct 2021'!P66)*'SEQ Oct 2021'!Q66/100),0)))</f>
        <v>0</v>
      </c>
      <c r="F88" s="134">
        <f>($C$70*$C$72)*'SEQ Oct 2021'!W66/100</f>
        <v>234</v>
      </c>
      <c r="G88" s="135">
        <f t="shared" si="52"/>
        <v>1026.3363636363636</v>
      </c>
      <c r="H88" s="239">
        <f t="shared" si="53"/>
        <v>3668.545454545454</v>
      </c>
      <c r="I88" s="239">
        <f t="shared" si="51"/>
        <v>4105.3454545454542</v>
      </c>
      <c r="J88" s="136">
        <f t="shared" si="54"/>
        <v>4515.88</v>
      </c>
      <c r="K88" s="137">
        <f>'SEQ Oct 2021'!BB66</f>
        <v>0</v>
      </c>
      <c r="L88" s="137">
        <f>'SEQ Oct 2021'!BC66</f>
        <v>0</v>
      </c>
      <c r="M88" s="137">
        <f>'SEQ Oct 2021'!BD66</f>
        <v>0</v>
      </c>
      <c r="N88" s="137">
        <f>'SEQ Oct 2021'!BE66</f>
        <v>0</v>
      </c>
      <c r="O88" s="144" t="str">
        <f t="shared" si="60"/>
        <v>No discount</v>
      </c>
      <c r="P88" s="226" t="str">
        <f t="shared" si="56"/>
        <v>Exclusive</v>
      </c>
      <c r="Q88" s="240">
        <f t="shared" si="57"/>
        <v>4105.3454545454542</v>
      </c>
      <c r="R88" s="240">
        <f t="shared" si="58"/>
        <v>4105.3454545454542</v>
      </c>
      <c r="S88" s="136">
        <f t="shared" si="59"/>
        <v>4515.88</v>
      </c>
      <c r="T88" s="136">
        <f t="shared" si="59"/>
        <v>4515.88</v>
      </c>
      <c r="U88" s="160">
        <f>'SEQ Oct 2021'!BL66</f>
        <v>0</v>
      </c>
      <c r="V88" s="161" t="str">
        <f>'SEQ Oct 2021'!BM66</f>
        <v>n</v>
      </c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</row>
    <row r="89" spans="1:41" ht="14" x14ac:dyDescent="0.15">
      <c r="A89" s="131" t="str">
        <f>'SEQ Oct 2021'!K67</f>
        <v>CovaU</v>
      </c>
      <c r="B89" s="132" t="str">
        <f>'SEQ Oct 2021'!L67</f>
        <v>Freedom</v>
      </c>
      <c r="C89" s="133">
        <f>IF('SEQ Oct 2021'!BP67=0,91*'SEQ Oct 2021'!M67/100,(91*'SEQ Oct 2021'!M67/100)+'SEQ Oct 2021'!BP67/4)</f>
        <v>90.817999999999998</v>
      </c>
      <c r="D89" s="133">
        <f>IF('SEQ Oct 2021'!O67="",$C$70*$C$71*'SEQ Oct 2021'!N67/100,IF($C$70*$C$71&gt;='SEQ Oct 2021'!P67,('SEQ Oct 2021'!P67*'SEQ Oct 2021'!N67/100),($C$70*$C$71*'SEQ Oct 2021'!N67/100)))</f>
        <v>879.13636363636351</v>
      </c>
      <c r="E89" s="133">
        <f>IF(AND('SEQ Oct 2021'!R67&gt;0,'SEQ Oct 2021'!T67&gt;0),IF(($C$70*$C$71&lt;'SEQ Oct 2021'!T67),(0),($C$70*$C$71-'SEQ Oct 2021'!T67)*'SEQ Oct 2021'!U67/100),IF(AND('SEQ Oct 2021'!R67&gt;0,'SEQ Oct 2021'!T67=""),IF(($C$70*$C$71&lt;'SEQ Oct 2021'!R67+'SEQ Oct 2021'!P67),(0),(($C$70*$C$71-('SEQ Oct 2021'!R67+'SEQ Oct 2021'!P67))*'SEQ Oct 2021'!S67/100)),IF(AND('SEQ Oct 2021'!P67&gt;0,'SEQ Oct 2021'!R67=""&gt;0),IF(($C$70*$C$71&lt;'SEQ Oct 2021'!P67),(0),($C$70*$C$71-'SEQ Oct 2021'!P67)*'SEQ Oct 2021'!Q67/100),0)))</f>
        <v>0</v>
      </c>
      <c r="F89" s="134">
        <f>($C$70*$C$72)*'SEQ Oct 2021'!W67/100</f>
        <v>303.40909090909088</v>
      </c>
      <c r="G89" s="135">
        <f t="shared" si="52"/>
        <v>1273.3634545454543</v>
      </c>
      <c r="H89" s="239">
        <f t="shared" si="53"/>
        <v>4730.1818181818171</v>
      </c>
      <c r="I89" s="239">
        <f t="shared" si="51"/>
        <v>5093.453818181817</v>
      </c>
      <c r="J89" s="136">
        <f t="shared" si="54"/>
        <v>5602.7991999999995</v>
      </c>
      <c r="K89" s="137">
        <f>'SEQ Oct 2021'!BB67</f>
        <v>15</v>
      </c>
      <c r="L89" s="137">
        <f>'SEQ Oct 2021'!BC67</f>
        <v>0</v>
      </c>
      <c r="M89" s="137">
        <f>'SEQ Oct 2021'!BD67</f>
        <v>0</v>
      </c>
      <c r="N89" s="137">
        <f>'SEQ Oct 2021'!BE67</f>
        <v>0</v>
      </c>
      <c r="O89" s="144" t="str">
        <f t="shared" si="60"/>
        <v>Guaranteed off bill</v>
      </c>
      <c r="P89" s="226" t="str">
        <f t="shared" si="56"/>
        <v>Exclusive</v>
      </c>
      <c r="Q89" s="240">
        <f t="shared" si="57"/>
        <v>4329.4357454545443</v>
      </c>
      <c r="R89" s="240">
        <f t="shared" si="58"/>
        <v>4329.4357454545443</v>
      </c>
      <c r="S89" s="136">
        <f t="shared" si="59"/>
        <v>4762.3793199999991</v>
      </c>
      <c r="T89" s="136">
        <f t="shared" si="59"/>
        <v>4762.3793199999991</v>
      </c>
      <c r="U89" s="160">
        <f>'SEQ Oct 2021'!BL67</f>
        <v>0</v>
      </c>
      <c r="V89" s="161" t="str">
        <f>'SEQ Oct 2021'!BM67</f>
        <v>n</v>
      </c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297"/>
      <c r="AN89" s="297"/>
      <c r="AO89" s="297"/>
    </row>
    <row r="90" spans="1:41" ht="14" x14ac:dyDescent="0.15">
      <c r="A90" s="131" t="str">
        <f>'SEQ Oct 2021'!K68</f>
        <v>Discover Energy</v>
      </c>
      <c r="B90" s="132" t="str">
        <f>'SEQ Oct 2021'!L68</f>
        <v>Business Smart Saver</v>
      </c>
      <c r="C90" s="133">
        <f>IF('SEQ Oct 2021'!BP68=0,91*'SEQ Oct 2021'!M68/100,(91*'SEQ Oct 2021'!M68/100)+'SEQ Oct 2021'!BP68/4)</f>
        <v>100.09999999999998</v>
      </c>
      <c r="D90" s="133">
        <f>IF('SEQ Oct 2021'!O68="",$C$70*$C$71*'SEQ Oct 2021'!N68/100,IF($C$70*$C$71&gt;='SEQ Oct 2021'!P68,('SEQ Oct 2021'!P68*'SEQ Oct 2021'!N68/100),($C$70*$C$71*'SEQ Oct 2021'!N68/100)))</f>
        <v>880.72727272727263</v>
      </c>
      <c r="E90" s="133">
        <f>IF(AND('SEQ Oct 2021'!R68&gt;0,'SEQ Oct 2021'!T68&gt;0),IF(($C$70*$C$71&lt;'SEQ Oct 2021'!T68),(0),($C$70*$C$71-'SEQ Oct 2021'!T68)*'SEQ Oct 2021'!U68/100),IF(AND('SEQ Oct 2021'!R68&gt;0,'SEQ Oct 2021'!T68=""),IF(($C$70*$C$71&lt;'SEQ Oct 2021'!R68+'SEQ Oct 2021'!P68),(0),(($C$70*$C$71-('SEQ Oct 2021'!R68+'SEQ Oct 2021'!P68))*'SEQ Oct 2021'!S68/100)),IF(AND('SEQ Oct 2021'!P68&gt;0,'SEQ Oct 2021'!R68=""&gt;0),IF(($C$70*$C$71&lt;'SEQ Oct 2021'!P68),(0),($C$70*$C$71-'SEQ Oct 2021'!P68)*'SEQ Oct 2021'!Q68/100),0)))</f>
        <v>0</v>
      </c>
      <c r="F90" s="134">
        <f>($C$70*$C$72)*'SEQ Oct 2021'!W68/100</f>
        <v>279.40909090909088</v>
      </c>
      <c r="G90" s="135">
        <f t="shared" si="52"/>
        <v>1260.2363636363634</v>
      </c>
      <c r="H90" s="239">
        <f t="shared" si="53"/>
        <v>4640.545454545454</v>
      </c>
      <c r="I90" s="239">
        <f t="shared" si="51"/>
        <v>5040.9454545454537</v>
      </c>
      <c r="J90" s="136">
        <f t="shared" si="54"/>
        <v>5545.0399999999991</v>
      </c>
      <c r="K90" s="137">
        <f>'SEQ Oct 2021'!BB68</f>
        <v>0</v>
      </c>
      <c r="L90" s="137">
        <f>'SEQ Oct 2021'!BC68</f>
        <v>18</v>
      </c>
      <c r="M90" s="137">
        <f>'SEQ Oct 2021'!BD68</f>
        <v>0</v>
      </c>
      <c r="N90" s="137">
        <f>'SEQ Oct 2021'!BE68</f>
        <v>0</v>
      </c>
      <c r="O90" s="144" t="str">
        <f t="shared" si="60"/>
        <v>Guaranteed off usage</v>
      </c>
      <c r="P90" s="226" t="str">
        <f t="shared" si="56"/>
        <v>Exclusive</v>
      </c>
      <c r="Q90" s="240">
        <f t="shared" si="57"/>
        <v>4205.6472727272721</v>
      </c>
      <c r="R90" s="240">
        <f t="shared" si="58"/>
        <v>4205.6472727272721</v>
      </c>
      <c r="S90" s="136">
        <f t="shared" si="59"/>
        <v>4626.2119999999995</v>
      </c>
      <c r="T90" s="136">
        <f t="shared" si="59"/>
        <v>4626.2119999999995</v>
      </c>
      <c r="U90" s="160">
        <f>'SEQ Oct 2021'!BL68</f>
        <v>0</v>
      </c>
      <c r="V90" s="161" t="str">
        <f>'SEQ Oct 2021'!BM68</f>
        <v>n</v>
      </c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297"/>
      <c r="AN90" s="297"/>
      <c r="AO90" s="297"/>
    </row>
    <row r="91" spans="1:41" ht="14" x14ac:dyDescent="0.15">
      <c r="A91" s="131" t="str">
        <f>'SEQ Oct 2021'!K69</f>
        <v>Glow Power</v>
      </c>
      <c r="B91" s="132" t="str">
        <f>'SEQ Oct 2021'!L69</f>
        <v>Saver</v>
      </c>
      <c r="C91" s="133">
        <f>IF('SEQ Oct 2021'!BP69=0,91*'SEQ Oct 2021'!M69/100,(91*'SEQ Oct 2021'!M69/100)+'SEQ Oct 2021'!BP69/4)</f>
        <v>92.82</v>
      </c>
      <c r="D91" s="133">
        <f>IF('SEQ Oct 2021'!O69="",$C$70*$C$71*'SEQ Oct 2021'!N69/100,IF($C$70*$C$71&gt;='SEQ Oct 2021'!P69,('SEQ Oct 2021'!P69*'SEQ Oct 2021'!N69/100),($C$70*$C$71*'SEQ Oct 2021'!N69/100)))</f>
        <v>874.99999999999989</v>
      </c>
      <c r="E91" s="133">
        <f>IF(AND('SEQ Oct 2021'!R69&gt;0,'SEQ Oct 2021'!T69&gt;0),IF(($C$70*$C$71&lt;'SEQ Oct 2021'!T69),(0),($C$70*$C$71-'SEQ Oct 2021'!T69)*'SEQ Oct 2021'!U69/100),IF(AND('SEQ Oct 2021'!R69&gt;0,'SEQ Oct 2021'!T69=""),IF(($C$70*$C$71&lt;'SEQ Oct 2021'!R69+'SEQ Oct 2021'!P69),(0),(($C$70*$C$71-('SEQ Oct 2021'!R69+'SEQ Oct 2021'!P69))*'SEQ Oct 2021'!S69/100)),IF(AND('SEQ Oct 2021'!P69&gt;0,'SEQ Oct 2021'!R69=""&gt;0),IF(($C$70*$C$71&lt;'SEQ Oct 2021'!P69),(0),($C$70*$C$71-'SEQ Oct 2021'!P69)*'SEQ Oct 2021'!Q69/100),0)))</f>
        <v>0</v>
      </c>
      <c r="F91" s="134">
        <f>($C$70*$C$72)*'SEQ Oct 2021'!W69/100</f>
        <v>275.99999999999994</v>
      </c>
      <c r="G91" s="135">
        <f t="shared" si="52"/>
        <v>1243.82</v>
      </c>
      <c r="H91" s="239">
        <f t="shared" si="53"/>
        <v>4604</v>
      </c>
      <c r="I91" s="239">
        <f t="shared" si="51"/>
        <v>4975.28</v>
      </c>
      <c r="J91" s="136">
        <f t="shared" si="54"/>
        <v>5472.808</v>
      </c>
      <c r="K91" s="137">
        <f>'SEQ Oct 2021'!BB69</f>
        <v>0</v>
      </c>
      <c r="L91" s="137">
        <f>'SEQ Oct 2021'!BC69</f>
        <v>0</v>
      </c>
      <c r="M91" s="137">
        <f>'SEQ Oct 2021'!BD69</f>
        <v>0</v>
      </c>
      <c r="N91" s="137">
        <f>'SEQ Oct 2021'!BE69</f>
        <v>0</v>
      </c>
      <c r="O91" s="144" t="str">
        <f t="shared" si="60"/>
        <v>No discount</v>
      </c>
      <c r="P91" s="226" t="str">
        <f t="shared" si="56"/>
        <v>Exclusive</v>
      </c>
      <c r="Q91" s="240">
        <f t="shared" si="57"/>
        <v>4975.28</v>
      </c>
      <c r="R91" s="240">
        <f t="shared" si="58"/>
        <v>4975.28</v>
      </c>
      <c r="S91" s="136">
        <f t="shared" si="59"/>
        <v>5472.808</v>
      </c>
      <c r="T91" s="136">
        <f t="shared" si="59"/>
        <v>5472.808</v>
      </c>
      <c r="U91" s="160">
        <f>'SEQ Oct 2021'!BL69</f>
        <v>0</v>
      </c>
      <c r="V91" s="161" t="str">
        <f>'SEQ Oct 2021'!BM69</f>
        <v>n</v>
      </c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297"/>
      <c r="AM91" s="297"/>
      <c r="AN91" s="297"/>
      <c r="AO91" s="297"/>
    </row>
    <row r="92" spans="1:41" ht="14" x14ac:dyDescent="0.15">
      <c r="A92" s="131" t="str">
        <f>'SEQ Oct 2021'!K70</f>
        <v>ReAmped Energy</v>
      </c>
      <c r="B92" s="132" t="str">
        <f>'SEQ Oct 2021'!L70</f>
        <v>ReAmped Business</v>
      </c>
      <c r="C92" s="133">
        <f>IF('SEQ Oct 2021'!BP70=0,91*'SEQ Oct 2021'!M70/100,(91*'SEQ Oct 2021'!M70/100)+'SEQ Oct 2021'!BP70/4)</f>
        <v>82.50390909090909</v>
      </c>
      <c r="D92" s="133">
        <f>IF('SEQ Oct 2021'!O70="",$C$70*$C$71*'SEQ Oct 2021'!N70/100,IF($C$70*$C$71&gt;='SEQ Oct 2021'!P70,('SEQ Oct 2021'!P70*'SEQ Oct 2021'!N70/100),($C$70*$C$71*'SEQ Oct 2021'!N70/100)))</f>
        <v>661.81818181818176</v>
      </c>
      <c r="E92" s="133">
        <f>IF(AND('SEQ Oct 2021'!R70&gt;0,'SEQ Oct 2021'!T70&gt;0),IF(($C$70*$C$71&lt;'SEQ Oct 2021'!T70),(0),($C$70*$C$71-'SEQ Oct 2021'!T70)*'SEQ Oct 2021'!U70/100),IF(AND('SEQ Oct 2021'!R70&gt;0,'SEQ Oct 2021'!T70=""),IF(($C$70*$C$71&lt;'SEQ Oct 2021'!R70+'SEQ Oct 2021'!P70),(0),(($C$70*$C$71-('SEQ Oct 2021'!R70+'SEQ Oct 2021'!P70))*'SEQ Oct 2021'!S70/100)),IF(AND('SEQ Oct 2021'!P70&gt;0,'SEQ Oct 2021'!R70=""&gt;0),IF(($C$70*$C$71&lt;'SEQ Oct 2021'!P70),(0),($C$70*$C$71-'SEQ Oct 2021'!P70)*'SEQ Oct 2021'!Q70/100),0)))</f>
        <v>0</v>
      </c>
      <c r="F92" s="134">
        <f>($C$70*$C$72)*'SEQ Oct 2021'!W70/100</f>
        <v>231.81818181818181</v>
      </c>
      <c r="G92" s="135">
        <f t="shared" si="52"/>
        <v>976.14027272727276</v>
      </c>
      <c r="H92" s="239">
        <f t="shared" si="53"/>
        <v>3574.5454545454545</v>
      </c>
      <c r="I92" s="239">
        <f t="shared" si="51"/>
        <v>3904.561090909091</v>
      </c>
      <c r="J92" s="136">
        <f t="shared" si="54"/>
        <v>4295.0172000000002</v>
      </c>
      <c r="K92" s="137">
        <f>'SEQ Oct 2021'!BB70</f>
        <v>0</v>
      </c>
      <c r="L92" s="137">
        <f>'SEQ Oct 2021'!BC70</f>
        <v>0</v>
      </c>
      <c r="M92" s="137">
        <f>'SEQ Oct 2021'!BD70</f>
        <v>0</v>
      </c>
      <c r="N92" s="137">
        <f>'SEQ Oct 2021'!BE70</f>
        <v>0</v>
      </c>
      <c r="O92" s="144" t="str">
        <f t="shared" si="60"/>
        <v>No discount</v>
      </c>
      <c r="P92" s="226" t="str">
        <f t="shared" si="56"/>
        <v>Exclusive</v>
      </c>
      <c r="Q92" s="240">
        <f t="shared" si="57"/>
        <v>3904.561090909091</v>
      </c>
      <c r="R92" s="240">
        <f t="shared" si="58"/>
        <v>3904.561090909091</v>
      </c>
      <c r="S92" s="136">
        <f t="shared" ref="S92:T95" si="63">Q92*1.1</f>
        <v>4295.0172000000002</v>
      </c>
      <c r="T92" s="136">
        <f t="shared" si="63"/>
        <v>4295.0172000000002</v>
      </c>
      <c r="U92" s="160">
        <f>'SEQ Oct 2021'!BL70</f>
        <v>0</v>
      </c>
      <c r="V92" s="161" t="str">
        <f>'SEQ Oct 2021'!BM70</f>
        <v>n</v>
      </c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297"/>
      <c r="AM92" s="297"/>
      <c r="AN92" s="297"/>
      <c r="AO92" s="297"/>
    </row>
    <row r="93" spans="1:41" ht="14" x14ac:dyDescent="0.15">
      <c r="A93" s="131" t="str">
        <f>'SEQ Oct 2021'!K71</f>
        <v>Sumo Power</v>
      </c>
      <c r="B93" s="132" t="str">
        <f>'SEQ Oct 2021'!L71</f>
        <v>Freedom Business</v>
      </c>
      <c r="C93" s="133">
        <f>IF('SEQ Oct 2021'!BP71=0,91*'SEQ Oct 2021'!M71/100,(91*'SEQ Oct 2021'!M71/100)+'SEQ Oct 2021'!BP71/4)</f>
        <v>104.65</v>
      </c>
      <c r="D93" s="133">
        <f>IF('SEQ Oct 2021'!O71="",$C$70*$C$71*'SEQ Oct 2021'!N71/100,IF($C$70*$C$71&gt;='SEQ Oct 2021'!P71,('SEQ Oct 2021'!P71*'SEQ Oct 2021'!N71/100),($C$70*$C$71*'SEQ Oct 2021'!N71/100)))</f>
        <v>805</v>
      </c>
      <c r="E93" s="133">
        <f>IF(AND('SEQ Oct 2021'!R71&gt;0,'SEQ Oct 2021'!T71&gt;0),IF(($C$70*$C$71&lt;'SEQ Oct 2021'!T71),(0),($C$70*$C$71-'SEQ Oct 2021'!T71)*'SEQ Oct 2021'!U71/100),IF(AND('SEQ Oct 2021'!R71&gt;0,'SEQ Oct 2021'!T71=""),IF(($C$70*$C$71&lt;'SEQ Oct 2021'!R71+'SEQ Oct 2021'!P71),(0),(($C$70*$C$71-('SEQ Oct 2021'!R71+'SEQ Oct 2021'!P71))*'SEQ Oct 2021'!S71/100)),IF(AND('SEQ Oct 2021'!P71&gt;0,'SEQ Oct 2021'!R71=""&gt;0),IF(($C$70*$C$71&lt;'SEQ Oct 2021'!P71),(0),($C$70*$C$71-'SEQ Oct 2021'!P71)*'SEQ Oct 2021'!Q71/100),0)))</f>
        <v>0</v>
      </c>
      <c r="F93" s="134">
        <f>($C$70*$C$72)*'SEQ Oct 2021'!W71/100</f>
        <v>270</v>
      </c>
      <c r="G93" s="135">
        <f t="shared" si="52"/>
        <v>1179.6500000000001</v>
      </c>
      <c r="H93" s="239">
        <f t="shared" si="53"/>
        <v>4300</v>
      </c>
      <c r="I93" s="239">
        <f t="shared" si="51"/>
        <v>4718.6000000000004</v>
      </c>
      <c r="J93" s="136">
        <f t="shared" si="54"/>
        <v>5190.4600000000009</v>
      </c>
      <c r="K93" s="137">
        <f>'SEQ Oct 2021'!BB71</f>
        <v>0</v>
      </c>
      <c r="L93" s="137">
        <f>'SEQ Oct 2021'!BC71</f>
        <v>0</v>
      </c>
      <c r="M93" s="137">
        <f>'SEQ Oct 2021'!BD71</f>
        <v>0</v>
      </c>
      <c r="N93" s="137">
        <f>'SEQ Oct 2021'!BE71</f>
        <v>0</v>
      </c>
      <c r="O93" s="144" t="str">
        <f t="shared" si="60"/>
        <v>No discount</v>
      </c>
      <c r="P93" s="226" t="str">
        <f t="shared" si="56"/>
        <v>Exclusive</v>
      </c>
      <c r="Q93" s="240">
        <f t="shared" si="57"/>
        <v>4718.6000000000004</v>
      </c>
      <c r="R93" s="240">
        <f t="shared" si="58"/>
        <v>4718.6000000000004</v>
      </c>
      <c r="S93" s="136">
        <f t="shared" si="63"/>
        <v>5190.4600000000009</v>
      </c>
      <c r="T93" s="136">
        <f t="shared" si="63"/>
        <v>5190.4600000000009</v>
      </c>
      <c r="U93" s="160">
        <f>'SEQ Oct 2021'!BL71</f>
        <v>0</v>
      </c>
      <c r="V93" s="161" t="str">
        <f>'SEQ Oct 2021'!BM71</f>
        <v>n</v>
      </c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297"/>
      <c r="AM93" s="297"/>
      <c r="AN93" s="297"/>
      <c r="AO93" s="297"/>
    </row>
    <row r="94" spans="1:41" ht="14" x14ac:dyDescent="0.15">
      <c r="A94" s="131" t="str">
        <f>'SEQ Oct 2021'!K72</f>
        <v>Future X Power</v>
      </c>
      <c r="B94" s="132" t="str">
        <f>'SEQ Oct 2021'!L72</f>
        <v>Business Smart</v>
      </c>
      <c r="C94" s="133">
        <f>IF('SEQ Oct 2021'!BP72=0,91*'SEQ Oct 2021'!M72/100,(91*'SEQ Oct 2021'!M72/100)+'SEQ Oct 2021'!BP72/4)</f>
        <v>93.134363636363616</v>
      </c>
      <c r="D94" s="133">
        <f>IF('SEQ Oct 2021'!O72="",$C$70*$C$71*'SEQ Oct 2021'!N72/100,IF($C$70*$C$71&gt;='SEQ Oct 2021'!P72,('SEQ Oct 2021'!P72*'SEQ Oct 2021'!N72/100),($C$70*$C$71*'SEQ Oct 2021'!N72/100)))</f>
        <v>798.63636363636351</v>
      </c>
      <c r="E94" s="133">
        <f>IF(AND('SEQ Oct 2021'!R72&gt;0,'SEQ Oct 2021'!T72&gt;0),IF(($C$70*$C$71&lt;'SEQ Oct 2021'!T72),(0),($C$70*$C$71-'SEQ Oct 2021'!T72)*'SEQ Oct 2021'!U72/100),IF(AND('SEQ Oct 2021'!R72&gt;0,'SEQ Oct 2021'!T72=""),IF(($C$70*$C$71&lt;'SEQ Oct 2021'!R72+'SEQ Oct 2021'!P72),(0),(($C$70*$C$71-('SEQ Oct 2021'!R72+'SEQ Oct 2021'!P72))*'SEQ Oct 2021'!S72/100)),IF(AND('SEQ Oct 2021'!P72&gt;0,'SEQ Oct 2021'!R72=""&gt;0),IF(($C$70*$C$71&lt;'SEQ Oct 2021'!P72),(0),($C$70*$C$71-'SEQ Oct 2021'!P72)*'SEQ Oct 2021'!Q72/100),0)))</f>
        <v>0</v>
      </c>
      <c r="F94" s="134">
        <f>($C$70*$C$72)*'SEQ Oct 2021'!W72/100</f>
        <v>275.45454545454538</v>
      </c>
      <c r="G94" s="135">
        <f t="shared" si="52"/>
        <v>1167.2252727272726</v>
      </c>
      <c r="H94" s="239">
        <f t="shared" si="53"/>
        <v>4296.363636363636</v>
      </c>
      <c r="I94" s="239">
        <f t="shared" si="51"/>
        <v>4668.9010909090903</v>
      </c>
      <c r="J94" s="136">
        <f t="shared" si="54"/>
        <v>5135.7911999999997</v>
      </c>
      <c r="K94" s="137">
        <f>'SEQ Oct 2021'!BB72</f>
        <v>0</v>
      </c>
      <c r="L94" s="137">
        <f>'SEQ Oct 2021'!BC72</f>
        <v>0</v>
      </c>
      <c r="M94" s="137">
        <f>'SEQ Oct 2021'!BD72</f>
        <v>0</v>
      </c>
      <c r="N94" s="137">
        <f>'SEQ Oct 2021'!BE72</f>
        <v>0</v>
      </c>
      <c r="O94" s="144" t="str">
        <f t="shared" ref="O94:O95" si="64">IF(SUM(K94:N94)=0,"No discount",IF(K94&gt;0,"Guaranteed off bill",IF(L94&gt;0,"Guaranteed off usage",IF(M94&gt;0,"Pay-on-time off bill","Pay-on-time off usage"))))</f>
        <v>No discount</v>
      </c>
      <c r="P94" s="226" t="str">
        <f t="shared" si="56"/>
        <v>Exclusive</v>
      </c>
      <c r="Q94" s="240">
        <f t="shared" si="57"/>
        <v>4668.9010909090903</v>
      </c>
      <c r="R94" s="240">
        <f t="shared" si="58"/>
        <v>4668.9010909090903</v>
      </c>
      <c r="S94" s="136">
        <f t="shared" si="63"/>
        <v>5135.7911999999997</v>
      </c>
      <c r="T94" s="136">
        <f t="shared" si="63"/>
        <v>5135.7911999999997</v>
      </c>
      <c r="U94" s="160">
        <f>'SEQ Oct 2021'!BL72</f>
        <v>0</v>
      </c>
      <c r="V94" s="161" t="str">
        <f>'SEQ Oct 2021'!BM72</f>
        <v>n</v>
      </c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297"/>
      <c r="AM94" s="297"/>
      <c r="AN94" s="297"/>
      <c r="AO94" s="297"/>
    </row>
    <row r="95" spans="1:41" ht="14" x14ac:dyDescent="0.15">
      <c r="A95" s="131" t="str">
        <f>'SEQ Oct 2021'!K73</f>
        <v>Momentum Energy</v>
      </c>
      <c r="B95" s="132" t="str">
        <f>'SEQ Oct 2021'!L73</f>
        <v>Smile Power</v>
      </c>
      <c r="C95" s="133">
        <f>IF('SEQ Oct 2021'!BP73=0,91*'SEQ Oct 2021'!M73/100,(91*'SEQ Oct 2021'!M73/100)+'SEQ Oct 2021'!BP73/4)</f>
        <v>101.18372727272727</v>
      </c>
      <c r="D95" s="133">
        <f>IF('SEQ Oct 2021'!O73="",$C$70*$C$71*'SEQ Oct 2021'!N73/100,IF($C$70*$C$71&gt;='SEQ Oct 2021'!P73,('SEQ Oct 2021'!P73*'SEQ Oct 2021'!N73/100),($C$70*$C$71*'SEQ Oct 2021'!N73/100)))</f>
        <v>1884.909090909091</v>
      </c>
      <c r="E95" s="133">
        <f>IF(AND('SEQ Oct 2021'!R73&gt;0,'SEQ Oct 2021'!T73&gt;0),IF(($C$70*$C$71&lt;'SEQ Oct 2021'!T73),(0),($C$70*$C$71-'SEQ Oct 2021'!T73)*'SEQ Oct 2021'!U73/100),IF(AND('SEQ Oct 2021'!R73&gt;0,'SEQ Oct 2021'!T73=""),IF(($C$70*$C$71&lt;'SEQ Oct 2021'!R73+'SEQ Oct 2021'!P73),(0),(($C$70*$C$71-('SEQ Oct 2021'!R73+'SEQ Oct 2021'!P73))*'SEQ Oct 2021'!S73/100)),IF(AND('SEQ Oct 2021'!P73&gt;0,'SEQ Oct 2021'!R73=""&gt;0),IF(($C$70*$C$71&lt;'SEQ Oct 2021'!P73),(0),($C$70*$C$71-'SEQ Oct 2021'!P73)*'SEQ Oct 2021'!Q73/100),0)))</f>
        <v>0</v>
      </c>
      <c r="F95" s="134">
        <f>($C$70*$C$72)*'SEQ Oct 2021'!W73/100</f>
        <v>305.59090909090907</v>
      </c>
      <c r="G95" s="135">
        <f t="shared" si="52"/>
        <v>2291.6837272727275</v>
      </c>
      <c r="H95" s="239">
        <f t="shared" si="53"/>
        <v>8762.0000000000018</v>
      </c>
      <c r="I95" s="239">
        <f t="shared" si="51"/>
        <v>9166.7349090909102</v>
      </c>
      <c r="J95" s="136">
        <f t="shared" si="54"/>
        <v>10083.408400000002</v>
      </c>
      <c r="K95" s="137">
        <f>'SEQ Oct 2021'!BB73</f>
        <v>0</v>
      </c>
      <c r="L95" s="137">
        <f>'SEQ Oct 2021'!BC73</f>
        <v>0</v>
      </c>
      <c r="M95" s="137">
        <f>'SEQ Oct 2021'!BD73</f>
        <v>0</v>
      </c>
      <c r="N95" s="137">
        <f>'SEQ Oct 2021'!BE73</f>
        <v>0</v>
      </c>
      <c r="O95" s="144" t="str">
        <f t="shared" si="64"/>
        <v>No discount</v>
      </c>
      <c r="P95" s="226" t="str">
        <f t="shared" si="56"/>
        <v>Exclusive</v>
      </c>
      <c r="Q95" s="240">
        <f t="shared" si="57"/>
        <v>9166.7349090909102</v>
      </c>
      <c r="R95" s="240">
        <f t="shared" si="58"/>
        <v>9166.7349090909102</v>
      </c>
      <c r="S95" s="136">
        <f t="shared" si="63"/>
        <v>10083.408400000002</v>
      </c>
      <c r="T95" s="136">
        <f t="shared" si="63"/>
        <v>10083.408400000002</v>
      </c>
      <c r="U95" s="160">
        <f>'SEQ Oct 2021'!BL73</f>
        <v>0</v>
      </c>
      <c r="V95" s="161" t="str">
        <f>'SEQ Oct 2021'!BM73</f>
        <v>n</v>
      </c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297"/>
      <c r="AM95" s="297"/>
      <c r="AN95" s="297"/>
      <c r="AO95" s="297"/>
    </row>
    <row r="96" spans="1:41" ht="14" x14ac:dyDescent="0.15">
      <c r="A96" s="131" t="str">
        <f>'SEQ Oct 2021'!K74</f>
        <v>Radian Energy</v>
      </c>
      <c r="B96" s="132" t="str">
        <f>'SEQ Oct 2021'!L74</f>
        <v>Simple Switch</v>
      </c>
      <c r="C96" s="133">
        <f>IF('SEQ Oct 2021'!BP74=0,91*'SEQ Oct 2021'!M74/100,(91*'SEQ Oct 2021'!M74/100)+'SEQ Oct 2021'!BP74/4)</f>
        <v>81.899999999999991</v>
      </c>
      <c r="D96" s="133">
        <f>IF('SEQ Oct 2021'!O74="",$C$70*$C$71*'SEQ Oct 2021'!N74/100,IF($C$70*$C$71&gt;='SEQ Oct 2021'!P74,('SEQ Oct 2021'!P74*'SEQ Oct 2021'!N74/100),($C$70*$C$71*'SEQ Oct 2021'!N74/100)))</f>
        <v>731.81818181818176</v>
      </c>
      <c r="E96" s="133">
        <f>IF(AND('SEQ Oct 2021'!R74&gt;0,'SEQ Oct 2021'!T74&gt;0),IF(($C$70*$C$71&lt;'SEQ Oct 2021'!T74),(0),($C$70*$C$71-'SEQ Oct 2021'!T74)*'SEQ Oct 2021'!U74/100),IF(AND('SEQ Oct 2021'!R74&gt;0,'SEQ Oct 2021'!T74=""),IF(($C$70*$C$71&lt;'SEQ Oct 2021'!R74+'SEQ Oct 2021'!P74),(0),(($C$70*$C$71-('SEQ Oct 2021'!R74+'SEQ Oct 2021'!P74))*'SEQ Oct 2021'!S74/100)),IF(AND('SEQ Oct 2021'!P74&gt;0,'SEQ Oct 2021'!R74=""&gt;0),IF(($C$70*$C$71&lt;'SEQ Oct 2021'!P74),(0),($C$70*$C$71-'SEQ Oct 2021'!P74)*'SEQ Oct 2021'!Q74/100),0)))</f>
        <v>0</v>
      </c>
      <c r="F96" s="134">
        <f>($C$70*$C$72)*'SEQ Oct 2021'!W74/100</f>
        <v>190.90909090909088</v>
      </c>
      <c r="G96" s="135">
        <f t="shared" ref="G96" si="65">SUM(C96:F96)</f>
        <v>1004.6272727272726</v>
      </c>
      <c r="H96" s="239">
        <f t="shared" ref="H96" si="66">(G96-C96)*4</f>
        <v>3690.9090909090905</v>
      </c>
      <c r="I96" s="239">
        <f t="shared" ref="I96" si="67">G96*4</f>
        <v>4018.5090909090904</v>
      </c>
      <c r="J96" s="136">
        <f t="shared" ref="J96" si="68">I96*1.1</f>
        <v>4420.3599999999997</v>
      </c>
      <c r="K96" s="137">
        <f>'SEQ Oct 2021'!BB74</f>
        <v>0</v>
      </c>
      <c r="L96" s="137">
        <f>'SEQ Oct 2021'!BC74</f>
        <v>0</v>
      </c>
      <c r="M96" s="137">
        <f>'SEQ Oct 2021'!BD74</f>
        <v>0</v>
      </c>
      <c r="N96" s="137">
        <f>'SEQ Oct 2021'!BE74</f>
        <v>0</v>
      </c>
      <c r="O96" s="144" t="str">
        <f t="shared" ref="O96" si="69">IF(SUM(K96:N96)=0,"No discount",IF(K96&gt;0,"Guaranteed off bill",IF(L96&gt;0,"Guaranteed off usage",IF(M96&gt;0,"Pay-on-time off bill","Pay-on-time off usage"))))</f>
        <v>No discount</v>
      </c>
      <c r="P96" s="226" t="str">
        <f t="shared" ref="P96" si="70">IF(OR(A96="Origin Energy",A96="Red Energy",A96="Powershop"),"Inclusive","Exclusive")</f>
        <v>Exclusive</v>
      </c>
      <c r="Q96" s="240">
        <f t="shared" ref="Q96" si="71">IF(AND(O96="Guaranteed off bill",P96="Inclusive"),((I96*1.1)-((I96*1.1)*K96/100))/1.1,IF(AND(O96="Guaranteed off usage",P96="Inclusive"),((I96*1.1)-((H96*1.1)*L96/100))/1.1,IF(AND(O96="Guaranteed off bill",P96="Exclusive"),I96-(I96*K96/100),IF(AND(O96="Guaranteed off usage",P96="Exclusive"),I96-(H96*L96/100),IF(P96="Inclusive",((I96*1.1))/1.1,I96)))))</f>
        <v>4018.5090909090904</v>
      </c>
      <c r="R96" s="240">
        <f t="shared" ref="R96" si="72">IF(AND(O96="Pay-on-time off bill",P96="Inclusive"),((Q96*1.1)-((Q96*1.1)*M96/100))/1.1,IF(AND(O96="Pay-on-time off usage",P96="Inclusive"),((Q96*1.1)-((H96*1.1)*N96/100))/1.1,IF(AND(O96="Pay-on-time off bill",P96="Exclusive"),Q96-(Q96*M96/100),IF(AND(O96="Pay-on-time off usage",P96="Exclusive"),Q96-(H96*N96/100),IF(P96="Inclusive",((Q96*1.1))/1.1,Q96)))))</f>
        <v>4018.5090909090904</v>
      </c>
      <c r="S96" s="136">
        <f t="shared" ref="S96" si="73">Q96*1.1</f>
        <v>4420.3599999999997</v>
      </c>
      <c r="T96" s="136">
        <f t="shared" ref="T96" si="74">R96*1.1</f>
        <v>4420.3599999999997</v>
      </c>
      <c r="U96" s="160">
        <f>'SEQ Oct 2021'!BL74</f>
        <v>0</v>
      </c>
      <c r="V96" s="161" t="str">
        <f>'SEQ Oct 2021'!BM74</f>
        <v>n</v>
      </c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</row>
    <row r="97" spans="1:41" ht="14" x14ac:dyDescent="0.15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97"/>
      <c r="AJ97" s="297"/>
      <c r="AK97" s="297"/>
      <c r="AL97" s="297"/>
      <c r="AM97" s="297"/>
      <c r="AN97" s="297"/>
      <c r="AO97" s="297"/>
    </row>
    <row r="98" spans="1:41" ht="14" x14ac:dyDescent="0.15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7"/>
      <c r="X98" s="297"/>
      <c r="Y98" s="297"/>
      <c r="Z98" s="297"/>
      <c r="AA98" s="297"/>
      <c r="AB98" s="297"/>
      <c r="AC98" s="297"/>
      <c r="AD98" s="297"/>
      <c r="AE98" s="297"/>
      <c r="AF98" s="297"/>
      <c r="AG98" s="297"/>
      <c r="AH98" s="297"/>
      <c r="AI98" s="297"/>
      <c r="AJ98" s="297"/>
      <c r="AK98" s="297"/>
      <c r="AL98" s="297"/>
      <c r="AM98" s="297"/>
      <c r="AN98" s="297"/>
      <c r="AO98" s="297"/>
    </row>
    <row r="99" spans="1:41" ht="14" x14ac:dyDescent="0.15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7"/>
      <c r="X99" s="297"/>
      <c r="Y99" s="297"/>
      <c r="Z99" s="297"/>
      <c r="AA99" s="297"/>
      <c r="AB99" s="297"/>
      <c r="AC99" s="297"/>
      <c r="AD99" s="297"/>
      <c r="AE99" s="297"/>
      <c r="AF99" s="297"/>
      <c r="AG99" s="297"/>
      <c r="AH99" s="297"/>
      <c r="AI99" s="297"/>
      <c r="AJ99" s="297"/>
      <c r="AK99" s="297"/>
      <c r="AL99" s="297"/>
      <c r="AM99" s="297"/>
      <c r="AN99" s="297"/>
      <c r="AO99" s="297"/>
    </row>
    <row r="100" spans="1:41" ht="14" x14ac:dyDescent="0.15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297"/>
      <c r="AN100" s="297"/>
      <c r="AO100" s="297"/>
    </row>
    <row r="101" spans="1:41" ht="14" x14ac:dyDescent="0.15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7"/>
      <c r="X101" s="297"/>
      <c r="Y101" s="297"/>
      <c r="Z101" s="297"/>
      <c r="AA101" s="297"/>
      <c r="AB101" s="297"/>
      <c r="AC101" s="297"/>
      <c r="AD101" s="297"/>
      <c r="AE101" s="297"/>
      <c r="AF101" s="297"/>
      <c r="AG101" s="297"/>
      <c r="AH101" s="297"/>
      <c r="AI101" s="297"/>
      <c r="AJ101" s="297"/>
      <c r="AK101" s="297"/>
      <c r="AL101" s="297"/>
      <c r="AM101" s="297"/>
      <c r="AN101" s="297"/>
      <c r="AO101" s="297"/>
    </row>
    <row r="102" spans="1:41" ht="14" x14ac:dyDescent="0.15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7"/>
      <c r="X102" s="297"/>
      <c r="Y102" s="297"/>
      <c r="Z102" s="297"/>
      <c r="AA102" s="297"/>
      <c r="AB102" s="297"/>
      <c r="AC102" s="297"/>
      <c r="AD102" s="297"/>
      <c r="AE102" s="297"/>
      <c r="AF102" s="297"/>
      <c r="AG102" s="297"/>
      <c r="AH102" s="297"/>
      <c r="AI102" s="297"/>
      <c r="AJ102" s="297"/>
      <c r="AK102" s="297"/>
      <c r="AL102" s="297"/>
      <c r="AM102" s="297"/>
      <c r="AN102" s="297"/>
      <c r="AO102" s="297"/>
    </row>
    <row r="103" spans="1:41" ht="14" x14ac:dyDescent="0.15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7"/>
      <c r="X103" s="297"/>
      <c r="Y103" s="297"/>
      <c r="Z103" s="297"/>
      <c r="AA103" s="297"/>
      <c r="AB103" s="297"/>
      <c r="AC103" s="297"/>
      <c r="AD103" s="297"/>
      <c r="AE103" s="297"/>
      <c r="AF103" s="297"/>
      <c r="AG103" s="297"/>
      <c r="AH103" s="297"/>
      <c r="AI103" s="297"/>
      <c r="AJ103" s="297"/>
      <c r="AK103" s="297"/>
      <c r="AL103" s="297"/>
      <c r="AM103" s="297"/>
      <c r="AN103" s="297"/>
      <c r="AO103" s="297"/>
    </row>
    <row r="104" spans="1:41" ht="14" x14ac:dyDescent="0.15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7"/>
      <c r="X104" s="297"/>
      <c r="Y104" s="297"/>
      <c r="Z104" s="297"/>
      <c r="AA104" s="297"/>
      <c r="AB104" s="297"/>
      <c r="AC104" s="297"/>
      <c r="AD104" s="297"/>
      <c r="AE104" s="297"/>
      <c r="AF104" s="297"/>
      <c r="AG104" s="297"/>
      <c r="AH104" s="297"/>
      <c r="AI104" s="297"/>
      <c r="AJ104" s="297"/>
      <c r="AK104" s="297"/>
      <c r="AL104" s="297"/>
      <c r="AM104" s="297"/>
      <c r="AN104" s="297"/>
      <c r="AO104" s="297"/>
    </row>
    <row r="105" spans="1:41" ht="14" x14ac:dyDescent="0.15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7"/>
      <c r="X105" s="297"/>
      <c r="Y105" s="297"/>
      <c r="Z105" s="297"/>
      <c r="AA105" s="297"/>
      <c r="AB105" s="297"/>
      <c r="AC105" s="297"/>
      <c r="AD105" s="297"/>
      <c r="AE105" s="297"/>
      <c r="AF105" s="297"/>
      <c r="AG105" s="297"/>
      <c r="AH105" s="297"/>
      <c r="AI105" s="297"/>
      <c r="AJ105" s="297"/>
      <c r="AK105" s="297"/>
      <c r="AL105" s="297"/>
      <c r="AM105" s="297"/>
      <c r="AN105" s="297"/>
      <c r="AO105" s="297"/>
    </row>
    <row r="106" spans="1:41" ht="14" x14ac:dyDescent="0.15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7"/>
      <c r="X106" s="297"/>
      <c r="Y106" s="297"/>
      <c r="Z106" s="297"/>
      <c r="AA106" s="297"/>
      <c r="AB106" s="297"/>
      <c r="AC106" s="297"/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</row>
    <row r="107" spans="1:41" ht="14" x14ac:dyDescent="0.15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7"/>
      <c r="X107" s="297"/>
      <c r="Y107" s="297"/>
      <c r="Z107" s="297"/>
      <c r="AA107" s="297"/>
      <c r="AB107" s="297"/>
      <c r="AC107" s="297"/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</row>
    <row r="108" spans="1:41" ht="14" x14ac:dyDescent="0.15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</row>
    <row r="109" spans="1:41" ht="14" x14ac:dyDescent="0.15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7"/>
      <c r="X109" s="297"/>
      <c r="Y109" s="297"/>
      <c r="Z109" s="297"/>
      <c r="AA109" s="297"/>
      <c r="AB109" s="297"/>
      <c r="AC109" s="297"/>
      <c r="AD109" s="297"/>
      <c r="AE109" s="297"/>
      <c r="AF109" s="297"/>
      <c r="AG109" s="297"/>
      <c r="AH109" s="297"/>
      <c r="AI109" s="297"/>
      <c r="AJ109" s="297"/>
      <c r="AK109" s="297"/>
      <c r="AL109" s="297"/>
      <c r="AM109" s="297"/>
      <c r="AN109" s="297"/>
      <c r="AO109" s="297"/>
    </row>
    <row r="110" spans="1:41" ht="14" x14ac:dyDescent="0.15">
      <c r="A110" s="295"/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7"/>
      <c r="X110" s="297"/>
      <c r="Y110" s="297"/>
      <c r="Z110" s="297"/>
      <c r="AA110" s="297"/>
      <c r="AB110" s="297"/>
      <c r="AC110" s="297"/>
      <c r="AD110" s="297"/>
      <c r="AE110" s="297"/>
      <c r="AF110" s="297"/>
      <c r="AG110" s="297"/>
      <c r="AH110" s="297"/>
      <c r="AI110" s="297"/>
      <c r="AJ110" s="297"/>
      <c r="AK110" s="297"/>
      <c r="AL110" s="297"/>
      <c r="AM110" s="297"/>
      <c r="AN110" s="297"/>
      <c r="AO110" s="297"/>
    </row>
    <row r="111" spans="1:41" ht="14" x14ac:dyDescent="0.15">
      <c r="A111" s="295"/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7"/>
      <c r="X111" s="297"/>
      <c r="Y111" s="297"/>
      <c r="Z111" s="297"/>
      <c r="AA111" s="297"/>
      <c r="AB111" s="297"/>
      <c r="AC111" s="297"/>
      <c r="AD111" s="297"/>
      <c r="AE111" s="297"/>
      <c r="AF111" s="297"/>
      <c r="AG111" s="297"/>
      <c r="AH111" s="297"/>
      <c r="AI111" s="297"/>
      <c r="AJ111" s="297"/>
      <c r="AK111" s="297"/>
      <c r="AL111" s="297"/>
      <c r="AM111" s="297"/>
      <c r="AN111" s="297"/>
      <c r="AO111" s="297"/>
    </row>
    <row r="112" spans="1:41" ht="14" x14ac:dyDescent="0.15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</row>
    <row r="113" spans="1:41" ht="14" x14ac:dyDescent="0.15">
      <c r="A113" s="295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</row>
    <row r="114" spans="1:41" ht="14" x14ac:dyDescent="0.15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</row>
    <row r="115" spans="1:41" ht="14" x14ac:dyDescent="0.15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:41" ht="14" x14ac:dyDescent="0.15">
      <c r="A116" s="295"/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</row>
    <row r="117" spans="1:41" ht="14" x14ac:dyDescent="0.15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7"/>
      <c r="X117" s="297"/>
      <c r="Y117" s="297"/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</row>
    <row r="118" spans="1:41" ht="14" x14ac:dyDescent="0.15">
      <c r="A118" s="295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</row>
    <row r="119" spans="1:41" ht="14" x14ac:dyDescent="0.15">
      <c r="A119" s="295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</row>
    <row r="120" spans="1:41" ht="14" x14ac:dyDescent="0.15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:41" ht="14" x14ac:dyDescent="0.15">
      <c r="A121" s="295"/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</row>
    <row r="122" spans="1:41" ht="14" x14ac:dyDescent="0.15">
      <c r="A122" s="295"/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</row>
    <row r="123" spans="1:41" ht="14" x14ac:dyDescent="0.15">
      <c r="A123" s="295"/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</row>
    <row r="124" spans="1:41" ht="14" x14ac:dyDescent="0.15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:41" ht="14" x14ac:dyDescent="0.15">
      <c r="A125" s="295"/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</row>
    <row r="126" spans="1:41" ht="14" x14ac:dyDescent="0.15">
      <c r="A126" s="295"/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</row>
    <row r="127" spans="1:41" ht="14" x14ac:dyDescent="0.15">
      <c r="A127" s="295"/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</sheetData>
  <sheetProtection algorithmName="SHA-512" hashValue="kRP7eadGH1mOoJJNrFiLrBMkpjNUvQQtRrNM2mL1DAYWkIfVAB40yd9HOh+qt77euPKp4YUTsGqRVBRHnBtr7g==" saltValue="oxFWlp1oDiRhiSb3zg94EA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D5DB-E902-8F45-A3F9-496F55ADCA80}">
  <sheetPr codeName="Sheet45">
    <tabColor theme="6" tint="0.79998168889431442"/>
  </sheetPr>
  <dimension ref="A1:AO50"/>
  <sheetViews>
    <sheetView workbookViewId="0">
      <selection activeCell="T8" sqref="T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295" t="s">
        <v>24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8"/>
      <c r="AM1" s="298"/>
      <c r="AN1" s="298"/>
      <c r="AO1" s="298"/>
    </row>
    <row r="2" spans="1:41" ht="14" x14ac:dyDescent="0.15">
      <c r="A2" s="296" t="s">
        <v>21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8"/>
      <c r="AM2" s="298"/>
      <c r="AN2" s="298"/>
      <c r="AO2" s="298"/>
    </row>
    <row r="3" spans="1:41" ht="15" thickBot="1" x14ac:dyDescent="0.2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8"/>
      <c r="AM3" s="298"/>
      <c r="AN3" s="298"/>
      <c r="AO3" s="298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8"/>
      <c r="AO7" s="298"/>
    </row>
    <row r="8" spans="1:41" ht="18" customHeight="1" thickBot="1" x14ac:dyDescent="0.2">
      <c r="A8" s="186" t="str">
        <f>'ERG Oct 2021'!K2</f>
        <v>Ergon Energy</v>
      </c>
      <c r="B8" s="187" t="str">
        <f>'ERG Oct 2021'!L2</f>
        <v>Regulated</v>
      </c>
      <c r="C8" s="252">
        <f>IF('ERG Oct 2021'!BP2=0,91*'ERG Oct 2021'!M2/100,(91*'ERG Oct 2021'!M2/100)+'ERG Oct 2021'!BP2/4)</f>
        <v>110.1430909090909</v>
      </c>
      <c r="D8" s="253">
        <f>IF('ERG Oct 2021'!O2="",$C$5*'ERG Oct 2021'!N2/100,IF($C$5&gt;='ERG Oct 2021'!P2,('ERG Oct 2021'!P2*'ERG Oct 2021'!N2/100),($C$5*'ERG Oct 2021'!N2/100)))</f>
        <v>1127.7272727272725</v>
      </c>
      <c r="E8" s="253">
        <f>IF(AND('ERG Oct 2021'!P2&gt;0,'ERG Oct 2021'!R2&gt;0),IF($C$5&lt;'ERG Oct 2021'!P2,0,IF($C$5&lt;=('ERG Oct 2021'!R2+'ERG Oct 2021'!P2),(($C$5-'ERG Oct 2021'!P2)*'ERG Oct 2021'!Q2/100),(('ERG Oct 2021'!R2)*'ERG Oct 2021'!Q2/100))),0)</f>
        <v>0</v>
      </c>
      <c r="F8" s="253">
        <f>IF(AND('ERG Oct 2021'!R2&gt;0,'ERG Oct 2021'!T2&gt;0),IF(($C$5&lt;'ERG Oct 2021'!T2),(0),($C$5-'ERG Oct 2021'!T2)*'ERG Oct 2021'!U2/100),IF(AND('ERG Oct 2021'!R2&gt;0,'ERG Oct 2021'!T2=""),IF(($C$5&lt;'ERG Oct 2021'!R2+'ERG Oct 2021'!P2),(0),(($C$5-('ERG Oct 2021'!R2+'ERG Oct 2021'!P2))*'ERG Oct 2021'!S2/100)),IF(AND('ERG Oct 2021'!P2&gt;0,'ERG Oct 2021'!R2=""&gt;0),IF(($C$5&lt;'ERG Oct 2021'!P2),(0),($C$5-'ERG Oct 2021'!P2)*'ERG Oct 2021'!Q2/100),0)))</f>
        <v>0</v>
      </c>
      <c r="G8" s="254">
        <f>SUM(C8:F8)</f>
        <v>1237.8703636363634</v>
      </c>
      <c r="H8" s="255">
        <f t="shared" ref="H8" si="0">(G8-C8)*4</f>
        <v>4510.9090909090901</v>
      </c>
      <c r="I8" s="255">
        <f t="shared" ref="I8" si="1">G8*4</f>
        <v>4951.4814545454537</v>
      </c>
      <c r="J8" s="256">
        <f>I8*1.1</f>
        <v>5446.6295999999993</v>
      </c>
      <c r="K8" s="257">
        <f>'ERG Oct 2021'!BB2</f>
        <v>0</v>
      </c>
      <c r="L8" s="257">
        <f>'ERG Oct 2021'!BC2</f>
        <v>0</v>
      </c>
      <c r="M8" s="257">
        <f>'ERG Oct 2021'!BD2</f>
        <v>0</v>
      </c>
      <c r="N8" s="257">
        <f>'ERG Oct 2021'!BE2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261">
        <f>Q8*1.1</f>
        <v>5446.6295999999993</v>
      </c>
      <c r="T8" s="256">
        <f>R8*1.1</f>
        <v>5446.6295999999993</v>
      </c>
      <c r="U8" s="262">
        <f>'ERG Oct 2021'!BL2</f>
        <v>0</v>
      </c>
      <c r="V8" s="263" t="str">
        <f>'ERG Oct 2021'!BM2</f>
        <v>n</v>
      </c>
      <c r="W8" s="297"/>
      <c r="X8" s="297"/>
      <c r="Y8" s="297"/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8"/>
      <c r="AO8" s="298"/>
    </row>
    <row r="9" spans="1:41" ht="14" x14ac:dyDescent="0.15">
      <c r="A9" s="298"/>
      <c r="B9" s="298"/>
      <c r="C9" s="298"/>
      <c r="D9" s="298"/>
      <c r="E9" s="298"/>
      <c r="F9" s="298"/>
      <c r="G9" s="298"/>
      <c r="H9" s="298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8"/>
      <c r="AM9" s="298"/>
      <c r="AN9" s="298"/>
      <c r="AO9" s="298"/>
    </row>
    <row r="10" spans="1:41" ht="15" thickBot="1" x14ac:dyDescent="0.2">
      <c r="A10" s="298"/>
      <c r="B10" s="298"/>
      <c r="C10" s="298"/>
      <c r="D10" s="298"/>
      <c r="E10" s="298"/>
      <c r="F10" s="298"/>
      <c r="G10" s="298"/>
      <c r="H10" s="298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8"/>
      <c r="AM10" s="298"/>
      <c r="AN10" s="298"/>
      <c r="AO10" s="298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8"/>
      <c r="AM13" s="298"/>
      <c r="AN13" s="298"/>
      <c r="AO13" s="298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8"/>
      <c r="AM14" s="298"/>
      <c r="AN14" s="298"/>
      <c r="AO14" s="298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8"/>
      <c r="AM15" s="298"/>
      <c r="AN15" s="298"/>
      <c r="AO15" s="298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8"/>
      <c r="AO16" s="298"/>
    </row>
    <row r="17" spans="1:41" ht="15" thickBot="1" x14ac:dyDescent="0.2">
      <c r="A17" s="186" t="str">
        <f>'ERG Oct 2021'!K3</f>
        <v>Ergon Energy</v>
      </c>
      <c r="B17" s="187" t="str">
        <f>'ERG Oct 2021'!L3</f>
        <v>Regulated</v>
      </c>
      <c r="C17" s="188">
        <f>IF('ERG Oct 2021'!BP3=0,91*'ERG Oct 2021'!M3/100,(91*'ERG Oct 2021'!M3/100)+'ERG Oct 2021'!BP3/4)</f>
        <v>110.1430909090909</v>
      </c>
      <c r="D17" s="188">
        <f>IF('ERG Oct 2021'!O3="",$C$29*$C$30*'ERG Oct 2021'!N3/100,IF($C$29*$C$30&gt;='ERG Oct 2021'!P3,('ERG Oct 2021'!P3*'ERG Oct 2021'!N3/100),($C$29*$C$30*'ERG Oct 2021'!N3/100)))</f>
        <v>0</v>
      </c>
      <c r="E17" s="189">
        <f>IF(AND('ERG Oct 2021'!R3&gt;0,'ERG Oct 2021'!T3&gt;0),IF(($C$29*$C$30&lt;'ERG Oct 2021'!T3),(0),($C$29*$C$30-'ERG Oct 2021'!T3)*'ERG Oct 2021'!U3/100),IF(AND('ERG Oct 2021'!R3&gt;0,'ERG Oct 2021'!T3=""),IF(($C$29*$C$30&lt;'ERG Oct 2021'!R3+'ERG Oct 2021'!P3),(0),(($C$29*$C$30-('ERG Oct 2021'!R3+'ERG Oct 2021'!P3))*'ERG Oct 2021'!S3/100)),IF(AND('ERG Oct 2021'!P3&gt;0,'ERG Oct 2021'!R3=""&gt;0),IF(($C$29*$C$30&lt;'ERG Oct 2021'!P3),(0),($C$29*$C$30-'ERG Oct 2021'!P3)*'ERG Oct 2021'!Q3/100),0)))</f>
        <v>0</v>
      </c>
      <c r="F17" s="189">
        <f>($C$29*$C$31)*'ERG Oct 2021'!AF3/100</f>
        <v>0</v>
      </c>
      <c r="G17" s="190">
        <f>SUM(C17:F17)</f>
        <v>110.1430909090909</v>
      </c>
      <c r="H17" s="190">
        <f>(G17-C17)*4</f>
        <v>0</v>
      </c>
      <c r="I17" s="191">
        <f t="shared" ref="I17" si="3">G17*4</f>
        <v>440.5723636363636</v>
      </c>
      <c r="J17" s="245">
        <f>I17*1.1</f>
        <v>484.62959999999998</v>
      </c>
      <c r="K17" s="190">
        <f>'ERG Oct 2021'!BB3</f>
        <v>0</v>
      </c>
      <c r="L17" s="190">
        <f>'ERG Oct 2021'!BC3</f>
        <v>0</v>
      </c>
      <c r="M17" s="190">
        <f>'ERG Oct 2021'!BD3</f>
        <v>0</v>
      </c>
      <c r="N17" s="190">
        <f>'ERG Oct 2021'!BE3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440.5723636363636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440.5723636363636</v>
      </c>
      <c r="S17" s="190">
        <f>Q17*1.1</f>
        <v>484.62959999999998</v>
      </c>
      <c r="T17" s="190">
        <f>R17*1.1</f>
        <v>484.62959999999998</v>
      </c>
      <c r="U17" s="190">
        <f>'ERG Oct 2021'!BL3</f>
        <v>0</v>
      </c>
      <c r="V17" s="190" t="str">
        <f>'ERG Oct 2021'!BM3</f>
        <v>n</v>
      </c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8"/>
      <c r="AO17" s="298"/>
    </row>
    <row r="18" spans="1:41" ht="14" x14ac:dyDescent="0.15">
      <c r="A18" s="298"/>
      <c r="B18" s="298"/>
      <c r="C18" s="298"/>
      <c r="D18" s="298"/>
      <c r="E18" s="298"/>
      <c r="F18" s="298"/>
      <c r="G18" s="298"/>
      <c r="H18" s="298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8"/>
      <c r="AM18" s="298"/>
      <c r="AN18" s="298"/>
      <c r="AO18" s="298"/>
    </row>
    <row r="19" spans="1:41" ht="15" thickBot="1" x14ac:dyDescent="0.2">
      <c r="A19" s="298"/>
      <c r="B19" s="298"/>
      <c r="C19" s="298"/>
      <c r="D19" s="298"/>
      <c r="E19" s="298"/>
      <c r="F19" s="298"/>
      <c r="G19" s="298"/>
      <c r="H19" s="298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8"/>
      <c r="AM19" s="298"/>
      <c r="AN19" s="298"/>
      <c r="AO19" s="298"/>
    </row>
    <row r="20" spans="1:41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</row>
    <row r="21" spans="1:41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</row>
    <row r="22" spans="1:41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</row>
    <row r="23" spans="1:41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</row>
    <row r="24" spans="1:41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</row>
    <row r="25" spans="1:41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8"/>
      <c r="AO25" s="298"/>
    </row>
    <row r="26" spans="1:41" ht="15" thickBot="1" x14ac:dyDescent="0.2">
      <c r="A26" s="186" t="str">
        <f>'ERG Oct 2021'!K4</f>
        <v>Ergon Energy</v>
      </c>
      <c r="B26" s="187" t="str">
        <f>'ERG Oct 2021'!L4</f>
        <v>Regulated</v>
      </c>
      <c r="C26" s="188">
        <f>IF('ERG Oct 2021'!BP4=0,91*'ERG Oct 2021'!M4/100,(91*'ERG Oct 2021'!M4/100)+'ERG Oct 2021'!BP4/4)</f>
        <v>100.20754545454545</v>
      </c>
      <c r="D26" s="188">
        <f>IF('ERG Oct 2021'!O4="",$C$54*$C$55*'ERG Oct 2021'!N4/100,IF($C$54*$C$55&gt;='ERG Oct 2021'!P4,('ERG Oct 2021'!P4*'ERG Oct 2021'!N4/100),($C$54*$C$55*'ERG Oct 2021'!N4/100)))</f>
        <v>0</v>
      </c>
      <c r="E26" s="189">
        <f>IF(AND('ERG Oct 2021'!R4&gt;0,'ERG Oct 2021'!T4&gt;0),IF(($C$54*$C$55&lt;'ERG Oct 2021'!T4),(0),($C$54*$C$55-'ERG Oct 2021'!T4)*'ERG Oct 2021'!U4/100),IF(AND('ERG Oct 2021'!R4&gt;0,'ERG Oct 2021'!T4=""),IF(($C$54*$C$55&lt;'ERG Oct 2021'!R4+'ERG Oct 2021'!P4),(0),(($C$54*$C$55-('ERG Oct 2021'!R4+'ERG Oct 2021'!P4))*'ERG Oct 2021'!S4/100)),IF(AND('ERG Oct 2021'!P4&gt;0,'ERG Oct 2021'!R4=""&gt;0),IF(($C$54*$C$55&lt;'ERG Oct 2021'!P4),(0),($C$54*$C$55-'ERG Oct 2021'!P4)*'ERG Oct 2021'!Q4/100),0)))</f>
        <v>0</v>
      </c>
      <c r="F26" s="189">
        <f>($C$54*$C$56)*'ERG Oct 2021'!W4/100</f>
        <v>0</v>
      </c>
      <c r="G26" s="190">
        <f>SUM(C26:F26)</f>
        <v>100.20754545454545</v>
      </c>
      <c r="H26" s="190">
        <f>(G26-C26)*4</f>
        <v>0</v>
      </c>
      <c r="I26" s="191">
        <f t="shared" ref="I26" si="4">G26*4</f>
        <v>400.83018181818181</v>
      </c>
      <c r="J26" s="245">
        <f>I26*1.1</f>
        <v>440.91320000000002</v>
      </c>
      <c r="K26" s="190">
        <f>'ERG Oct 2021'!BB4</f>
        <v>0</v>
      </c>
      <c r="L26" s="190">
        <f>'ERG Oct 2021'!BC4</f>
        <v>0</v>
      </c>
      <c r="M26" s="190">
        <f>'ERG Oct 2021'!BD4</f>
        <v>0</v>
      </c>
      <c r="N26" s="190">
        <f>'ERG Oct 2021'!BE4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400.83018181818181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400.83018181818181</v>
      </c>
      <c r="S26" s="190">
        <f>Q26*1.1</f>
        <v>440.91320000000002</v>
      </c>
      <c r="T26" s="190">
        <f>R26*1.1</f>
        <v>440.91320000000002</v>
      </c>
      <c r="U26" s="190">
        <f>'ERG Oct 2021'!BL4</f>
        <v>0</v>
      </c>
      <c r="V26" s="190" t="str">
        <f>'ERG Oct 2021'!BM4</f>
        <v>n</v>
      </c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8"/>
      <c r="AO26" s="298"/>
    </row>
    <row r="27" spans="1:41" ht="14" x14ac:dyDescent="0.15">
      <c r="A27" s="298"/>
      <c r="B27" s="298"/>
      <c r="C27" s="298"/>
      <c r="D27" s="298"/>
      <c r="E27" s="298"/>
      <c r="F27" s="298"/>
      <c r="G27" s="298"/>
      <c r="H27" s="298"/>
      <c r="I27" s="298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8"/>
      <c r="AM27" s="298"/>
      <c r="AN27" s="298"/>
      <c r="AO27" s="298"/>
    </row>
    <row r="28" spans="1:41" ht="14" x14ac:dyDescent="0.15">
      <c r="A28" s="298"/>
      <c r="B28" s="298"/>
      <c r="C28" s="298"/>
      <c r="D28" s="298"/>
      <c r="E28" s="298"/>
      <c r="F28" s="298"/>
      <c r="G28" s="298"/>
      <c r="H28" s="298"/>
      <c r="I28" s="298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8"/>
      <c r="AM28" s="298"/>
      <c r="AN28" s="298"/>
      <c r="AO28" s="298"/>
    </row>
    <row r="29" spans="1:41" ht="14" x14ac:dyDescent="0.15">
      <c r="A29" s="298"/>
      <c r="B29" s="298"/>
      <c r="C29" s="298"/>
      <c r="D29" s="298"/>
      <c r="E29" s="298"/>
      <c r="F29" s="298"/>
      <c r="G29" s="298"/>
      <c r="H29" s="298"/>
      <c r="I29" s="298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8"/>
      <c r="AM29" s="298"/>
      <c r="AN29" s="298"/>
      <c r="AO29" s="298"/>
    </row>
    <row r="30" spans="1:41" ht="14" x14ac:dyDescent="0.15">
      <c r="A30" s="298"/>
      <c r="B30" s="298"/>
      <c r="C30" s="298"/>
      <c r="D30" s="298"/>
      <c r="E30" s="298"/>
      <c r="F30" s="298"/>
      <c r="G30" s="298"/>
      <c r="H30" s="298"/>
      <c r="I30" s="298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8"/>
      <c r="AM30" s="298"/>
      <c r="AN30" s="298"/>
      <c r="AO30" s="298"/>
    </row>
    <row r="31" spans="1:41" ht="14" x14ac:dyDescent="0.15">
      <c r="A31" s="298"/>
      <c r="B31" s="298"/>
      <c r="C31" s="298"/>
      <c r="D31" s="298"/>
      <c r="E31" s="298"/>
      <c r="F31" s="298"/>
      <c r="G31" s="298"/>
      <c r="H31" s="298"/>
      <c r="I31" s="298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8"/>
      <c r="AM31" s="298"/>
      <c r="AN31" s="298"/>
      <c r="AO31" s="298"/>
    </row>
    <row r="32" spans="1:41" ht="14" x14ac:dyDescent="0.15">
      <c r="A32" s="298"/>
      <c r="B32" s="298"/>
      <c r="C32" s="298"/>
      <c r="D32" s="298"/>
      <c r="E32" s="298"/>
      <c r="F32" s="298"/>
      <c r="G32" s="298"/>
      <c r="H32" s="298"/>
      <c r="I32" s="298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8"/>
      <c r="AM32" s="298"/>
      <c r="AN32" s="298"/>
      <c r="AO32" s="298"/>
    </row>
    <row r="33" spans="1:41" ht="14" x14ac:dyDescent="0.15">
      <c r="A33" s="298"/>
      <c r="B33" s="298"/>
      <c r="C33" s="298"/>
      <c r="D33" s="298"/>
      <c r="E33" s="298"/>
      <c r="F33" s="298"/>
      <c r="G33" s="298"/>
      <c r="H33" s="298"/>
      <c r="I33" s="298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8"/>
      <c r="AM33" s="298"/>
      <c r="AN33" s="298"/>
      <c r="AO33" s="298"/>
    </row>
    <row r="34" spans="1:41" ht="14" x14ac:dyDescent="0.15">
      <c r="A34" s="298"/>
      <c r="B34" s="298"/>
      <c r="C34" s="298"/>
      <c r="D34" s="298"/>
      <c r="E34" s="298"/>
      <c r="F34" s="298"/>
      <c r="G34" s="298"/>
      <c r="H34" s="298"/>
      <c r="I34" s="298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8"/>
      <c r="AM34" s="298"/>
      <c r="AN34" s="298"/>
      <c r="AO34" s="298"/>
    </row>
    <row r="35" spans="1:41" ht="14" x14ac:dyDescent="0.15">
      <c r="A35" s="298"/>
      <c r="B35" s="298"/>
      <c r="C35" s="298"/>
      <c r="D35" s="298"/>
      <c r="E35" s="298"/>
      <c r="F35" s="298"/>
      <c r="G35" s="298"/>
      <c r="H35" s="298"/>
      <c r="I35" s="298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8"/>
      <c r="AM35" s="298"/>
      <c r="AN35" s="298"/>
      <c r="AO35" s="298"/>
    </row>
    <row r="36" spans="1:41" ht="14" x14ac:dyDescent="0.15">
      <c r="A36" s="298"/>
      <c r="B36" s="298"/>
      <c r="C36" s="298"/>
      <c r="D36" s="298"/>
      <c r="E36" s="298"/>
      <c r="F36" s="298"/>
      <c r="G36" s="298"/>
      <c r="H36" s="298"/>
      <c r="I36" s="298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</row>
    <row r="37" spans="1:41" x14ac:dyDescent="0.15">
      <c r="A37" s="298"/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/>
      <c r="AN37" s="298"/>
      <c r="AO37" s="298"/>
    </row>
    <row r="38" spans="1:41" x14ac:dyDescent="0.15">
      <c r="A38" s="298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</row>
    <row r="39" spans="1:41" x14ac:dyDescent="0.15">
      <c r="A39" s="298"/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</row>
    <row r="40" spans="1:41" x14ac:dyDescent="0.15">
      <c r="A40" s="298"/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</row>
    <row r="41" spans="1:41" x14ac:dyDescent="0.15">
      <c r="A41" s="298"/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/>
      <c r="AN41" s="298"/>
      <c r="AO41" s="298"/>
    </row>
    <row r="42" spans="1:41" x14ac:dyDescent="0.15">
      <c r="A42" s="298"/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</row>
    <row r="43" spans="1:41" x14ac:dyDescent="0.15">
      <c r="A43" s="298"/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/>
      <c r="AN43" s="298"/>
      <c r="AO43" s="298"/>
    </row>
    <row r="44" spans="1:41" x14ac:dyDescent="0.15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</row>
    <row r="45" spans="1:41" x14ac:dyDescent="0.15">
      <c r="A45" s="298"/>
      <c r="B45" s="298"/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/>
      <c r="AK45" s="298"/>
      <c r="AL45" s="298"/>
      <c r="AM45" s="298"/>
      <c r="AN45" s="298"/>
      <c r="AO45" s="298"/>
    </row>
    <row r="46" spans="1:41" x14ac:dyDescent="0.15">
      <c r="A46" s="298"/>
      <c r="B46" s="298"/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</row>
    <row r="47" spans="1:41" x14ac:dyDescent="0.15">
      <c r="A47" s="298"/>
      <c r="B47" s="298"/>
      <c r="C47" s="298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298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/>
      <c r="AN47" s="298"/>
      <c r="AO47" s="298"/>
    </row>
    <row r="48" spans="1:41" x14ac:dyDescent="0.15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</row>
    <row r="49" spans="1:41" x14ac:dyDescent="0.15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298"/>
      <c r="AC49" s="298"/>
      <c r="AD49" s="298"/>
      <c r="AE49" s="298"/>
      <c r="AF49" s="298"/>
      <c r="AG49" s="298"/>
      <c r="AH49" s="298"/>
      <c r="AI49" s="298"/>
      <c r="AJ49" s="298"/>
      <c r="AK49" s="298"/>
      <c r="AL49" s="298"/>
      <c r="AM49" s="298"/>
      <c r="AN49" s="298"/>
      <c r="AO49" s="298"/>
    </row>
    <row r="50" spans="1:41" x14ac:dyDescent="0.15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</row>
  </sheetData>
  <sheetProtection algorithmName="SHA-512" hashValue="ZVaBioUa4Y/hCunENJZN6Jkl0HpTUIC+CNYAkD8AHxvFpxxzhAjjPhTfxNcfNU3PQKZN8usf0QW64PRBpMccEA==" saltValue="aX/WhQUQvjJ+UoFZuTkFgA==" spinCount="100000" sheet="1" objects="1" scenarios="1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27D14-2E9E-F246-9886-7D144EE85F6B}">
  <sheetPr codeName="Sheet38">
    <tabColor rgb="FFCD7B93"/>
  </sheetPr>
  <dimension ref="A1:AO121"/>
  <sheetViews>
    <sheetView zoomScaleNormal="100" zoomScalePageLayoutView="120" workbookViewId="0">
      <selection activeCell="B8" sqref="B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283" t="s">
        <v>270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1:41" ht="14" x14ac:dyDescent="0.15">
      <c r="A2" s="284" t="s">
        <v>221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</row>
    <row r="3" spans="1:41" ht="15" thickBot="1" x14ac:dyDescent="0.2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</row>
    <row r="8" spans="1:41" ht="14" x14ac:dyDescent="0.15">
      <c r="A8" s="131" t="str">
        <f>'SEQ Apr 2021'!K2</f>
        <v>AGL</v>
      </c>
      <c r="B8" s="132" t="str">
        <f>'SEQ Apr 2021'!L2</f>
        <v>Business Essentials</v>
      </c>
      <c r="C8" s="133">
        <f>IF('SEQ Apr 2021'!BP2=0,91*'SEQ Apr 2021'!M2/100,(91*'SEQ Apr 2021'!M2/100)+'SEQ Apr 2021'!BP2/4)</f>
        <v>99.206545454545449</v>
      </c>
      <c r="D8" s="134">
        <f>IF('SEQ Apr 2021'!O2="",$C$5*'SEQ Apr 2021'!N2/100,IF($C$5&gt;='SEQ Apr 2021'!P2,('SEQ Apr 2021'!P2*'SEQ Apr 2021'!N2/100),($C$5*'SEQ Apr 2021'!N2/100)))</f>
        <v>960.45454545454527</v>
      </c>
      <c r="E8" s="134">
        <f>IF(AND('SEQ Apr 2021'!P2&gt;0,'SEQ Apr 2021'!R2&gt;0),IF($C$5&lt;'SEQ Apr 2021'!P2,0,IF($C$5&lt;=('SEQ Apr 2021'!R2+'SEQ Apr 2021'!P2),(($C$5-'SEQ Apr 2021'!P2)*'SEQ Apr 2021'!Q2/100),(('SEQ Apr 2021'!R2)*'SEQ Apr 2021'!Q2/100))),0)</f>
        <v>0</v>
      </c>
      <c r="F8" s="134">
        <f>IF(AND('SEQ Apr 2021'!R2&gt;0,'SEQ Apr 2021'!T2&gt;0),IF(($C$5&lt;'SEQ Apr 2021'!T2),(0),($C$5-'SEQ Apr 2021'!T2)*'SEQ Apr 2021'!U2/100),IF(AND('SEQ Apr 2021'!R2&gt;0,'SEQ Apr 2021'!T2=""),IF(($C$5&lt;'SEQ Apr 2021'!R2+'SEQ Apr 2021'!P2),(0),(($C$5-('SEQ Apr 2021'!R2+'SEQ Apr 2021'!P2))*'SEQ Apr 2021'!S2/100)),IF(AND('SEQ Apr 2021'!P2&gt;0,'SEQ Apr 2021'!R2=""&gt;0),IF(($C$5&lt;'SEQ Apr 2021'!P2),(0),($C$5-'SEQ Apr 2021'!P2)*'SEQ Apr 2021'!Q2/100),0)))</f>
        <v>0</v>
      </c>
      <c r="G8" s="232">
        <f>SUM(C8:F8)</f>
        <v>1059.6610909090907</v>
      </c>
      <c r="H8" s="239">
        <f t="shared" ref="H8:H30" si="0">(G8-C8)*4</f>
        <v>3841.8181818181811</v>
      </c>
      <c r="I8" s="239">
        <f t="shared" ref="I8:I30" si="1">G8*4</f>
        <v>4238.6443636363629</v>
      </c>
      <c r="J8" s="136">
        <f>I8*1.1</f>
        <v>4662.5087999999996</v>
      </c>
      <c r="K8" s="137">
        <f>'SEQ Apr 2021'!BB2</f>
        <v>0</v>
      </c>
      <c r="L8" s="137">
        <f>'SEQ Apr 2021'!BC2</f>
        <v>0</v>
      </c>
      <c r="M8" s="137">
        <f>'SEQ Apr 2021'!BD2</f>
        <v>0</v>
      </c>
      <c r="N8" s="137">
        <f>'SEQ Apr 2021'!BE2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3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36">
        <f>Q8*1.1</f>
        <v>4662.5087999999996</v>
      </c>
      <c r="T8" s="136">
        <f>R8*1.1</f>
        <v>4662.5087999999996</v>
      </c>
      <c r="U8" s="160">
        <f>'SEQ Apr 2021'!BL2</f>
        <v>0</v>
      </c>
      <c r="V8" s="161" t="str">
        <f>'SEQ Apr 2021'!BM2</f>
        <v>n</v>
      </c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</row>
    <row r="9" spans="1:41" ht="14" x14ac:dyDescent="0.15">
      <c r="A9" s="131" t="str">
        <f>'SEQ Apr 2021'!K3</f>
        <v>Diamond Energy</v>
      </c>
      <c r="B9" s="132" t="str">
        <f>'SEQ Apr 2021'!L3</f>
        <v>Renewable Saver POT</v>
      </c>
      <c r="C9" s="133">
        <f>IF('SEQ Apr 2021'!BP3=0,91*'SEQ Apr 2021'!M3/100,(91*'SEQ Apr 2021'!M3/100)+'SEQ Apr 2021'!BP3/4)</f>
        <v>117.84499999999998</v>
      </c>
      <c r="D9" s="134">
        <f>IF('SEQ Apr 2021'!O3="",$C$5*'SEQ Apr 2021'!N3/100,IF($C$5&gt;='SEQ Apr 2021'!P3,('SEQ Apr 2021'!P3*'SEQ Apr 2021'!N3/100),($C$5*'SEQ Apr 2021'!N3/100)))</f>
        <v>1220.9090909090908</v>
      </c>
      <c r="E9" s="134">
        <f>IF(AND('SEQ Apr 2021'!P3&gt;0,'SEQ Apr 2021'!R3&gt;0),IF($C$5&lt;'SEQ Apr 2021'!P3,0,IF($C$5&lt;=('SEQ Apr 2021'!R3+'SEQ Apr 2021'!P3),(($C$5-'SEQ Apr 2021'!P3)*'SEQ Apr 2021'!Q3/100),(('SEQ Apr 2021'!R3)*'SEQ Apr 2021'!Q3/100))),0)</f>
        <v>0</v>
      </c>
      <c r="F9" s="134">
        <f>IF(AND('SEQ Apr 2021'!R3&gt;0,'SEQ Apr 2021'!T3&gt;0),IF(($C$5&lt;'SEQ Apr 2021'!T3),(0),($C$5-'SEQ Apr 2021'!T3)*'SEQ Apr 2021'!U3/100),IF(AND('SEQ Apr 2021'!R3&gt;0,'SEQ Apr 2021'!T3=""),IF(($C$5&lt;'SEQ Apr 2021'!R3+'SEQ Apr 2021'!P3),(0),(($C$5-('SEQ Apr 2021'!R3+'SEQ Apr 2021'!P3))*'SEQ Apr 2021'!S3/100)),IF(AND('SEQ Apr 2021'!P3&gt;0,'SEQ Apr 2021'!R3=""&gt;0),IF(($C$5&lt;'SEQ Apr 2021'!P3),(0),($C$5-'SEQ Apr 2021'!P3)*'SEQ Apr 2021'!Q3/100),0)))</f>
        <v>0</v>
      </c>
      <c r="G9" s="232">
        <f t="shared" ref="G9:G22" si="3">SUM(C9:F9)</f>
        <v>1338.7540909090908</v>
      </c>
      <c r="H9" s="239">
        <f t="shared" si="0"/>
        <v>4883.6363636363631</v>
      </c>
      <c r="I9" s="239">
        <f t="shared" si="1"/>
        <v>5355.0163636363632</v>
      </c>
      <c r="J9" s="136">
        <f t="shared" ref="J9:J30" si="4">I9*1.1</f>
        <v>5890.518</v>
      </c>
      <c r="K9" s="137">
        <f>'SEQ Apr 2021'!BB3</f>
        <v>0</v>
      </c>
      <c r="L9" s="137">
        <f>'SEQ Apr 2021'!BC3</f>
        <v>0</v>
      </c>
      <c r="M9" s="137">
        <f>'SEQ Apr 2021'!BD3</f>
        <v>7</v>
      </c>
      <c r="N9" s="137">
        <f>'SEQ Apr 2021'!BE3</f>
        <v>0</v>
      </c>
      <c r="O9" s="144" t="str">
        <f t="shared" ref="O9:O22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3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5355.0163636363632</v>
      </c>
      <c r="R9" s="240">
        <f t="shared" ref="R9:R3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4980.1652181818181</v>
      </c>
      <c r="S9" s="136">
        <f t="shared" ref="S9:T23" si="8">Q9*1.1</f>
        <v>5890.518</v>
      </c>
      <c r="T9" s="136">
        <f t="shared" si="8"/>
        <v>5478.18174</v>
      </c>
      <c r="U9" s="160">
        <f>'SEQ Apr 2021'!BL3</f>
        <v>0</v>
      </c>
      <c r="V9" s="161" t="str">
        <f>'SEQ Apr 2021'!BM3</f>
        <v>n</v>
      </c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</row>
    <row r="10" spans="1:41" ht="14" x14ac:dyDescent="0.15">
      <c r="A10" s="131" t="str">
        <f>'SEQ Apr 2021'!K4</f>
        <v>EnergyAustralia</v>
      </c>
      <c r="B10" s="132" t="str">
        <f>'SEQ Apr 2021'!L4</f>
        <v>Total Plan</v>
      </c>
      <c r="C10" s="133">
        <f>IF('SEQ Apr 2021'!BP4=0,91*'SEQ Apr 2021'!M4/100,(91*'SEQ Apr 2021'!M4/100)+'SEQ Apr 2021'!BP4/4)</f>
        <v>104.64999999999998</v>
      </c>
      <c r="D10" s="134">
        <f>IF('SEQ Apr 2021'!O4="",$C$5*'SEQ Apr 2021'!N4/100,IF($C$5&gt;='SEQ Apr 2021'!P4,('SEQ Apr 2021'!P4*'SEQ Apr 2021'!N4/100),($C$5*'SEQ Apr 2021'!N4/100)))</f>
        <v>1204.090909090909</v>
      </c>
      <c r="E10" s="134">
        <f>IF(AND('SEQ Apr 2021'!P4&gt;0,'SEQ Apr 2021'!R4&gt;0),IF($C$5&lt;'SEQ Apr 2021'!P4,0,IF($C$5&lt;=('SEQ Apr 2021'!R4+'SEQ Apr 2021'!P4),(($C$5-'SEQ Apr 2021'!P4)*'SEQ Apr 2021'!Q4/100),(('SEQ Apr 2021'!R4)*'SEQ Apr 2021'!Q4/100))),0)</f>
        <v>0</v>
      </c>
      <c r="F10" s="134">
        <f>IF(AND('SEQ Apr 2021'!R4&gt;0,'SEQ Apr 2021'!T4&gt;0),IF(($C$5&lt;'SEQ Apr 2021'!T4),(0),($C$5-'SEQ Apr 2021'!T4)*'SEQ Apr 2021'!U4/100),IF(AND('SEQ Apr 2021'!R4&gt;0,'SEQ Apr 2021'!T4=""),IF(($C$5&lt;'SEQ Apr 2021'!R4+'SEQ Apr 2021'!P4),(0),(($C$5-('SEQ Apr 2021'!R4+'SEQ Apr 2021'!P4))*'SEQ Apr 2021'!S4/100)),IF(AND('SEQ Apr 2021'!P4&gt;0,'SEQ Apr 2021'!R4=""&gt;0),IF(($C$5&lt;'SEQ Apr 2021'!P4),(0),($C$5-'SEQ Apr 2021'!P4)*'SEQ Apr 2021'!Q4/100),0)))</f>
        <v>0</v>
      </c>
      <c r="G10" s="232">
        <f t="shared" si="3"/>
        <v>1308.7409090909091</v>
      </c>
      <c r="H10" s="239">
        <f t="shared" si="0"/>
        <v>4816.363636363636</v>
      </c>
      <c r="I10" s="239">
        <f t="shared" si="1"/>
        <v>5234.9636363636364</v>
      </c>
      <c r="J10" s="136">
        <f t="shared" si="4"/>
        <v>5758.4600000000009</v>
      </c>
      <c r="K10" s="137">
        <f>'SEQ Apr 2021'!BB4</f>
        <v>13</v>
      </c>
      <c r="L10" s="137">
        <f>'SEQ Apr 2021'!BC4</f>
        <v>0</v>
      </c>
      <c r="M10" s="137">
        <f>'SEQ Apr 2021'!BD4</f>
        <v>0</v>
      </c>
      <c r="N10" s="137">
        <f>'SEQ Apr 2021'!BE4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4554.4183636363632</v>
      </c>
      <c r="R10" s="240">
        <f t="shared" si="7"/>
        <v>4554.4183636363632</v>
      </c>
      <c r="S10" s="136">
        <f t="shared" si="8"/>
        <v>5009.8602000000001</v>
      </c>
      <c r="T10" s="136">
        <f t="shared" si="8"/>
        <v>5009.8602000000001</v>
      </c>
      <c r="U10" s="160">
        <f>'SEQ Apr 2021'!BL4</f>
        <v>0</v>
      </c>
      <c r="V10" s="161" t="str">
        <f>'SEQ Apr 2021'!BM4</f>
        <v>n</v>
      </c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</row>
    <row r="11" spans="1:41" ht="14" x14ac:dyDescent="0.15">
      <c r="A11" s="131" t="str">
        <f>'SEQ Apr 2021'!K5</f>
        <v>Origin Energy</v>
      </c>
      <c r="B11" s="132" t="str">
        <f>'SEQ Apr 2021'!L5</f>
        <v xml:space="preserve">Flexi </v>
      </c>
      <c r="C11" s="133">
        <f>IF('SEQ Apr 2021'!BP5=0,91*'SEQ Apr 2021'!M5/100,(91*'SEQ Apr 2021'!M5/100)+'SEQ Apr 2021'!BP5/4)</f>
        <v>106.12254545454545</v>
      </c>
      <c r="D11" s="134">
        <f>IF('SEQ Apr 2021'!O5="",$C$5*'SEQ Apr 2021'!N5/100,IF($C$5&gt;='SEQ Apr 2021'!P5,('SEQ Apr 2021'!P5*'SEQ Apr 2021'!N5/100),($C$5*'SEQ Apr 2021'!N5/100)))</f>
        <v>1202.7272727272727</v>
      </c>
      <c r="E11" s="134">
        <f>IF(AND('SEQ Apr 2021'!P5&gt;0,'SEQ Apr 2021'!R5&gt;0),IF($C$5&lt;'SEQ Apr 2021'!P5,0,IF($C$5&lt;=('SEQ Apr 2021'!R5+'SEQ Apr 2021'!P5),(($C$5-'SEQ Apr 2021'!P5)*'SEQ Apr 2021'!Q5/100),(('SEQ Apr 2021'!R5)*'SEQ Apr 2021'!Q5/100))),0)</f>
        <v>0</v>
      </c>
      <c r="F11" s="134">
        <f>IF(AND('SEQ Apr 2021'!R5&gt;0,'SEQ Apr 2021'!T5&gt;0),IF(($C$5&lt;'SEQ Apr 2021'!T5),(0),($C$5-'SEQ Apr 2021'!T5)*'SEQ Apr 2021'!U5/100),IF(AND('SEQ Apr 2021'!R5&gt;0,'SEQ Apr 2021'!T5=""),IF(($C$5&lt;'SEQ Apr 2021'!R5+'SEQ Apr 2021'!P5),(0),(($C$5-('SEQ Apr 2021'!R5+'SEQ Apr 2021'!P5))*'SEQ Apr 2021'!S5/100)),IF(AND('SEQ Apr 2021'!P5&gt;0,'SEQ Apr 2021'!R5=""&gt;0),IF(($C$5&lt;'SEQ Apr 2021'!P5),(0),($C$5-'SEQ Apr 2021'!P5)*'SEQ Apr 2021'!Q5/100),0)))</f>
        <v>0</v>
      </c>
      <c r="G11" s="232">
        <f t="shared" si="3"/>
        <v>1308.8498181818181</v>
      </c>
      <c r="H11" s="239">
        <f t="shared" si="0"/>
        <v>4810.909090909091</v>
      </c>
      <c r="I11" s="239">
        <f t="shared" si="1"/>
        <v>5235.3992727272725</v>
      </c>
      <c r="J11" s="136">
        <f t="shared" si="4"/>
        <v>5758.9392000000007</v>
      </c>
      <c r="K11" s="137">
        <f>'SEQ Apr 2021'!BB5</f>
        <v>0</v>
      </c>
      <c r="L11" s="137">
        <f>'SEQ Apr 2021'!BC5</f>
        <v>13</v>
      </c>
      <c r="M11" s="137">
        <f>'SEQ Apr 2021'!BD5</f>
        <v>0</v>
      </c>
      <c r="N11" s="137">
        <f>'SEQ Apr 2021'!BE5</f>
        <v>0</v>
      </c>
      <c r="O11" s="144" t="str">
        <f t="shared" si="5"/>
        <v>Guaranteed off usage</v>
      </c>
      <c r="P11" s="226" t="str">
        <f t="shared" si="2"/>
        <v>Inclusive</v>
      </c>
      <c r="Q11" s="240">
        <f t="shared" si="6"/>
        <v>4609.9810909090911</v>
      </c>
      <c r="R11" s="240">
        <f t="shared" si="7"/>
        <v>4609.9810909090911</v>
      </c>
      <c r="S11" s="136">
        <f t="shared" si="8"/>
        <v>5070.9792000000007</v>
      </c>
      <c r="T11" s="136">
        <f t="shared" si="8"/>
        <v>5070.9792000000007</v>
      </c>
      <c r="U11" s="160">
        <f>'SEQ Apr 2021'!BL5</f>
        <v>0</v>
      </c>
      <c r="V11" s="161" t="str">
        <f>'SEQ Apr 2021'!BM5</f>
        <v>n</v>
      </c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</row>
    <row r="12" spans="1:41" ht="14" x14ac:dyDescent="0.15">
      <c r="A12" s="131" t="str">
        <f>'SEQ Apr 2021'!K6</f>
        <v>Powerdirect</v>
      </c>
      <c r="B12" s="132" t="str">
        <f>'SEQ Apr 2021'!L6</f>
        <v>Business Rate Saver</v>
      </c>
      <c r="C12" s="133">
        <f>IF('SEQ Apr 2021'!BP6=0,91*'SEQ Apr 2021'!M6/100,(91*'SEQ Apr 2021'!M6/100)+'SEQ Apr 2021'!BP6/4)</f>
        <v>105.33663636363636</v>
      </c>
      <c r="D12" s="134">
        <f>IF('SEQ Apr 2021'!O6="",$C$5*'SEQ Apr 2021'!N6/100,IF($C$5&gt;='SEQ Apr 2021'!P6,('SEQ Apr 2021'!P6*'SEQ Apr 2021'!N6/100),($C$5*'SEQ Apr 2021'!N6/100)))</f>
        <v>1019.5454545454545</v>
      </c>
      <c r="E12" s="134">
        <f>IF(AND('SEQ Apr 2021'!P6&gt;0,'SEQ Apr 2021'!R6&gt;0),IF($C$5&lt;'SEQ Apr 2021'!P6,0,IF($C$5&lt;=('SEQ Apr 2021'!R6+'SEQ Apr 2021'!P6),(($C$5-'SEQ Apr 2021'!P6)*'SEQ Apr 2021'!Q6/100),(('SEQ Apr 2021'!R6)*'SEQ Apr 2021'!Q6/100))),0)</f>
        <v>0</v>
      </c>
      <c r="F12" s="134">
        <f>IF(AND('SEQ Apr 2021'!R6&gt;0,'SEQ Apr 2021'!T6&gt;0),IF(($C$5&lt;'SEQ Apr 2021'!T6),(0),($C$5-'SEQ Apr 2021'!T6)*'SEQ Apr 2021'!U6/100),IF(AND('SEQ Apr 2021'!R6&gt;0,'SEQ Apr 2021'!T6=""),IF(($C$5&lt;'SEQ Apr 2021'!R6+'SEQ Apr 2021'!P6),(0),(($C$5-('SEQ Apr 2021'!R6+'SEQ Apr 2021'!P6))*'SEQ Apr 2021'!S6/100)),IF(AND('SEQ Apr 2021'!P6&gt;0,'SEQ Apr 2021'!R6=""&gt;0),IF(($C$5&lt;'SEQ Apr 2021'!P6),(0),($C$5-'SEQ Apr 2021'!P6)*'SEQ Apr 2021'!Q6/100),0)))</f>
        <v>0</v>
      </c>
      <c r="G12" s="232">
        <f t="shared" si="3"/>
        <v>1124.8820909090909</v>
      </c>
      <c r="H12" s="239">
        <f t="shared" si="0"/>
        <v>4078.1818181818185</v>
      </c>
      <c r="I12" s="239">
        <f t="shared" si="1"/>
        <v>4499.5283636363638</v>
      </c>
      <c r="J12" s="136">
        <f t="shared" si="4"/>
        <v>4949.4812000000002</v>
      </c>
      <c r="K12" s="137">
        <f>'SEQ Apr 2021'!BB6</f>
        <v>0</v>
      </c>
      <c r="L12" s="137">
        <f>'SEQ Apr 2021'!BC6</f>
        <v>0</v>
      </c>
      <c r="M12" s="137">
        <f>'SEQ Apr 2021'!BD6</f>
        <v>0</v>
      </c>
      <c r="N12" s="137">
        <f>'SEQ Apr 2021'!BE6</f>
        <v>0</v>
      </c>
      <c r="O12" s="144" t="str">
        <f t="shared" si="5"/>
        <v>No discount</v>
      </c>
      <c r="P12" s="226" t="str">
        <f t="shared" si="2"/>
        <v>Exclusive</v>
      </c>
      <c r="Q12" s="240">
        <f t="shared" si="6"/>
        <v>4499.5283636363638</v>
      </c>
      <c r="R12" s="240">
        <f t="shared" si="7"/>
        <v>4499.5283636363638</v>
      </c>
      <c r="S12" s="136">
        <f t="shared" si="8"/>
        <v>4949.4812000000002</v>
      </c>
      <c r="T12" s="136">
        <f t="shared" si="8"/>
        <v>4949.4812000000002</v>
      </c>
      <c r="U12" s="160">
        <f>'SEQ Apr 2021'!BL6</f>
        <v>0</v>
      </c>
      <c r="V12" s="161" t="str">
        <f>'SEQ Apr 2021'!BM6</f>
        <v>n</v>
      </c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</row>
    <row r="13" spans="1:41" ht="14" x14ac:dyDescent="0.15">
      <c r="A13" s="131" t="str">
        <f>'SEQ Apr 2021'!K7</f>
        <v>Powershop</v>
      </c>
      <c r="B13" s="132" t="str">
        <f>'SEQ Apr 2021'!L7</f>
        <v>Shopper with Mega Pack</v>
      </c>
      <c r="C13" s="133">
        <f>IF('SEQ Apr 2021'!BP7=0,91*'SEQ Apr 2021'!M7/100,(91*'SEQ Apr 2021'!M7/100)+'SEQ Apr 2021'!BP7/4)</f>
        <v>131.768</v>
      </c>
      <c r="D13" s="134">
        <f>IF('SEQ Apr 2021'!O7="",$C$5*'SEQ Apr 2021'!N7/100,IF($C$5&gt;='SEQ Apr 2021'!P7,('SEQ Apr 2021'!P7*'SEQ Apr 2021'!N7/100),($C$5*'SEQ Apr 2021'!N7/100)))</f>
        <v>1040.909090909091</v>
      </c>
      <c r="E13" s="134">
        <f>IF(AND('SEQ Apr 2021'!P7&gt;0,'SEQ Apr 2021'!R7&gt;0),IF($C$5&lt;'SEQ Apr 2021'!P7,0,IF($C$5&lt;=('SEQ Apr 2021'!R7+'SEQ Apr 2021'!P7),(($C$5-'SEQ Apr 2021'!P7)*'SEQ Apr 2021'!Q7/100),(('SEQ Apr 2021'!R7)*'SEQ Apr 2021'!Q7/100))),0)</f>
        <v>0</v>
      </c>
      <c r="F13" s="134">
        <f>IF(AND('SEQ Apr 2021'!R7&gt;0,'SEQ Apr 2021'!T7&gt;0),IF(($C$5&lt;'SEQ Apr 2021'!T7),(0),($C$5-'SEQ Apr 2021'!T7)*'SEQ Apr 2021'!U7/100),IF(AND('SEQ Apr 2021'!R7&gt;0,'SEQ Apr 2021'!T7=""),IF(($C$5&lt;'SEQ Apr 2021'!R7+'SEQ Apr 2021'!P7),(0),(($C$5-('SEQ Apr 2021'!R7+'SEQ Apr 2021'!P7))*'SEQ Apr 2021'!S7/100)),IF(AND('SEQ Apr 2021'!P7&gt;0,'SEQ Apr 2021'!R7=""&gt;0),IF(($C$5&lt;'SEQ Apr 2021'!P7),(0),($C$5-'SEQ Apr 2021'!P7)*'SEQ Apr 2021'!Q7/100),0)))</f>
        <v>0</v>
      </c>
      <c r="G13" s="232">
        <f t="shared" si="3"/>
        <v>1172.677090909091</v>
      </c>
      <c r="H13" s="239">
        <f t="shared" si="0"/>
        <v>4163.636363636364</v>
      </c>
      <c r="I13" s="239">
        <f t="shared" si="1"/>
        <v>4690.7083636363641</v>
      </c>
      <c r="J13" s="136">
        <f t="shared" si="4"/>
        <v>5159.7792000000009</v>
      </c>
      <c r="K13" s="137">
        <f>'SEQ Apr 2021'!BB7</f>
        <v>0</v>
      </c>
      <c r="L13" s="137">
        <f>'SEQ Apr 2021'!BC7</f>
        <v>0</v>
      </c>
      <c r="M13" s="137">
        <f>'SEQ Apr 2021'!BD7</f>
        <v>6</v>
      </c>
      <c r="N13" s="137">
        <f>'SEQ Apr 2021'!BE7</f>
        <v>0</v>
      </c>
      <c r="O13" s="144" t="str">
        <f t="shared" si="5"/>
        <v>Pay-on-time off bill</v>
      </c>
      <c r="P13" s="226" t="str">
        <f t="shared" si="2"/>
        <v>Inclusive</v>
      </c>
      <c r="Q13" s="240">
        <f t="shared" si="6"/>
        <v>4690.7083636363641</v>
      </c>
      <c r="R13" s="240">
        <f t="shared" si="7"/>
        <v>4409.2658618181822</v>
      </c>
      <c r="S13" s="136">
        <f t="shared" si="8"/>
        <v>5159.7792000000009</v>
      </c>
      <c r="T13" s="136">
        <f t="shared" si="8"/>
        <v>4850.1924480000007</v>
      </c>
      <c r="U13" s="160">
        <f>'SEQ Apr 2021'!BL7</f>
        <v>0</v>
      </c>
      <c r="V13" s="161" t="str">
        <f>'SEQ Apr 2021'!BM7</f>
        <v>n</v>
      </c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</row>
    <row r="14" spans="1:41" ht="14" x14ac:dyDescent="0.15">
      <c r="A14" s="131" t="str">
        <f>'SEQ Apr 2021'!K8</f>
        <v>Energy Locals</v>
      </c>
      <c r="B14" s="132" t="str">
        <f>'SEQ Apr 2021'!L8</f>
        <v>Business Member</v>
      </c>
      <c r="C14" s="133">
        <f>IF('SEQ Apr 2021'!BP8=0,91*'SEQ Apr 2021'!M8/100,(91*'SEQ Apr 2021'!M8/100)+'SEQ Apr 2021'!BP8/4)</f>
        <v>134.76363636363635</v>
      </c>
      <c r="D14" s="134">
        <f>IF('SEQ Apr 2021'!O8="",$C$5*'SEQ Apr 2021'!N8/100,IF($C$5&gt;='SEQ Apr 2021'!P8,('SEQ Apr 2021'!P8*'SEQ Apr 2021'!N8/100),($C$5*'SEQ Apr 2021'!N8/100)))</f>
        <v>909.09090909090901</v>
      </c>
      <c r="E14" s="134">
        <f>IF(AND('SEQ Apr 2021'!P8&gt;0,'SEQ Apr 2021'!R8&gt;0),IF($C$5&lt;'SEQ Apr 2021'!P8,0,IF($C$5&lt;=('SEQ Apr 2021'!R8+'SEQ Apr 2021'!P8),(($C$5-'SEQ Apr 2021'!P8)*'SEQ Apr 2021'!Q8/100),(('SEQ Apr 2021'!R8)*'SEQ Apr 2021'!Q8/100))),0)</f>
        <v>0</v>
      </c>
      <c r="F14" s="134">
        <f>IF(AND('SEQ Apr 2021'!R8&gt;0,'SEQ Apr 2021'!T8&gt;0),IF(($C$5&lt;'SEQ Apr 2021'!T8),(0),($C$5-'SEQ Apr 2021'!T8)*'SEQ Apr 2021'!U8/100),IF(AND('SEQ Apr 2021'!R8&gt;0,'SEQ Apr 2021'!T8=""),IF(($C$5&lt;'SEQ Apr 2021'!R8+'SEQ Apr 2021'!P8),(0),(($C$5-('SEQ Apr 2021'!R8+'SEQ Apr 2021'!P8))*'SEQ Apr 2021'!S8/100)),IF(AND('SEQ Apr 2021'!P8&gt;0,'SEQ Apr 2021'!R8=""&gt;0),IF(($C$5&lt;'SEQ Apr 2021'!P8),(0),($C$5-'SEQ Apr 2021'!P8)*'SEQ Apr 2021'!Q8/100),0)))</f>
        <v>0</v>
      </c>
      <c r="G14" s="232">
        <f t="shared" si="3"/>
        <v>1043.8545454545454</v>
      </c>
      <c r="H14" s="239">
        <f t="shared" si="0"/>
        <v>3636.363636363636</v>
      </c>
      <c r="I14" s="239">
        <f t="shared" si="1"/>
        <v>4175.4181818181814</v>
      </c>
      <c r="J14" s="136">
        <f t="shared" si="4"/>
        <v>4592.96</v>
      </c>
      <c r="K14" s="137">
        <f>'SEQ Apr 2021'!BB8</f>
        <v>0</v>
      </c>
      <c r="L14" s="137">
        <f>'SEQ Apr 2021'!BC8</f>
        <v>0</v>
      </c>
      <c r="M14" s="137">
        <f>'SEQ Apr 2021'!BD8</f>
        <v>0</v>
      </c>
      <c r="N14" s="137">
        <f>'SEQ Apr 2021'!BE8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4175.4181818181814</v>
      </c>
      <c r="R14" s="240">
        <f t="shared" si="7"/>
        <v>4175.4181818181814</v>
      </c>
      <c r="S14" s="136">
        <f t="shared" si="8"/>
        <v>4592.96</v>
      </c>
      <c r="T14" s="136">
        <f t="shared" si="8"/>
        <v>4592.96</v>
      </c>
      <c r="U14" s="160">
        <f>'SEQ Apr 2021'!BL8</f>
        <v>0</v>
      </c>
      <c r="V14" s="161" t="str">
        <f>'SEQ Apr 2021'!BM8</f>
        <v>n</v>
      </c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</row>
    <row r="15" spans="1:41" ht="14" x14ac:dyDescent="0.15">
      <c r="A15" s="131" t="str">
        <f>'SEQ Apr 2021'!K9</f>
        <v>Simply Energy</v>
      </c>
      <c r="B15" s="132" t="str">
        <f>'SEQ Apr 2021'!L9</f>
        <v>Business Saver</v>
      </c>
      <c r="C15" s="133">
        <f>IF('SEQ Apr 2021'!BP9=0,91*'SEQ Apr 2021'!M9/100,(91*'SEQ Apr 2021'!M9/100)+'SEQ Apr 2021'!BP9/4)</f>
        <v>104.26118181818181</v>
      </c>
      <c r="D15" s="134">
        <f>IF('SEQ Apr 2021'!O9="",$C$5*'SEQ Apr 2021'!N9/100,IF($C$5&gt;='SEQ Apr 2021'!P9,('SEQ Apr 2021'!P9*'SEQ Apr 2021'!N9/100),($C$5*'SEQ Apr 2021'!N9/100)))</f>
        <v>1204.5454545454545</v>
      </c>
      <c r="E15" s="134">
        <f>IF(AND('SEQ Apr 2021'!P9&gt;0,'SEQ Apr 2021'!R9&gt;0),IF($C$5&lt;'SEQ Apr 2021'!P9,0,IF($C$5&lt;=('SEQ Apr 2021'!R9+'SEQ Apr 2021'!P9),(($C$5-'SEQ Apr 2021'!P9)*'SEQ Apr 2021'!Q9/100),(('SEQ Apr 2021'!R9)*'SEQ Apr 2021'!Q9/100))),0)</f>
        <v>0</v>
      </c>
      <c r="F15" s="134">
        <f>IF(AND('SEQ Apr 2021'!R9&gt;0,'SEQ Apr 2021'!T9&gt;0),IF(($C$5&lt;'SEQ Apr 2021'!T9),(0),($C$5-'SEQ Apr 2021'!T9)*'SEQ Apr 2021'!U9/100),IF(AND('SEQ Apr 2021'!R9&gt;0,'SEQ Apr 2021'!T9=""),IF(($C$5&lt;'SEQ Apr 2021'!R9+'SEQ Apr 2021'!P9),(0),(($C$5-('SEQ Apr 2021'!R9+'SEQ Apr 2021'!P9))*'SEQ Apr 2021'!S9/100)),IF(AND('SEQ Apr 2021'!P9&gt;0,'SEQ Apr 2021'!R9=""&gt;0),IF(($C$5&lt;'SEQ Apr 2021'!P9),(0),($C$5-'SEQ Apr 2021'!P9)*'SEQ Apr 2021'!Q9/100),0)))</f>
        <v>0</v>
      </c>
      <c r="G15" s="232">
        <f t="shared" si="3"/>
        <v>1308.8066363636362</v>
      </c>
      <c r="H15" s="239">
        <f t="shared" si="0"/>
        <v>4818.181818181818</v>
      </c>
      <c r="I15" s="239">
        <f t="shared" si="1"/>
        <v>5235.226545454545</v>
      </c>
      <c r="J15" s="136">
        <f t="shared" si="4"/>
        <v>5758.7492000000002</v>
      </c>
      <c r="K15" s="137">
        <f>'SEQ Apr 2021'!BB9</f>
        <v>18</v>
      </c>
      <c r="L15" s="137">
        <f>'SEQ Apr 2021'!BC9</f>
        <v>0</v>
      </c>
      <c r="M15" s="137">
        <f>'SEQ Apr 2021'!BD9</f>
        <v>0</v>
      </c>
      <c r="N15" s="137">
        <f>'SEQ Apr 2021'!BE9</f>
        <v>0</v>
      </c>
      <c r="O15" s="144" t="str">
        <f t="shared" si="5"/>
        <v>Guaranteed off bill</v>
      </c>
      <c r="P15" s="226" t="str">
        <f t="shared" si="2"/>
        <v>Exclusive</v>
      </c>
      <c r="Q15" s="240">
        <f t="shared" si="6"/>
        <v>4292.8857672727272</v>
      </c>
      <c r="R15" s="240">
        <f t="shared" si="7"/>
        <v>4292.8857672727272</v>
      </c>
      <c r="S15" s="136">
        <f t="shared" si="8"/>
        <v>4722.174344</v>
      </c>
      <c r="T15" s="136">
        <f t="shared" si="8"/>
        <v>4722.174344</v>
      </c>
      <c r="U15" s="160">
        <f>'SEQ Apr 2021'!BL9</f>
        <v>0</v>
      </c>
      <c r="V15" s="161" t="str">
        <f>'SEQ Apr 2021'!BM9</f>
        <v>n</v>
      </c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</row>
    <row r="16" spans="1:41" ht="14" x14ac:dyDescent="0.15">
      <c r="A16" s="131" t="str">
        <f>'SEQ Apr 2021'!K10</f>
        <v>Alinta Energy</v>
      </c>
      <c r="B16" s="132" t="str">
        <f>'SEQ Apr 2021'!L10</f>
        <v>BusinessDeal</v>
      </c>
      <c r="C16" s="133">
        <f>IF('SEQ Apr 2021'!BP10=0,91*'SEQ Apr 2021'!M10/100,(91*'SEQ Apr 2021'!M10/100)+'SEQ Apr 2021'!BP10/4)</f>
        <v>100.09999999999998</v>
      </c>
      <c r="D16" s="134">
        <f>IF('SEQ Apr 2021'!O10="",$C$5*'SEQ Apr 2021'!N10/100,IF($C$5&gt;='SEQ Apr 2021'!P10,('SEQ Apr 2021'!P10*'SEQ Apr 2021'!N10/100),($C$5*'SEQ Apr 2021'!N10/100)))</f>
        <v>959.54545454545439</v>
      </c>
      <c r="E16" s="134">
        <f>IF(AND('SEQ Apr 2021'!P10&gt;0,'SEQ Apr 2021'!R10&gt;0),IF($C$5&lt;'SEQ Apr 2021'!P10,0,IF($C$5&lt;=('SEQ Apr 2021'!R10+'SEQ Apr 2021'!P10),(($C$5-'SEQ Apr 2021'!P10)*'SEQ Apr 2021'!Q10/100),(('SEQ Apr 2021'!R10)*'SEQ Apr 2021'!Q10/100))),0)</f>
        <v>0</v>
      </c>
      <c r="F16" s="134">
        <f>IF(AND('SEQ Apr 2021'!R10&gt;0,'SEQ Apr 2021'!T10&gt;0),IF(($C$5&lt;'SEQ Apr 2021'!T10),(0),($C$5-'SEQ Apr 2021'!T10)*'SEQ Apr 2021'!U10/100),IF(AND('SEQ Apr 2021'!R10&gt;0,'SEQ Apr 2021'!T10=""),IF(($C$5&lt;'SEQ Apr 2021'!R10+'SEQ Apr 2021'!P10),(0),(($C$5-('SEQ Apr 2021'!R10+'SEQ Apr 2021'!P10))*'SEQ Apr 2021'!S10/100)),IF(AND('SEQ Apr 2021'!P10&gt;0,'SEQ Apr 2021'!R10=""&gt;0),IF(($C$5&lt;'SEQ Apr 2021'!P10),(0),($C$5-'SEQ Apr 2021'!P10)*'SEQ Apr 2021'!Q10/100),0)))</f>
        <v>0</v>
      </c>
      <c r="G16" s="232">
        <f t="shared" si="3"/>
        <v>1059.6454545454544</v>
      </c>
      <c r="H16" s="239">
        <f t="shared" si="0"/>
        <v>3838.1818181818176</v>
      </c>
      <c r="I16" s="239">
        <f t="shared" si="1"/>
        <v>4238.5818181818177</v>
      </c>
      <c r="J16" s="136">
        <f t="shared" si="4"/>
        <v>4662.4399999999996</v>
      </c>
      <c r="K16" s="137">
        <f>'SEQ Apr 2021'!BB10</f>
        <v>0</v>
      </c>
      <c r="L16" s="137">
        <f>'SEQ Apr 2021'!BC10</f>
        <v>0</v>
      </c>
      <c r="M16" s="137">
        <f>'SEQ Apr 2021'!BD10</f>
        <v>0</v>
      </c>
      <c r="N16" s="137">
        <f>'SEQ Apr 2021'!BE10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4238.5818181818177</v>
      </c>
      <c r="R16" s="240">
        <f t="shared" si="7"/>
        <v>4238.5818181818177</v>
      </c>
      <c r="S16" s="136">
        <f t="shared" si="8"/>
        <v>4662.4399999999996</v>
      </c>
      <c r="T16" s="136">
        <f t="shared" si="8"/>
        <v>4662.4399999999996</v>
      </c>
      <c r="U16" s="160">
        <f>'SEQ Apr 2021'!BL10</f>
        <v>0</v>
      </c>
      <c r="V16" s="161" t="str">
        <f>'SEQ Apr 2021'!BM10</f>
        <v>n</v>
      </c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</row>
    <row r="17" spans="1:41" ht="14" x14ac:dyDescent="0.15">
      <c r="A17" s="131" t="str">
        <f>'SEQ Apr 2021'!K11</f>
        <v>1st Energy</v>
      </c>
      <c r="B17" s="132" t="str">
        <f>'SEQ Apr 2021'!L11</f>
        <v>1st Saver Plus</v>
      </c>
      <c r="C17" s="133">
        <f>IF('SEQ Apr 2021'!BP11=0,91*'SEQ Apr 2021'!M11/100,(91*'SEQ Apr 2021'!M11/100)+'SEQ Apr 2021'!BP11/4)</f>
        <v>135.59</v>
      </c>
      <c r="D17" s="134">
        <f>IF('SEQ Apr 2021'!O11="",$C$5*'SEQ Apr 2021'!N11/100,IF($C$5&gt;='SEQ Apr 2021'!P11,('SEQ Apr 2021'!P11*'SEQ Apr 2021'!N11/100),($C$5*'SEQ Apr 2021'!N11/100)))</f>
        <v>384.70909090909089</v>
      </c>
      <c r="E17" s="134">
        <f>IF(AND('SEQ Apr 2021'!P11&gt;0,'SEQ Apr 2021'!R11&gt;0),IF($C$5&lt;'SEQ Apr 2021'!P11,0,IF($C$5&lt;=('SEQ Apr 2021'!R11+'SEQ Apr 2021'!P11),(($C$5-'SEQ Apr 2021'!P11)*'SEQ Apr 2021'!Q11/100),(('SEQ Apr 2021'!R11)*'SEQ Apr 2021'!Q11/100))),0)</f>
        <v>0</v>
      </c>
      <c r="F17" s="134">
        <f>IF(AND('SEQ Apr 2021'!R11&gt;0,'SEQ Apr 2021'!T11&gt;0),IF(($C$5&lt;'SEQ Apr 2021'!T11),(0),($C$5-'SEQ Apr 2021'!T11)*'SEQ Apr 2021'!U11/100),IF(AND('SEQ Apr 2021'!R11&gt;0,'SEQ Apr 2021'!T11=""),IF(($C$5&lt;'SEQ Apr 2021'!R11+'SEQ Apr 2021'!P11),(0),(($C$5-('SEQ Apr 2021'!R11+'SEQ Apr 2021'!P11))*'SEQ Apr 2021'!S11/100)),IF(AND('SEQ Apr 2021'!P11&gt;0,'SEQ Apr 2021'!R11=""&gt;0),IF(($C$5&lt;'SEQ Apr 2021'!P11),(0),($C$5-'SEQ Apr 2021'!P11)*'SEQ Apr 2021'!Q11/100),0)))</f>
        <v>786.90909090909088</v>
      </c>
      <c r="G17" s="232">
        <f t="shared" si="3"/>
        <v>1307.2081818181819</v>
      </c>
      <c r="H17" s="239">
        <f t="shared" si="0"/>
        <v>4686.4727272727278</v>
      </c>
      <c r="I17" s="239">
        <f t="shared" si="1"/>
        <v>5228.8327272727274</v>
      </c>
      <c r="J17" s="136">
        <f t="shared" si="4"/>
        <v>5751.7160000000003</v>
      </c>
      <c r="K17" s="137">
        <f>'SEQ Apr 2021'!BB11</f>
        <v>5</v>
      </c>
      <c r="L17" s="137">
        <f>'SEQ Apr 2021'!BC11</f>
        <v>0</v>
      </c>
      <c r="M17" s="137">
        <f>'SEQ Apr 2021'!BD11</f>
        <v>10</v>
      </c>
      <c r="N17" s="137">
        <f>'SEQ Apr 2021'!BE11</f>
        <v>0</v>
      </c>
      <c r="O17" s="144" t="str">
        <f t="shared" si="5"/>
        <v>Guaranteed off bill</v>
      </c>
      <c r="P17" s="226" t="str">
        <f t="shared" si="2"/>
        <v>Exclusive</v>
      </c>
      <c r="Q17" s="240">
        <f t="shared" si="6"/>
        <v>4967.391090909091</v>
      </c>
      <c r="R17" s="240">
        <f>Q17-(Q17*M17/100)</f>
        <v>4470.6519818181823</v>
      </c>
      <c r="S17" s="136">
        <f t="shared" si="8"/>
        <v>5464.1302000000005</v>
      </c>
      <c r="T17" s="136">
        <f t="shared" si="8"/>
        <v>4917.7171800000006</v>
      </c>
      <c r="U17" s="160">
        <f>'SEQ Apr 2021'!BL11</f>
        <v>0</v>
      </c>
      <c r="V17" s="161" t="str">
        <f>'SEQ Apr 2021'!BM11</f>
        <v>n</v>
      </c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</row>
    <row r="18" spans="1:41" ht="14" x14ac:dyDescent="0.15">
      <c r="A18" s="131" t="str">
        <f>'SEQ Apr 2021'!K12</f>
        <v>Powerclub</v>
      </c>
      <c r="B18" s="132" t="str">
        <f>'SEQ Apr 2021'!L12</f>
        <v>Bis Flat</v>
      </c>
      <c r="C18" s="133">
        <f>IF('SEQ Apr 2021'!BP12=0,91*'SEQ Apr 2021'!M12/100,(91*'SEQ Apr 2021'!M12/100)+'SEQ Apr 2021'!BP12/4)</f>
        <v>113.77336363636363</v>
      </c>
      <c r="D18" s="134">
        <f>IF('SEQ Apr 2021'!O12="",$C$5*'SEQ Apr 2021'!N12/100,IF($C$5&gt;='SEQ Apr 2021'!P12,('SEQ Apr 2021'!P12*'SEQ Apr 2021'!N12/100),($C$5*'SEQ Apr 2021'!N12/100)))</f>
        <v>833.18181818181813</v>
      </c>
      <c r="E18" s="134">
        <f>IF(AND('SEQ Apr 2021'!P12&gt;0,'SEQ Apr 2021'!R12&gt;0),IF($C$5&lt;'SEQ Apr 2021'!P12,0,IF($C$5&lt;=('SEQ Apr 2021'!R12+'SEQ Apr 2021'!P12),(($C$5-'SEQ Apr 2021'!P12)*'SEQ Apr 2021'!Q12/100),(('SEQ Apr 2021'!R12)*'SEQ Apr 2021'!Q12/100))),0)</f>
        <v>0</v>
      </c>
      <c r="F18" s="134">
        <f>IF(AND('SEQ Apr 2021'!R12&gt;0,'SEQ Apr 2021'!T12&gt;0),IF(($C$5&lt;'SEQ Apr 2021'!T12),(0),($C$5-'SEQ Apr 2021'!T12)*'SEQ Apr 2021'!U12/100),IF(AND('SEQ Apr 2021'!R12&gt;0,'SEQ Apr 2021'!T12=""),IF(($C$5&lt;'SEQ Apr 2021'!R12+'SEQ Apr 2021'!P12),(0),(($C$5-('SEQ Apr 2021'!R12+'SEQ Apr 2021'!P12))*'SEQ Apr 2021'!S12/100)),IF(AND('SEQ Apr 2021'!P12&gt;0,'SEQ Apr 2021'!R12=""&gt;0),IF(($C$5&lt;'SEQ Apr 2021'!P12),(0),($C$5-'SEQ Apr 2021'!P12)*'SEQ Apr 2021'!Q12/100),0)))</f>
        <v>0</v>
      </c>
      <c r="G18" s="232">
        <f t="shared" si="3"/>
        <v>946.9551818181817</v>
      </c>
      <c r="H18" s="239">
        <f t="shared" si="0"/>
        <v>3332.7272727272721</v>
      </c>
      <c r="I18" s="239">
        <f t="shared" si="1"/>
        <v>3787.8207272727268</v>
      </c>
      <c r="J18" s="136">
        <f t="shared" si="4"/>
        <v>4166.6027999999997</v>
      </c>
      <c r="K18" s="137">
        <f>'SEQ Apr 2021'!BB12</f>
        <v>0</v>
      </c>
      <c r="L18" s="137">
        <f>'SEQ Apr 2021'!BC12</f>
        <v>0</v>
      </c>
      <c r="M18" s="137">
        <f>'SEQ Apr 2021'!BD12</f>
        <v>0</v>
      </c>
      <c r="N18" s="137">
        <f>'SEQ Apr 2021'!BE12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3787.8207272727268</v>
      </c>
      <c r="R18" s="240">
        <f t="shared" si="7"/>
        <v>3787.8207272727268</v>
      </c>
      <c r="S18" s="136">
        <f t="shared" si="8"/>
        <v>4166.6027999999997</v>
      </c>
      <c r="T18" s="136">
        <f t="shared" si="8"/>
        <v>4166.6027999999997</v>
      </c>
      <c r="U18" s="160">
        <f>'SEQ Apr 2021'!BL12</f>
        <v>0</v>
      </c>
      <c r="V18" s="161" t="str">
        <f>'SEQ Apr 2021'!BM12</f>
        <v>n</v>
      </c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</row>
    <row r="19" spans="1:41" ht="14" x14ac:dyDescent="0.15">
      <c r="A19" s="131" t="str">
        <f>'SEQ Apr 2021'!K13</f>
        <v>Next Business Energy</v>
      </c>
      <c r="B19" s="132" t="str">
        <f>'SEQ Apr 2021'!L13</f>
        <v xml:space="preserve">Assured </v>
      </c>
      <c r="C19" s="133">
        <f>IF('SEQ Apr 2021'!BP13=0,91*'SEQ Apr 2021'!M13/100,(91*'SEQ Apr 2021'!M13/100)+'SEQ Apr 2021'!BP13/4)</f>
        <v>209.02699999999996</v>
      </c>
      <c r="D19" s="134">
        <f>IF('SEQ Apr 2021'!O13="",$C$5*'SEQ Apr 2021'!N13/100,IF($C$5&gt;='SEQ Apr 2021'!P13,('SEQ Apr 2021'!P13*'SEQ Apr 2021'!N13/100),($C$5*'SEQ Apr 2021'!N13/100)))</f>
        <v>450</v>
      </c>
      <c r="E19" s="134">
        <f>IF(AND('SEQ Apr 2021'!P13&gt;0,'SEQ Apr 2021'!R13&gt;0),IF($C$5&lt;'SEQ Apr 2021'!P13,0,IF($C$5&lt;=('SEQ Apr 2021'!R13+'SEQ Apr 2021'!P13),(($C$5-'SEQ Apr 2021'!P13)*'SEQ Apr 2021'!Q13/100),(('SEQ Apr 2021'!R13)*'SEQ Apr 2021'!Q13/100))),0)</f>
        <v>0</v>
      </c>
      <c r="F19" s="134">
        <f>IF(AND('SEQ Apr 2021'!R13&gt;0,'SEQ Apr 2021'!T13&gt;0),IF(($C$5&lt;'SEQ Apr 2021'!T13),(0),($C$5-'SEQ Apr 2021'!T13)*'SEQ Apr 2021'!U13/100),IF(AND('SEQ Apr 2021'!R13&gt;0,'SEQ Apr 2021'!T13=""),IF(($C$5&lt;'SEQ Apr 2021'!R13+'SEQ Apr 2021'!P13),(0),(($C$5-('SEQ Apr 2021'!R13+'SEQ Apr 2021'!P13))*'SEQ Apr 2021'!S13/100)),IF(AND('SEQ Apr 2021'!P13&gt;0,'SEQ Apr 2021'!R13=""&gt;0),IF(($C$5&lt;'SEQ Apr 2021'!P13),(0),($C$5-'SEQ Apr 2021'!P13)*'SEQ Apr 2021'!Q13/100),0)))</f>
        <v>450</v>
      </c>
      <c r="G19" s="232">
        <f t="shared" si="3"/>
        <v>1109.027</v>
      </c>
      <c r="H19" s="239">
        <f t="shared" si="0"/>
        <v>3600.0000000000005</v>
      </c>
      <c r="I19" s="239">
        <f t="shared" si="1"/>
        <v>4436.1080000000002</v>
      </c>
      <c r="J19" s="136">
        <f t="shared" si="4"/>
        <v>4879.7188000000006</v>
      </c>
      <c r="K19" s="137">
        <f>'SEQ Apr 2021'!BB13</f>
        <v>0</v>
      </c>
      <c r="L19" s="137">
        <f>'SEQ Apr 2021'!BC13</f>
        <v>0</v>
      </c>
      <c r="M19" s="137">
        <f>'SEQ Apr 2021'!BD13</f>
        <v>0</v>
      </c>
      <c r="N19" s="137">
        <f>'SEQ Apr 2021'!BE13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4436.1080000000002</v>
      </c>
      <c r="R19" s="240">
        <f t="shared" si="7"/>
        <v>4436.1080000000002</v>
      </c>
      <c r="S19" s="136">
        <f t="shared" si="8"/>
        <v>4879.7188000000006</v>
      </c>
      <c r="T19" s="136">
        <f t="shared" si="8"/>
        <v>4879.7188000000006</v>
      </c>
      <c r="U19" s="160">
        <f>'SEQ Apr 2021'!BL13</f>
        <v>0</v>
      </c>
      <c r="V19" s="161" t="str">
        <f>'SEQ Apr 2021'!BM13</f>
        <v>n</v>
      </c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</row>
    <row r="20" spans="1:41" ht="14" x14ac:dyDescent="0.15">
      <c r="A20" s="131" t="str">
        <f>'SEQ Apr 2021'!K14</f>
        <v>Red Energy</v>
      </c>
      <c r="B20" s="132" t="str">
        <f>'SEQ Apr 2021'!L14</f>
        <v>Red Business Saver</v>
      </c>
      <c r="C20" s="133">
        <f>IF('SEQ Apr 2021'!BP14=0,91*'SEQ Apr 2021'!M14/100,(91*'SEQ Apr 2021'!M14/100)+'SEQ Apr 2021'!BP14/4)</f>
        <v>111.38399999999997</v>
      </c>
      <c r="D20" s="134">
        <f>IF('SEQ Apr 2021'!O14="",$C$5*'SEQ Apr 2021'!N14/100,IF($C$5&gt;='SEQ Apr 2021'!P14,('SEQ Apr 2021'!P14*'SEQ Apr 2021'!N14/100),($C$5*'SEQ Apr 2021'!N14/100)))</f>
        <v>423.45454545454544</v>
      </c>
      <c r="E20" s="134">
        <f>IF(AND('SEQ Apr 2021'!P14&gt;0,'SEQ Apr 2021'!R14&gt;0),IF($C$5&lt;'SEQ Apr 2021'!P14,0,IF($C$5&lt;=('SEQ Apr 2021'!R14+'SEQ Apr 2021'!P14),(($C$5-'SEQ Apr 2021'!P14)*'SEQ Apr 2021'!Q14/100),(('SEQ Apr 2021'!R14)*'SEQ Apr 2021'!Q14/100))),0)</f>
        <v>0</v>
      </c>
      <c r="F20" s="134">
        <f>IF(AND('SEQ Apr 2021'!R14&gt;0,'SEQ Apr 2021'!T14&gt;0),IF(($C$5&lt;'SEQ Apr 2021'!T14),(0),($C$5-'SEQ Apr 2021'!T14)*'SEQ Apr 2021'!U14/100),IF(AND('SEQ Apr 2021'!R14&gt;0,'SEQ Apr 2021'!T14=""),IF(($C$5&lt;'SEQ Apr 2021'!R14+'SEQ Apr 2021'!P14),(0),(($C$5-('SEQ Apr 2021'!R14+'SEQ Apr 2021'!P14))*'SEQ Apr 2021'!S14/100)),IF(AND('SEQ Apr 2021'!P14&gt;0,'SEQ Apr 2021'!R14=""&gt;0),IF(($C$5&lt;'SEQ Apr 2021'!P14),(0),($C$5-'SEQ Apr 2021'!P14)*'SEQ Apr 2021'!Q14/100),0)))</f>
        <v>657</v>
      </c>
      <c r="G20" s="232">
        <f t="shared" si="3"/>
        <v>1191.8385454545455</v>
      </c>
      <c r="H20" s="239">
        <f t="shared" si="0"/>
        <v>4321.818181818182</v>
      </c>
      <c r="I20" s="239">
        <f t="shared" si="1"/>
        <v>4767.354181818182</v>
      </c>
      <c r="J20" s="136">
        <f t="shared" si="4"/>
        <v>5244.0896000000002</v>
      </c>
      <c r="K20" s="137">
        <f>'SEQ Apr 2021'!BB14</f>
        <v>0</v>
      </c>
      <c r="L20" s="137">
        <f>'SEQ Apr 2021'!BC14</f>
        <v>0</v>
      </c>
      <c r="M20" s="137">
        <f>'SEQ Apr 2021'!BD14</f>
        <v>0</v>
      </c>
      <c r="N20" s="137">
        <f>'SEQ Apr 2021'!BE14</f>
        <v>0</v>
      </c>
      <c r="O20" s="144" t="str">
        <f t="shared" si="5"/>
        <v>No discount</v>
      </c>
      <c r="P20" s="226" t="str">
        <f t="shared" si="2"/>
        <v>Inclusive</v>
      </c>
      <c r="Q20" s="240">
        <f t="shared" si="6"/>
        <v>4767.354181818182</v>
      </c>
      <c r="R20" s="240">
        <f t="shared" si="7"/>
        <v>4767.354181818182</v>
      </c>
      <c r="S20" s="136">
        <f t="shared" si="8"/>
        <v>5244.0896000000002</v>
      </c>
      <c r="T20" s="136">
        <f t="shared" si="8"/>
        <v>5244.0896000000002</v>
      </c>
      <c r="U20" s="160">
        <f>'SEQ Apr 2021'!BL14</f>
        <v>0</v>
      </c>
      <c r="V20" s="161" t="str">
        <f>'SEQ Apr 2021'!BM14</f>
        <v>n</v>
      </c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</row>
    <row r="21" spans="1:41" ht="14" x14ac:dyDescent="0.15">
      <c r="A21" s="131" t="str">
        <f>'SEQ Apr 2021'!K15</f>
        <v>Blue NRG</v>
      </c>
      <c r="B21" s="132" t="str">
        <f>'SEQ Apr 2021'!L15</f>
        <v>Blue Saver</v>
      </c>
      <c r="C21" s="133">
        <f>IF('SEQ Apr 2021'!BP15=0,91*'SEQ Apr 2021'!M15/100,(91*'SEQ Apr 2021'!M15/100)+'SEQ Apr 2021'!BP15/4)</f>
        <v>183.547</v>
      </c>
      <c r="D21" s="134">
        <f>IF('SEQ Apr 2021'!O15="",$C$5*'SEQ Apr 2021'!N15/100,IF($C$5&gt;='SEQ Apr 2021'!P15,('SEQ Apr 2021'!P15*'SEQ Apr 2021'!N15/100),($C$5*'SEQ Apr 2021'!N15/100)))</f>
        <v>658.63636363636351</v>
      </c>
      <c r="E21" s="134">
        <f>IF(AND('SEQ Apr 2021'!P15&gt;0,'SEQ Apr 2021'!R15&gt;0),IF($C$5&lt;'SEQ Apr 2021'!P15,0,IF($C$5&lt;=('SEQ Apr 2021'!R15+'SEQ Apr 2021'!P15),(($C$5-'SEQ Apr 2021'!P15)*'SEQ Apr 2021'!Q15/100),(('SEQ Apr 2021'!R15)*'SEQ Apr 2021'!Q15/100))),0)</f>
        <v>0</v>
      </c>
      <c r="F21" s="134">
        <f>IF(AND('SEQ Apr 2021'!R15&gt;0,'SEQ Apr 2021'!T15&gt;0),IF(($C$5&lt;'SEQ Apr 2021'!T15),(0),($C$5-'SEQ Apr 2021'!T15)*'SEQ Apr 2021'!U15/100),IF(AND('SEQ Apr 2021'!R15&gt;0,'SEQ Apr 2021'!T15=""),IF(($C$5&lt;'SEQ Apr 2021'!R15+'SEQ Apr 2021'!P15),(0),(($C$5-('SEQ Apr 2021'!R15+'SEQ Apr 2021'!P15))*'SEQ Apr 2021'!S15/100)),IF(AND('SEQ Apr 2021'!P15&gt;0,'SEQ Apr 2021'!R15=""&gt;0),IF(($C$5&lt;'SEQ Apr 2021'!P15),(0),($C$5-'SEQ Apr 2021'!P15)*'SEQ Apr 2021'!Q15/100),0)))</f>
        <v>0</v>
      </c>
      <c r="G21" s="232">
        <f>SUM(C21:F21)</f>
        <v>842.18336363636354</v>
      </c>
      <c r="H21" s="239">
        <f t="shared" si="0"/>
        <v>2634.545454545454</v>
      </c>
      <c r="I21" s="239">
        <f t="shared" si="1"/>
        <v>3368.7334545454542</v>
      </c>
      <c r="J21" s="136">
        <f t="shared" si="4"/>
        <v>3705.6068</v>
      </c>
      <c r="K21" s="137">
        <f>'SEQ Apr 2021'!BB15</f>
        <v>0</v>
      </c>
      <c r="L21" s="137">
        <f>'SEQ Apr 2021'!BC15</f>
        <v>0</v>
      </c>
      <c r="M21" s="137">
        <f>'SEQ Apr 2021'!BD15</f>
        <v>0</v>
      </c>
      <c r="N21" s="137">
        <f>'SEQ Apr 2021'!BE15</f>
        <v>0</v>
      </c>
      <c r="O21" s="144" t="str">
        <f t="shared" si="5"/>
        <v>No discount</v>
      </c>
      <c r="P21" s="226" t="str">
        <f t="shared" si="2"/>
        <v>Exclusive</v>
      </c>
      <c r="Q21" s="240">
        <f t="shared" si="6"/>
        <v>3368.7334545454542</v>
      </c>
      <c r="R21" s="240">
        <f t="shared" si="7"/>
        <v>3368.7334545454542</v>
      </c>
      <c r="S21" s="136">
        <f t="shared" si="8"/>
        <v>3705.6068</v>
      </c>
      <c r="T21" s="136">
        <f t="shared" si="8"/>
        <v>3705.6068</v>
      </c>
      <c r="U21" s="160">
        <f>'SEQ Apr 2021'!BL15</f>
        <v>0</v>
      </c>
      <c r="V21" s="161" t="str">
        <f>'SEQ Apr 2021'!BM15</f>
        <v>n</v>
      </c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</row>
    <row r="22" spans="1:41" ht="14" x14ac:dyDescent="0.15">
      <c r="A22" s="131" t="str">
        <f>'SEQ Apr 2021'!K16</f>
        <v>Future X Power</v>
      </c>
      <c r="B22" s="132" t="str">
        <f>'SEQ Apr 2021'!L16</f>
        <v>Business Smart</v>
      </c>
      <c r="C22" s="133">
        <f>IF('SEQ Apr 2021'!BP16=0,91*'SEQ Apr 2021'!M16/100,(91*'SEQ Apr 2021'!M16/100)+'SEQ Apr 2021'!BP16/4)</f>
        <v>114.56072727272725</v>
      </c>
      <c r="D22" s="134">
        <f>IF('SEQ Apr 2021'!O16="",$C$5*'SEQ Apr 2021'!N16/100,IF($C$5&gt;='SEQ Apr 2021'!P16,('SEQ Apr 2021'!P16*'SEQ Apr 2021'!N16/100),($C$5*'SEQ Apr 2021'!N16/100)))</f>
        <v>995.45454545454527</v>
      </c>
      <c r="E22" s="134">
        <f>IF(AND('SEQ Apr 2021'!P16&gt;0,'SEQ Apr 2021'!R16&gt;0),IF($C$5&lt;'SEQ Apr 2021'!P16,0,IF($C$5&lt;=('SEQ Apr 2021'!R16+'SEQ Apr 2021'!P16),(($C$5-'SEQ Apr 2021'!P16)*'SEQ Apr 2021'!Q16/100),(('SEQ Apr 2021'!R16)*'SEQ Apr 2021'!Q16/100))),0)</f>
        <v>0</v>
      </c>
      <c r="F22" s="134">
        <f>IF(AND('SEQ Apr 2021'!R16&gt;0,'SEQ Apr 2021'!T16&gt;0),IF(($C$5&lt;'SEQ Apr 2021'!T16),(0),($C$5-'SEQ Apr 2021'!T16)*'SEQ Apr 2021'!U16/100),IF(AND('SEQ Apr 2021'!R16&gt;0,'SEQ Apr 2021'!T16=""),IF(($C$5&lt;'SEQ Apr 2021'!R16+'SEQ Apr 2021'!P16),(0),(($C$5-('SEQ Apr 2021'!R16+'SEQ Apr 2021'!P16))*'SEQ Apr 2021'!S16/100)),IF(AND('SEQ Apr 2021'!P16&gt;0,'SEQ Apr 2021'!R16=""&gt;0),IF(($C$5&lt;'SEQ Apr 2021'!P16),(0),($C$5-'SEQ Apr 2021'!P16)*'SEQ Apr 2021'!Q16/100),0)))</f>
        <v>0</v>
      </c>
      <c r="G22" s="232">
        <f t="shared" si="3"/>
        <v>1110.0152727272725</v>
      </c>
      <c r="H22" s="239">
        <f t="shared" si="0"/>
        <v>3981.8181818181811</v>
      </c>
      <c r="I22" s="239">
        <f t="shared" si="1"/>
        <v>4440.0610909090901</v>
      </c>
      <c r="J22" s="136">
        <f t="shared" si="4"/>
        <v>4884.0671999999995</v>
      </c>
      <c r="K22" s="137">
        <f>'SEQ Apr 2021'!BB16</f>
        <v>0</v>
      </c>
      <c r="L22" s="137">
        <f>'SEQ Apr 2021'!BC16</f>
        <v>0</v>
      </c>
      <c r="M22" s="137">
        <f>'SEQ Apr 2021'!BD16</f>
        <v>0</v>
      </c>
      <c r="N22" s="137">
        <f>'SEQ Apr 2021'!BE16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4440.0610909090901</v>
      </c>
      <c r="R22" s="240">
        <f t="shared" si="7"/>
        <v>4440.0610909090901</v>
      </c>
      <c r="S22" s="136">
        <f t="shared" si="8"/>
        <v>4884.0671999999995</v>
      </c>
      <c r="T22" s="136">
        <f t="shared" si="8"/>
        <v>4884.0671999999995</v>
      </c>
      <c r="U22" s="160">
        <f>'SEQ Apr 2021'!BL16</f>
        <v>0</v>
      </c>
      <c r="V22" s="161" t="str">
        <f>'SEQ Apr 2021'!BM16</f>
        <v>n</v>
      </c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</row>
    <row r="23" spans="1:41" ht="14" x14ac:dyDescent="0.15">
      <c r="A23" s="131" t="str">
        <f>'SEQ Apr 2021'!K17</f>
        <v>Locality Planning Energy</v>
      </c>
      <c r="B23" s="132" t="str">
        <f>'SEQ Apr 2021'!L17</f>
        <v>Business Advantage</v>
      </c>
      <c r="C23" s="133">
        <f>IF('SEQ Apr 2021'!BP17=0,91*'SEQ Apr 2021'!M17/100,(91*'SEQ Apr 2021'!M17/100)+'SEQ Apr 2021'!BP17/4)</f>
        <v>106.46999999999998</v>
      </c>
      <c r="D23" s="134">
        <f>IF('SEQ Apr 2021'!O17="",$C$5*'SEQ Apr 2021'!N17/100,IF($C$5&gt;='SEQ Apr 2021'!P17,('SEQ Apr 2021'!P17*'SEQ Apr 2021'!N17/100),($C$5*'SEQ Apr 2021'!N17/100)))</f>
        <v>935</v>
      </c>
      <c r="E23" s="134">
        <f>IF(AND('SEQ Apr 2021'!P17&gt;0,'SEQ Apr 2021'!R17&gt;0),IF($C$5&lt;'SEQ Apr 2021'!P17,0,IF($C$5&lt;=('SEQ Apr 2021'!R17+'SEQ Apr 2021'!P17),(($C$5-'SEQ Apr 2021'!P17)*'SEQ Apr 2021'!Q17/100),(('SEQ Apr 2021'!R17)*'SEQ Apr 2021'!Q17/100))),0)</f>
        <v>0</v>
      </c>
      <c r="F23" s="134">
        <f>IF(AND('SEQ Apr 2021'!R17&gt;0,'SEQ Apr 2021'!T17&gt;0),IF(($C$5&lt;'SEQ Apr 2021'!T17),(0),($C$5-'SEQ Apr 2021'!T17)*'SEQ Apr 2021'!U17/100),IF(AND('SEQ Apr 2021'!R17&gt;0,'SEQ Apr 2021'!T17=""),IF(($C$5&lt;'SEQ Apr 2021'!R17+'SEQ Apr 2021'!P17),(0),(($C$5-('SEQ Apr 2021'!R17+'SEQ Apr 2021'!P17))*'SEQ Apr 2021'!S17/100)),IF(AND('SEQ Apr 2021'!P17&gt;0,'SEQ Apr 2021'!R17=""&gt;0),IF(($C$5&lt;'SEQ Apr 2021'!P17),(0),($C$5-'SEQ Apr 2021'!P17)*'SEQ Apr 2021'!Q17/100),0)))</f>
        <v>0</v>
      </c>
      <c r="G23" s="232">
        <f t="shared" ref="G23" si="9">SUM(C23:F23)</f>
        <v>1041.47</v>
      </c>
      <c r="H23" s="239">
        <f t="shared" si="0"/>
        <v>3740</v>
      </c>
      <c r="I23" s="239">
        <f t="shared" si="1"/>
        <v>4165.88</v>
      </c>
      <c r="J23" s="136">
        <f t="shared" si="4"/>
        <v>4582.4680000000008</v>
      </c>
      <c r="K23" s="137">
        <f>'SEQ Apr 2021'!BB17</f>
        <v>0</v>
      </c>
      <c r="L23" s="137">
        <f>'SEQ Apr 2021'!BC17</f>
        <v>0</v>
      </c>
      <c r="M23" s="137">
        <f>'SEQ Apr 2021'!BD17</f>
        <v>0</v>
      </c>
      <c r="N23" s="137">
        <f>'SEQ Apr 2021'!BE17</f>
        <v>0</v>
      </c>
      <c r="O23" s="144" t="str">
        <f t="shared" ref="O23:O30" si="10">IF(SUM(K23:N23)=0,"No discount",IF(K23&gt;0,"Guaranteed off bill",IF(L23&gt;0,"Guaranteed off usage",IF(M23&gt;0,"Pay-on-time off bill","Pay-on-time off usage"))))</f>
        <v>No discount</v>
      </c>
      <c r="P23" s="226" t="str">
        <f t="shared" si="2"/>
        <v>Exclusive</v>
      </c>
      <c r="Q23" s="240">
        <f t="shared" si="6"/>
        <v>4165.88</v>
      </c>
      <c r="R23" s="240">
        <f t="shared" si="7"/>
        <v>4165.88</v>
      </c>
      <c r="S23" s="136">
        <f t="shared" si="8"/>
        <v>4582.4680000000008</v>
      </c>
      <c r="T23" s="136">
        <f t="shared" si="8"/>
        <v>4582.4680000000008</v>
      </c>
      <c r="U23" s="160">
        <f>'SEQ Apr 2021'!BL17</f>
        <v>0</v>
      </c>
      <c r="V23" s="161" t="str">
        <f>'SEQ Apr 2021'!BM17</f>
        <v>n</v>
      </c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</row>
    <row r="24" spans="1:41" ht="14" x14ac:dyDescent="0.15">
      <c r="A24" s="131" t="str">
        <f>'SEQ Apr 2021'!K18</f>
        <v>Bright Spark Power</v>
      </c>
      <c r="B24" s="132" t="str">
        <f>'SEQ Apr 2021'!L18</f>
        <v>Business 12 Months</v>
      </c>
      <c r="C24" s="133">
        <f>IF('SEQ Apr 2021'!BP18=0,91*'SEQ Apr 2021'!M18/100,(91*'SEQ Apr 2021'!M18/100)+'SEQ Apr 2021'!BP18/4)</f>
        <v>115.81818181818181</v>
      </c>
      <c r="D24" s="134">
        <f>IF('SEQ Apr 2021'!O18="",$C$5*'SEQ Apr 2021'!N18/100,IF($C$5&gt;='SEQ Apr 2021'!P18,('SEQ Apr 2021'!P18*'SEQ Apr 2021'!N18/100),($C$5*'SEQ Apr 2021'!N18/100)))</f>
        <v>908.6363636363634</v>
      </c>
      <c r="E24" s="134">
        <f>IF(AND('SEQ Apr 2021'!P18&gt;0,'SEQ Apr 2021'!R18&gt;0),IF($C$5&lt;'SEQ Apr 2021'!P18,0,IF($C$5&lt;=('SEQ Apr 2021'!R18+'SEQ Apr 2021'!P18),(($C$5-'SEQ Apr 2021'!P18)*'SEQ Apr 2021'!Q18/100),(('SEQ Apr 2021'!R18)*'SEQ Apr 2021'!Q18/100))),0)</f>
        <v>0</v>
      </c>
      <c r="F24" s="134">
        <f>IF(AND('SEQ Apr 2021'!R18&gt;0,'SEQ Apr 2021'!T18&gt;0),IF(($C$5&lt;'SEQ Apr 2021'!T18),(0),($C$5-'SEQ Apr 2021'!T18)*'SEQ Apr 2021'!U18/100),IF(AND('SEQ Apr 2021'!R18&gt;0,'SEQ Apr 2021'!T18=""),IF(($C$5&lt;'SEQ Apr 2021'!R18+'SEQ Apr 2021'!P18),(0),(($C$5-('SEQ Apr 2021'!R18+'SEQ Apr 2021'!P18))*'SEQ Apr 2021'!S18/100)),IF(AND('SEQ Apr 2021'!P18&gt;0,'SEQ Apr 2021'!R18=""&gt;0),IF(($C$5&lt;'SEQ Apr 2021'!P18),(0),($C$5-'SEQ Apr 2021'!P18)*'SEQ Apr 2021'!Q18/100),0)))</f>
        <v>0</v>
      </c>
      <c r="G24" s="232">
        <f t="shared" ref="G24" si="11">SUM(C24:F24)</f>
        <v>1024.4545454545453</v>
      </c>
      <c r="H24" s="239">
        <f t="shared" si="0"/>
        <v>3634.545454545454</v>
      </c>
      <c r="I24" s="239">
        <f t="shared" si="1"/>
        <v>4097.8181818181811</v>
      </c>
      <c r="J24" s="136">
        <f t="shared" si="4"/>
        <v>4507.5999999999995</v>
      </c>
      <c r="K24" s="137">
        <f>'SEQ Apr 2021'!BB18</f>
        <v>0</v>
      </c>
      <c r="L24" s="137">
        <f>'SEQ Apr 2021'!BC18</f>
        <v>0</v>
      </c>
      <c r="M24" s="137">
        <f>'SEQ Apr 2021'!BD18</f>
        <v>0</v>
      </c>
      <c r="N24" s="137">
        <f>'SEQ Apr 2021'!BE18</f>
        <v>0</v>
      </c>
      <c r="O24" s="144" t="str">
        <f t="shared" si="10"/>
        <v>No discount</v>
      </c>
      <c r="P24" s="226" t="str">
        <f t="shared" si="2"/>
        <v>Exclusive</v>
      </c>
      <c r="Q24" s="240">
        <f t="shared" si="6"/>
        <v>4097.8181818181811</v>
      </c>
      <c r="R24" s="240">
        <f t="shared" si="7"/>
        <v>4097.8181818181811</v>
      </c>
      <c r="S24" s="136">
        <f t="shared" ref="S24:T30" si="12">Q24*1.1</f>
        <v>4507.5999999999995</v>
      </c>
      <c r="T24" s="136">
        <f t="shared" si="12"/>
        <v>4507.5999999999995</v>
      </c>
      <c r="U24" s="160">
        <f>'SEQ Apr 2021'!BL18</f>
        <v>12</v>
      </c>
      <c r="V24" s="161" t="str">
        <f>'SEQ Apr 2021'!BM18</f>
        <v>n</v>
      </c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</row>
    <row r="25" spans="1:41" ht="14" x14ac:dyDescent="0.15">
      <c r="A25" s="131" t="str">
        <f>'SEQ Apr 2021'!K19</f>
        <v>CovaU</v>
      </c>
      <c r="B25" s="132" t="str">
        <f>'SEQ Apr 2021'!L19</f>
        <v>Freedom Plus</v>
      </c>
      <c r="C25" s="133">
        <f>IF('SEQ Apr 2021'!BP19=0,91*'SEQ Apr 2021'!M19/100,(91*'SEQ Apr 2021'!M19/100)+'SEQ Apr 2021'!BP19/4)</f>
        <v>117.39</v>
      </c>
      <c r="D25" s="134">
        <f>IF('SEQ Apr 2021'!O19="",$C$5*'SEQ Apr 2021'!N19/100,IF($C$5&gt;='SEQ Apr 2021'!P19,('SEQ Apr 2021'!P19*'SEQ Apr 2021'!N19/100),($C$5*'SEQ Apr 2021'!N19/100)))</f>
        <v>1162.7272727272725</v>
      </c>
      <c r="E25" s="134">
        <f>IF(AND('SEQ Apr 2021'!P19&gt;0,'SEQ Apr 2021'!R19&gt;0),IF($C$5&lt;'SEQ Apr 2021'!P19,0,IF($C$5&lt;=('SEQ Apr 2021'!R19+'SEQ Apr 2021'!P19),(($C$5-'SEQ Apr 2021'!P19)*'SEQ Apr 2021'!Q19/100),(('SEQ Apr 2021'!R19)*'SEQ Apr 2021'!Q19/100))),0)</f>
        <v>0</v>
      </c>
      <c r="F25" s="134">
        <f>IF(AND('SEQ Apr 2021'!R19&gt;0,'SEQ Apr 2021'!T19&gt;0),IF(($C$5&lt;'SEQ Apr 2021'!T19),(0),($C$5-'SEQ Apr 2021'!T19)*'SEQ Apr 2021'!U19/100),IF(AND('SEQ Apr 2021'!R19&gt;0,'SEQ Apr 2021'!T19=""),IF(($C$5&lt;'SEQ Apr 2021'!R19+'SEQ Apr 2021'!P19),(0),(($C$5-('SEQ Apr 2021'!R19+'SEQ Apr 2021'!P19))*'SEQ Apr 2021'!S19/100)),IF(AND('SEQ Apr 2021'!P19&gt;0,'SEQ Apr 2021'!R19=""&gt;0),IF(($C$5&lt;'SEQ Apr 2021'!P19),(0),($C$5-'SEQ Apr 2021'!P19)*'SEQ Apr 2021'!Q19/100),0)))</f>
        <v>0</v>
      </c>
      <c r="G25" s="232">
        <f t="shared" ref="G25" si="13">SUM(C25:F25)</f>
        <v>1280.1172727272726</v>
      </c>
      <c r="H25" s="239">
        <f t="shared" si="0"/>
        <v>4650.9090909090901</v>
      </c>
      <c r="I25" s="239">
        <f t="shared" si="1"/>
        <v>5120.4690909090905</v>
      </c>
      <c r="J25" s="136">
        <f t="shared" si="4"/>
        <v>5632.5159999999996</v>
      </c>
      <c r="K25" s="137">
        <f>'SEQ Apr 2021'!BB19</f>
        <v>15</v>
      </c>
      <c r="L25" s="137">
        <f>'SEQ Apr 2021'!BC19</f>
        <v>0</v>
      </c>
      <c r="M25" s="137">
        <f>'SEQ Apr 2021'!BD19</f>
        <v>0</v>
      </c>
      <c r="N25" s="137">
        <f>'SEQ Apr 2021'!BE19</f>
        <v>0</v>
      </c>
      <c r="O25" s="144" t="str">
        <f t="shared" si="10"/>
        <v>Guaranteed off bill</v>
      </c>
      <c r="P25" s="226" t="str">
        <f t="shared" si="2"/>
        <v>Exclusive</v>
      </c>
      <c r="Q25" s="240">
        <f t="shared" si="6"/>
        <v>4352.3987272727272</v>
      </c>
      <c r="R25" s="240">
        <f t="shared" si="7"/>
        <v>4352.3987272727272</v>
      </c>
      <c r="S25" s="136">
        <f t="shared" si="12"/>
        <v>4787.6386000000002</v>
      </c>
      <c r="T25" s="136">
        <f t="shared" si="12"/>
        <v>4787.6386000000002</v>
      </c>
      <c r="U25" s="160">
        <f>'SEQ Apr 2021'!BL19</f>
        <v>0</v>
      </c>
      <c r="V25" s="161" t="str">
        <f>'SEQ Apr 2021'!BM19</f>
        <v>n</v>
      </c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</row>
    <row r="26" spans="1:41" ht="14" x14ac:dyDescent="0.15">
      <c r="A26" s="131" t="str">
        <f>'SEQ Apr 2021'!K20</f>
        <v>Discover Energy</v>
      </c>
      <c r="B26" s="132" t="str">
        <f>'SEQ Apr 2021'!L20</f>
        <v>Business Smart Saver</v>
      </c>
      <c r="C26" s="133">
        <f>IF('SEQ Apr 2021'!BP20=0,91*'SEQ Apr 2021'!M20/100,(91*'SEQ Apr 2021'!M20/100)+'SEQ Apr 2021'!BP20/4)</f>
        <v>118.3</v>
      </c>
      <c r="D26" s="134">
        <f>IF('SEQ Apr 2021'!O20="",$C$5*'SEQ Apr 2021'!N20/100,IF($C$5&gt;='SEQ Apr 2021'!P20,('SEQ Apr 2021'!P20*'SEQ Apr 2021'!N20/100),($C$5*'SEQ Apr 2021'!N20/100)))</f>
        <v>1189.9999999999998</v>
      </c>
      <c r="E26" s="134">
        <f>IF(AND('SEQ Apr 2021'!P20&gt;0,'SEQ Apr 2021'!R20&gt;0),IF($C$5&lt;'SEQ Apr 2021'!P20,0,IF($C$5&lt;=('SEQ Apr 2021'!R20+'SEQ Apr 2021'!P20),(($C$5-'SEQ Apr 2021'!P20)*'SEQ Apr 2021'!Q20/100),(('SEQ Apr 2021'!R20)*'SEQ Apr 2021'!Q20/100))),0)</f>
        <v>0</v>
      </c>
      <c r="F26" s="134">
        <f>IF(AND('SEQ Apr 2021'!R20&gt;0,'SEQ Apr 2021'!T20&gt;0),IF(($C$5&lt;'SEQ Apr 2021'!T20),(0),($C$5-'SEQ Apr 2021'!T20)*'SEQ Apr 2021'!U20/100),IF(AND('SEQ Apr 2021'!R20&gt;0,'SEQ Apr 2021'!T20=""),IF(($C$5&lt;'SEQ Apr 2021'!R20+'SEQ Apr 2021'!P20),(0),(($C$5-('SEQ Apr 2021'!R20+'SEQ Apr 2021'!P20))*'SEQ Apr 2021'!S20/100)),IF(AND('SEQ Apr 2021'!P20&gt;0,'SEQ Apr 2021'!R20=""&gt;0),IF(($C$5&lt;'SEQ Apr 2021'!P20),(0),($C$5-'SEQ Apr 2021'!P20)*'SEQ Apr 2021'!Q20/100),0)))</f>
        <v>0</v>
      </c>
      <c r="G26" s="232">
        <f t="shared" ref="G26:G29" si="14">SUM(C26:F26)</f>
        <v>1308.2999999999997</v>
      </c>
      <c r="H26" s="239">
        <f t="shared" si="0"/>
        <v>4759.9999999999991</v>
      </c>
      <c r="I26" s="239">
        <f t="shared" si="1"/>
        <v>5233.1999999999989</v>
      </c>
      <c r="J26" s="136">
        <f t="shared" si="4"/>
        <v>5756.5199999999995</v>
      </c>
      <c r="K26" s="137">
        <f>'SEQ Apr 2021'!BB20</f>
        <v>0</v>
      </c>
      <c r="L26" s="137">
        <f>'SEQ Apr 2021'!BC20</f>
        <v>18</v>
      </c>
      <c r="M26" s="137">
        <f>'SEQ Apr 2021'!BD20</f>
        <v>0</v>
      </c>
      <c r="N26" s="137">
        <f>'SEQ Apr 2021'!BE20</f>
        <v>0</v>
      </c>
      <c r="O26" s="144" t="str">
        <f t="shared" si="10"/>
        <v>Guaranteed off usage</v>
      </c>
      <c r="P26" s="226" t="str">
        <f t="shared" si="2"/>
        <v>Exclusive</v>
      </c>
      <c r="Q26" s="240">
        <f t="shared" si="6"/>
        <v>4376.3999999999987</v>
      </c>
      <c r="R26" s="240">
        <f t="shared" si="7"/>
        <v>4376.3999999999987</v>
      </c>
      <c r="S26" s="136">
        <f t="shared" si="12"/>
        <v>4814.0399999999991</v>
      </c>
      <c r="T26" s="136">
        <f t="shared" si="12"/>
        <v>4814.0399999999991</v>
      </c>
      <c r="U26" s="160">
        <f>'SEQ Apr 2021'!BL20</f>
        <v>0</v>
      </c>
      <c r="V26" s="161" t="str">
        <f>'SEQ Apr 2021'!BM20</f>
        <v>n</v>
      </c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</row>
    <row r="27" spans="1:41" ht="14" x14ac:dyDescent="0.15">
      <c r="A27" s="131" t="str">
        <f>'SEQ Apr 2021'!K21</f>
        <v>Glow Power</v>
      </c>
      <c r="B27" s="132" t="str">
        <f>'SEQ Apr 2021'!L21</f>
        <v>Saver</v>
      </c>
      <c r="C27" s="133">
        <f>IF('SEQ Apr 2021'!BP21=0,91*'SEQ Apr 2021'!M21/100,(91*'SEQ Apr 2021'!M21/100)+'SEQ Apr 2021'!BP21/4)</f>
        <v>114.65999999999998</v>
      </c>
      <c r="D27" s="134">
        <f>IF('SEQ Apr 2021'!O21="",$C$5*'SEQ Apr 2021'!N21/100,IF($C$5&gt;='SEQ Apr 2021'!P21,('SEQ Apr 2021'!P21*'SEQ Apr 2021'!N21/100),($C$5*'SEQ Apr 2021'!N21/100)))</f>
        <v>994.54545454545439</v>
      </c>
      <c r="E27" s="134">
        <f>IF(AND('SEQ Apr 2021'!P21&gt;0,'SEQ Apr 2021'!R21&gt;0),IF($C$5&lt;'SEQ Apr 2021'!P21,0,IF($C$5&lt;=('SEQ Apr 2021'!R21+'SEQ Apr 2021'!P21),(($C$5-'SEQ Apr 2021'!P21)*'SEQ Apr 2021'!Q21/100),(('SEQ Apr 2021'!R21)*'SEQ Apr 2021'!Q21/100))),0)</f>
        <v>0</v>
      </c>
      <c r="F27" s="134">
        <f>IF(AND('SEQ Apr 2021'!R21&gt;0,'SEQ Apr 2021'!T21&gt;0),IF(($C$5&lt;'SEQ Apr 2021'!T21),(0),($C$5-'SEQ Apr 2021'!T21)*'SEQ Apr 2021'!U21/100),IF(AND('SEQ Apr 2021'!R21&gt;0,'SEQ Apr 2021'!T21=""),IF(($C$5&lt;'SEQ Apr 2021'!R21+'SEQ Apr 2021'!P21),(0),(($C$5-('SEQ Apr 2021'!R21+'SEQ Apr 2021'!P21))*'SEQ Apr 2021'!S21/100)),IF(AND('SEQ Apr 2021'!P21&gt;0,'SEQ Apr 2021'!R21=""&gt;0),IF(($C$5&lt;'SEQ Apr 2021'!P21),(0),($C$5-'SEQ Apr 2021'!P21)*'SEQ Apr 2021'!Q21/100),0)))</f>
        <v>0</v>
      </c>
      <c r="G27" s="232">
        <f t="shared" si="14"/>
        <v>1109.2054545454544</v>
      </c>
      <c r="H27" s="239">
        <f t="shared" si="0"/>
        <v>3978.1818181818176</v>
      </c>
      <c r="I27" s="239">
        <f t="shared" si="1"/>
        <v>4436.8218181818174</v>
      </c>
      <c r="J27" s="136">
        <f t="shared" si="4"/>
        <v>4880.5039999999999</v>
      </c>
      <c r="K27" s="137">
        <f>'SEQ Apr 2021'!BB21</f>
        <v>0</v>
      </c>
      <c r="L27" s="137">
        <f>'SEQ Apr 2021'!BC21</f>
        <v>0</v>
      </c>
      <c r="M27" s="137">
        <f>'SEQ Apr 2021'!BD21</f>
        <v>0</v>
      </c>
      <c r="N27" s="137">
        <f>'SEQ Apr 2021'!BE21</f>
        <v>0</v>
      </c>
      <c r="O27" s="144" t="str">
        <f t="shared" si="10"/>
        <v>No discount</v>
      </c>
      <c r="P27" s="226" t="str">
        <f t="shared" si="2"/>
        <v>Exclusive</v>
      </c>
      <c r="Q27" s="240">
        <f t="shared" si="6"/>
        <v>4436.8218181818174</v>
      </c>
      <c r="R27" s="240">
        <f t="shared" si="7"/>
        <v>4436.8218181818174</v>
      </c>
      <c r="S27" s="136">
        <f t="shared" si="12"/>
        <v>4880.5039999999999</v>
      </c>
      <c r="T27" s="136">
        <f t="shared" si="12"/>
        <v>4880.5039999999999</v>
      </c>
      <c r="U27" s="160">
        <f>'SEQ Apr 2021'!BL21</f>
        <v>0</v>
      </c>
      <c r="V27" s="161" t="str">
        <f>'SEQ Apr 2021'!BM21</f>
        <v>n</v>
      </c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</row>
    <row r="28" spans="1:41" ht="14" x14ac:dyDescent="0.15">
      <c r="A28" s="131" t="str">
        <f>'SEQ Apr 2021'!K22</f>
        <v>Radian Energy</v>
      </c>
      <c r="B28" s="132" t="str">
        <f>'SEQ Apr 2021'!L22</f>
        <v>GTG Business Anytime</v>
      </c>
      <c r="C28" s="133">
        <f>IF('SEQ Apr 2021'!BP22=0,91*'SEQ Apr 2021'!M22/100,(91*'SEQ Apr 2021'!M22/100)+'SEQ Apr 2021'!BP22/4)</f>
        <v>99.917999999999992</v>
      </c>
      <c r="D28" s="134">
        <f>IF('SEQ Apr 2021'!O22="",$C$5*'SEQ Apr 2021'!N22/100,IF($C$5&gt;='SEQ Apr 2021'!P22,('SEQ Apr 2021'!P22*'SEQ Apr 2021'!N22/100),($C$5*'SEQ Apr 2021'!N22/100)))</f>
        <v>1078.181818181818</v>
      </c>
      <c r="E28" s="134">
        <f>IF(AND('SEQ Apr 2021'!P22&gt;0,'SEQ Apr 2021'!R22&gt;0),IF($C$5&lt;'SEQ Apr 2021'!P22,0,IF($C$5&lt;=('SEQ Apr 2021'!R22+'SEQ Apr 2021'!P22),(($C$5-'SEQ Apr 2021'!P22)*'SEQ Apr 2021'!Q22/100),(('SEQ Apr 2021'!R22)*'SEQ Apr 2021'!Q22/100))),0)</f>
        <v>0</v>
      </c>
      <c r="F28" s="134">
        <f>IF(AND('SEQ Apr 2021'!R22&gt;0,'SEQ Apr 2021'!T22&gt;0),IF(($C$5&lt;'SEQ Apr 2021'!T22),(0),($C$5-'SEQ Apr 2021'!T22)*'SEQ Apr 2021'!U22/100),IF(AND('SEQ Apr 2021'!R22&gt;0,'SEQ Apr 2021'!T22=""),IF(($C$5&lt;'SEQ Apr 2021'!R22+'SEQ Apr 2021'!P22),(0),(($C$5-('SEQ Apr 2021'!R22+'SEQ Apr 2021'!P22))*'SEQ Apr 2021'!S22/100)),IF(AND('SEQ Apr 2021'!P22&gt;0,'SEQ Apr 2021'!R22=""&gt;0),IF(($C$5&lt;'SEQ Apr 2021'!P22),(0),($C$5-'SEQ Apr 2021'!P22)*'SEQ Apr 2021'!Q22/100),0)))</f>
        <v>0</v>
      </c>
      <c r="G28" s="232">
        <f t="shared" si="14"/>
        <v>1178.0998181818179</v>
      </c>
      <c r="H28" s="239">
        <f t="shared" si="0"/>
        <v>4312.7272727272721</v>
      </c>
      <c r="I28" s="239">
        <f t="shared" si="1"/>
        <v>4712.3992727272716</v>
      </c>
      <c r="J28" s="136">
        <f t="shared" si="4"/>
        <v>5183.6391999999996</v>
      </c>
      <c r="K28" s="137">
        <f>'SEQ Apr 2021'!BB22</f>
        <v>0</v>
      </c>
      <c r="L28" s="137">
        <f>'SEQ Apr 2021'!BC22</f>
        <v>0</v>
      </c>
      <c r="M28" s="137">
        <f>'SEQ Apr 2021'!BD22</f>
        <v>0</v>
      </c>
      <c r="N28" s="137">
        <f>'SEQ Apr 2021'!BE22</f>
        <v>0</v>
      </c>
      <c r="O28" s="144" t="str">
        <f t="shared" si="10"/>
        <v>No discount</v>
      </c>
      <c r="P28" s="226" t="str">
        <f t="shared" si="2"/>
        <v>Exclusive</v>
      </c>
      <c r="Q28" s="240">
        <f t="shared" si="6"/>
        <v>4712.3992727272716</v>
      </c>
      <c r="R28" s="240">
        <f t="shared" si="7"/>
        <v>4712.3992727272716</v>
      </c>
      <c r="S28" s="136">
        <f t="shared" si="12"/>
        <v>5183.6391999999996</v>
      </c>
      <c r="T28" s="136">
        <f t="shared" si="12"/>
        <v>5183.6391999999996</v>
      </c>
      <c r="U28" s="160">
        <f>'SEQ Apr 2021'!BL22</f>
        <v>0</v>
      </c>
      <c r="V28" s="161" t="str">
        <f>'SEQ Apr 2021'!BM22</f>
        <v>n</v>
      </c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</row>
    <row r="29" spans="1:41" ht="14" x14ac:dyDescent="0.15">
      <c r="A29" s="131" t="str">
        <f>'SEQ Apr 2021'!K23</f>
        <v>ReAmped Energy</v>
      </c>
      <c r="B29" s="132" t="str">
        <f>'SEQ Apr 2021'!L23</f>
        <v>ReAmped Business</v>
      </c>
      <c r="C29" s="133">
        <f>IF('SEQ Apr 2021'!BP23=0,91*'SEQ Apr 2021'!M23/100,(91*'SEQ Apr 2021'!M23/100)+'SEQ Apr 2021'!BP23/4)</f>
        <v>91.049636363636367</v>
      </c>
      <c r="D29" s="134">
        <f>IF('SEQ Apr 2021'!O23="",$C$5*'SEQ Apr 2021'!N23/100,IF($C$5&gt;='SEQ Apr 2021'!P23,('SEQ Apr 2021'!P23*'SEQ Apr 2021'!N23/100),($C$5*'SEQ Apr 2021'!N23/100)))</f>
        <v>927.72727272727275</v>
      </c>
      <c r="E29" s="134">
        <f>IF(AND('SEQ Apr 2021'!P23&gt;0,'SEQ Apr 2021'!R23&gt;0),IF($C$5&lt;'SEQ Apr 2021'!P23,0,IF($C$5&lt;=('SEQ Apr 2021'!R23+'SEQ Apr 2021'!P23),(($C$5-'SEQ Apr 2021'!P23)*'SEQ Apr 2021'!Q23/100),(('SEQ Apr 2021'!R23)*'SEQ Apr 2021'!Q23/100))),0)</f>
        <v>0</v>
      </c>
      <c r="F29" s="134">
        <f>IF(AND('SEQ Apr 2021'!R23&gt;0,'SEQ Apr 2021'!T23&gt;0),IF(($C$5&lt;'SEQ Apr 2021'!T23),(0),($C$5-'SEQ Apr 2021'!T23)*'SEQ Apr 2021'!U23/100),IF(AND('SEQ Apr 2021'!R23&gt;0,'SEQ Apr 2021'!T23=""),IF(($C$5&lt;'SEQ Apr 2021'!R23+'SEQ Apr 2021'!P23),(0),(($C$5-('SEQ Apr 2021'!R23+'SEQ Apr 2021'!P23))*'SEQ Apr 2021'!S23/100)),IF(AND('SEQ Apr 2021'!P23&gt;0,'SEQ Apr 2021'!R23=""&gt;0),IF(($C$5&lt;'SEQ Apr 2021'!P23),(0),($C$5-'SEQ Apr 2021'!P23)*'SEQ Apr 2021'!Q23/100),0)))</f>
        <v>0</v>
      </c>
      <c r="G29" s="232">
        <f t="shared" si="14"/>
        <v>1018.7769090909092</v>
      </c>
      <c r="H29" s="239">
        <f t="shared" si="0"/>
        <v>3710.909090909091</v>
      </c>
      <c r="I29" s="239">
        <f t="shared" si="1"/>
        <v>4075.1076363636366</v>
      </c>
      <c r="J29" s="136">
        <f t="shared" si="4"/>
        <v>4482.6184000000003</v>
      </c>
      <c r="K29" s="137">
        <f>'SEQ Apr 2021'!BB23</f>
        <v>0</v>
      </c>
      <c r="L29" s="137">
        <f>'SEQ Apr 2021'!BC23</f>
        <v>0</v>
      </c>
      <c r="M29" s="137">
        <f>'SEQ Apr 2021'!BD23</f>
        <v>0</v>
      </c>
      <c r="N29" s="137">
        <f>'SEQ Apr 2021'!BE23</f>
        <v>0</v>
      </c>
      <c r="O29" s="144" t="str">
        <f t="shared" si="10"/>
        <v>No discount</v>
      </c>
      <c r="P29" s="226" t="str">
        <f t="shared" si="2"/>
        <v>Exclusive</v>
      </c>
      <c r="Q29" s="240">
        <f t="shared" si="6"/>
        <v>4075.1076363636366</v>
      </c>
      <c r="R29" s="240">
        <f t="shared" si="7"/>
        <v>4075.1076363636366</v>
      </c>
      <c r="S29" s="136">
        <f t="shared" si="12"/>
        <v>4482.6184000000003</v>
      </c>
      <c r="T29" s="136">
        <f t="shared" si="12"/>
        <v>4482.6184000000003</v>
      </c>
      <c r="U29" s="160">
        <f>'SEQ Apr 2021'!BL23</f>
        <v>0</v>
      </c>
      <c r="V29" s="161" t="str">
        <f>'SEQ Apr 2021'!BM23</f>
        <v>n</v>
      </c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</row>
    <row r="30" spans="1:41" ht="14" x14ac:dyDescent="0.15">
      <c r="A30" s="131" t="str">
        <f>'SEQ Apr 2021'!K24</f>
        <v>Sumo Power</v>
      </c>
      <c r="B30" s="132" t="str">
        <f>'SEQ Apr 2021'!L24</f>
        <v>Freedom Business</v>
      </c>
      <c r="C30" s="133">
        <f>IF('SEQ Apr 2021'!BP24=0,91*'SEQ Apr 2021'!M24/100,(91*'SEQ Apr 2021'!M24/100)+'SEQ Apr 2021'!BP24/4)</f>
        <v>100.1</v>
      </c>
      <c r="D30" s="134">
        <f>IF('SEQ Apr 2021'!O24="",$C$5*'SEQ Apr 2021'!N24/100,IF($C$5&gt;='SEQ Apr 2021'!P24,('SEQ Apr 2021'!P24*'SEQ Apr 2021'!N24/100),($C$5*'SEQ Apr 2021'!N24/100)))</f>
        <v>960</v>
      </c>
      <c r="E30" s="134">
        <f>IF(AND('SEQ Apr 2021'!P24&gt;0,'SEQ Apr 2021'!R24&gt;0),IF($C$5&lt;'SEQ Apr 2021'!P24,0,IF($C$5&lt;=('SEQ Apr 2021'!R24+'SEQ Apr 2021'!P24),(($C$5-'SEQ Apr 2021'!P24)*'SEQ Apr 2021'!Q24/100),(('SEQ Apr 2021'!R24)*'SEQ Apr 2021'!Q24/100))),0)</f>
        <v>0</v>
      </c>
      <c r="F30" s="134">
        <f>IF(AND('SEQ Apr 2021'!R24&gt;0,'SEQ Apr 2021'!T24&gt;0),IF(($C$5&lt;'SEQ Apr 2021'!T24),(0),($C$5-'SEQ Apr 2021'!T24)*'SEQ Apr 2021'!U24/100),IF(AND('SEQ Apr 2021'!R24&gt;0,'SEQ Apr 2021'!T24=""),IF(($C$5&lt;'SEQ Apr 2021'!R24+'SEQ Apr 2021'!P24),(0),(($C$5-('SEQ Apr 2021'!R24+'SEQ Apr 2021'!P24))*'SEQ Apr 2021'!S24/100)),IF(AND('SEQ Apr 2021'!P24&gt;0,'SEQ Apr 2021'!R24=""&gt;0),IF(($C$5&lt;'SEQ Apr 2021'!P24),(0),($C$5-'SEQ Apr 2021'!P24)*'SEQ Apr 2021'!Q24/100),0)))</f>
        <v>0</v>
      </c>
      <c r="G30" s="232">
        <f t="shared" ref="G30" si="15">SUM(C30:F30)</f>
        <v>1060.0999999999999</v>
      </c>
      <c r="H30" s="239">
        <f t="shared" si="0"/>
        <v>3839.9999999999995</v>
      </c>
      <c r="I30" s="239">
        <f t="shared" si="1"/>
        <v>4240.3999999999996</v>
      </c>
      <c r="J30" s="136">
        <f t="shared" si="4"/>
        <v>4664.4399999999996</v>
      </c>
      <c r="K30" s="137">
        <f>'SEQ Apr 2021'!BB24</f>
        <v>0</v>
      </c>
      <c r="L30" s="137">
        <f>'SEQ Apr 2021'!BC24</f>
        <v>0</v>
      </c>
      <c r="M30" s="137">
        <f>'SEQ Apr 2021'!BD24</f>
        <v>0</v>
      </c>
      <c r="N30" s="137">
        <f>'SEQ Apr 2021'!BE24</f>
        <v>0</v>
      </c>
      <c r="O30" s="144" t="str">
        <f t="shared" si="10"/>
        <v>No discount</v>
      </c>
      <c r="P30" s="226" t="str">
        <f t="shared" si="2"/>
        <v>Exclusive</v>
      </c>
      <c r="Q30" s="240">
        <f t="shared" si="6"/>
        <v>4240.3999999999996</v>
      </c>
      <c r="R30" s="240">
        <f t="shared" si="7"/>
        <v>4240.3999999999996</v>
      </c>
      <c r="S30" s="136">
        <f t="shared" si="12"/>
        <v>4664.4399999999996</v>
      </c>
      <c r="T30" s="136">
        <f t="shared" si="12"/>
        <v>4664.4399999999996</v>
      </c>
      <c r="U30" s="160">
        <f>'SEQ Apr 2021'!BL24</f>
        <v>0</v>
      </c>
      <c r="V30" s="161" t="str">
        <f>'SEQ Apr 2021'!BM24</f>
        <v>n</v>
      </c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</row>
    <row r="31" spans="1:41" ht="14" x14ac:dyDescent="0.15">
      <c r="A31" s="131" t="str">
        <f>'SEQ Apr 2021'!K25</f>
        <v>Enova Energy</v>
      </c>
      <c r="B31" s="132" t="str">
        <f>'SEQ Apr 2021'!L25</f>
        <v>Economy Plus</v>
      </c>
      <c r="C31" s="133">
        <f>IF('SEQ Apr 2021'!BP25=0,91*'SEQ Apr 2021'!M25/100,(91*'SEQ Apr 2021'!M25/100)+'SEQ Apr 2021'!BP25/4)</f>
        <v>98.445454545454538</v>
      </c>
      <c r="D31" s="134">
        <f>IF('SEQ Apr 2021'!O25="",$C$5*'SEQ Apr 2021'!N25/100,IF($C$5&gt;='SEQ Apr 2021'!P25,('SEQ Apr 2021'!P25*'SEQ Apr 2021'!N25/100),($C$5*'SEQ Apr 2021'!N25/100)))</f>
        <v>949.99999999999989</v>
      </c>
      <c r="E31" s="134">
        <f>IF(AND('SEQ Apr 2021'!P25&gt;0,'SEQ Apr 2021'!R25&gt;0),IF($C$5&lt;'SEQ Apr 2021'!P25,0,IF($C$5&lt;=('SEQ Apr 2021'!R25+'SEQ Apr 2021'!P25),(($C$5-'SEQ Apr 2021'!P25)*'SEQ Apr 2021'!Q25/100),(('SEQ Apr 2021'!R25)*'SEQ Apr 2021'!Q25/100))),0)</f>
        <v>0</v>
      </c>
      <c r="F31" s="134">
        <f>IF(AND('SEQ Apr 2021'!R25&gt;0,'SEQ Apr 2021'!T25&gt;0),IF(($C$5&lt;'SEQ Apr 2021'!T25),(0),($C$5-'SEQ Apr 2021'!T25)*'SEQ Apr 2021'!U25/100),IF(AND('SEQ Apr 2021'!R25&gt;0,'SEQ Apr 2021'!T25=""),IF(($C$5&lt;'SEQ Apr 2021'!R25+'SEQ Apr 2021'!P25),(0),(($C$5-('SEQ Apr 2021'!R25+'SEQ Apr 2021'!P25))*'SEQ Apr 2021'!S25/100)),IF(AND('SEQ Apr 2021'!P25&gt;0,'SEQ Apr 2021'!R25=""&gt;0),IF(($C$5&lt;'SEQ Apr 2021'!P25),(0),($C$5-'SEQ Apr 2021'!P25)*'SEQ Apr 2021'!Q25/100),0)))</f>
        <v>0</v>
      </c>
      <c r="G31" s="232">
        <f t="shared" ref="G31:G33" si="16">SUM(C31:F31)</f>
        <v>1048.4454545454544</v>
      </c>
      <c r="H31" s="239">
        <f t="shared" ref="H31:H33" si="17">(G31-C31)*4</f>
        <v>3799.9999999999991</v>
      </c>
      <c r="I31" s="239">
        <f t="shared" ref="I31:I33" si="18">G31*4</f>
        <v>4193.7818181818175</v>
      </c>
      <c r="J31" s="136">
        <f t="shared" ref="J31:J33" si="19">I31*1.1</f>
        <v>4613.16</v>
      </c>
      <c r="K31" s="137">
        <f>'SEQ Apr 2021'!BB25</f>
        <v>0</v>
      </c>
      <c r="L31" s="137">
        <f>'SEQ Apr 2021'!BC25</f>
        <v>0</v>
      </c>
      <c r="M31" s="137">
        <f>'SEQ Apr 2021'!BD25</f>
        <v>0</v>
      </c>
      <c r="N31" s="137">
        <f>'SEQ Apr 2021'!BE25</f>
        <v>3</v>
      </c>
      <c r="O31" s="144" t="str">
        <f t="shared" ref="O31:O33" si="20">IF(SUM(K31:N31)=0,"No discount",IF(K31&gt;0,"Guaranteed off bill",IF(L31&gt;0,"Guaranteed off usage",IF(M31&gt;0,"Pay-on-time off bill","Pay-on-time off usage"))))</f>
        <v>Pay-on-time off usage</v>
      </c>
      <c r="P31" s="226" t="str">
        <f t="shared" ref="P31:P33" si="21">IF(OR(A31="Origin Energy",A31="Red Energy",A31="Powershop"),"Inclusive","Exclusive")</f>
        <v>Exclusive</v>
      </c>
      <c r="Q31" s="240">
        <f t="shared" ref="Q31:Q33" si="22"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4193.7818181818175</v>
      </c>
      <c r="R31" s="240">
        <f t="shared" ref="R31:R33" si="23"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4079.7818181818175</v>
      </c>
      <c r="S31" s="136">
        <f t="shared" ref="S31:S33" si="24">Q31*1.1</f>
        <v>4613.16</v>
      </c>
      <c r="T31" s="136">
        <f t="shared" ref="T31:T33" si="25">R31*1.1</f>
        <v>4487.7599999999993</v>
      </c>
      <c r="U31" s="160">
        <f>'SEQ Apr 2021'!BL25</f>
        <v>0</v>
      </c>
      <c r="V31" s="161" t="str">
        <f>'SEQ Apr 2021'!BM25</f>
        <v>n</v>
      </c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</row>
    <row r="32" spans="1:41" ht="14" x14ac:dyDescent="0.15">
      <c r="A32" s="131" t="str">
        <f>'SEQ Apr 2021'!K26</f>
        <v>Momentum Energy</v>
      </c>
      <c r="B32" s="132" t="str">
        <f>'SEQ Apr 2021'!L26</f>
        <v>Smile Power</v>
      </c>
      <c r="C32" s="133">
        <f>IF('SEQ Apr 2021'!BP26=0,91*'SEQ Apr 2021'!M26/100,(91*'SEQ Apr 2021'!M26/100)+'SEQ Apr 2021'!BP26/4)</f>
        <v>111.0530909090909</v>
      </c>
      <c r="D32" s="134">
        <f>IF('SEQ Apr 2021'!O26="",$C$5*'SEQ Apr 2021'!N26/100,IF($C$5&gt;='SEQ Apr 2021'!P26,('SEQ Apr 2021'!P26*'SEQ Apr 2021'!N26/100),($C$5*'SEQ Apr 2021'!N26/100)))</f>
        <v>920.45454545454527</v>
      </c>
      <c r="E32" s="134">
        <f>IF(AND('SEQ Apr 2021'!P26&gt;0,'SEQ Apr 2021'!R26&gt;0),IF($C$5&lt;'SEQ Apr 2021'!P26,0,IF($C$5&lt;=('SEQ Apr 2021'!R26+'SEQ Apr 2021'!P26),(($C$5-'SEQ Apr 2021'!P26)*'SEQ Apr 2021'!Q26/100),(('SEQ Apr 2021'!R26)*'SEQ Apr 2021'!Q26/100))),0)</f>
        <v>0</v>
      </c>
      <c r="F32" s="134">
        <f>IF(AND('SEQ Apr 2021'!R26&gt;0,'SEQ Apr 2021'!T26&gt;0),IF(($C$5&lt;'SEQ Apr 2021'!T26),(0),($C$5-'SEQ Apr 2021'!T26)*'SEQ Apr 2021'!U26/100),IF(AND('SEQ Apr 2021'!R26&gt;0,'SEQ Apr 2021'!T26=""),IF(($C$5&lt;'SEQ Apr 2021'!R26+'SEQ Apr 2021'!P26),(0),(($C$5-('SEQ Apr 2021'!R26+'SEQ Apr 2021'!P26))*'SEQ Apr 2021'!S26/100)),IF(AND('SEQ Apr 2021'!P26&gt;0,'SEQ Apr 2021'!R26=""&gt;0),IF(($C$5&lt;'SEQ Apr 2021'!P26),(0),($C$5-'SEQ Apr 2021'!P26)*'SEQ Apr 2021'!Q26/100),0)))</f>
        <v>0</v>
      </c>
      <c r="G32" s="232">
        <f t="shared" si="16"/>
        <v>1031.5076363636363</v>
      </c>
      <c r="H32" s="239">
        <f t="shared" si="17"/>
        <v>3681.8181818181815</v>
      </c>
      <c r="I32" s="239">
        <f t="shared" si="18"/>
        <v>4126.0305454545451</v>
      </c>
      <c r="J32" s="136">
        <f t="shared" si="19"/>
        <v>4538.6336000000001</v>
      </c>
      <c r="K32" s="137">
        <f>'SEQ Apr 2021'!BB26</f>
        <v>0</v>
      </c>
      <c r="L32" s="137">
        <f>'SEQ Apr 2021'!BC26</f>
        <v>0</v>
      </c>
      <c r="M32" s="137">
        <f>'SEQ Apr 2021'!BD26</f>
        <v>0</v>
      </c>
      <c r="N32" s="137">
        <f>'SEQ Apr 2021'!BE26</f>
        <v>0</v>
      </c>
      <c r="O32" s="144" t="str">
        <f t="shared" si="20"/>
        <v>No discount</v>
      </c>
      <c r="P32" s="226" t="str">
        <f t="shared" si="21"/>
        <v>Exclusive</v>
      </c>
      <c r="Q32" s="240">
        <f t="shared" si="22"/>
        <v>4126.0305454545451</v>
      </c>
      <c r="R32" s="240">
        <f t="shared" si="23"/>
        <v>4126.0305454545451</v>
      </c>
      <c r="S32" s="136">
        <f t="shared" si="24"/>
        <v>4538.6336000000001</v>
      </c>
      <c r="T32" s="136">
        <f t="shared" si="25"/>
        <v>4538.6336000000001</v>
      </c>
      <c r="U32" s="160">
        <f>'SEQ Apr 2021'!BL26</f>
        <v>0</v>
      </c>
      <c r="V32" s="161" t="str">
        <f>'SEQ Apr 2021'!BM26</f>
        <v>n</v>
      </c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</row>
    <row r="33" spans="1:41" ht="14" x14ac:dyDescent="0.15">
      <c r="A33" s="131" t="str">
        <f>'SEQ Apr 2021'!K27</f>
        <v>Electricity in a box</v>
      </c>
      <c r="B33" s="132" t="str">
        <f>'SEQ Apr 2021'!L27</f>
        <v>Business Anytime</v>
      </c>
      <c r="C33" s="133">
        <f>IF('SEQ Apr 2021'!BP27=0,91*'SEQ Apr 2021'!M27/100,(91*'SEQ Apr 2021'!M27/100)+'SEQ Apr 2021'!BP27/4)</f>
        <v>89.883181818181825</v>
      </c>
      <c r="D33" s="134">
        <f>IF('SEQ Apr 2021'!O27="",$C$5*'SEQ Apr 2021'!N27/100,IF($C$5&gt;='SEQ Apr 2021'!P27,('SEQ Apr 2021'!P27*'SEQ Apr 2021'!N27/100),($C$5*'SEQ Apr 2021'!N27/100)))</f>
        <v>995.90909090909088</v>
      </c>
      <c r="E33" s="134">
        <f>IF(AND('SEQ Apr 2021'!P27&gt;0,'SEQ Apr 2021'!R27&gt;0),IF($C$5&lt;'SEQ Apr 2021'!P27,0,IF($C$5&lt;=('SEQ Apr 2021'!R27+'SEQ Apr 2021'!P27),(($C$5-'SEQ Apr 2021'!P27)*'SEQ Apr 2021'!Q27/100),(('SEQ Apr 2021'!R27)*'SEQ Apr 2021'!Q27/100))),0)</f>
        <v>0</v>
      </c>
      <c r="F33" s="134">
        <f>IF(AND('SEQ Apr 2021'!R27&gt;0,'SEQ Apr 2021'!T27&gt;0),IF(($C$5&lt;'SEQ Apr 2021'!T27),(0),($C$5-'SEQ Apr 2021'!T27)*'SEQ Apr 2021'!U27/100),IF(AND('SEQ Apr 2021'!R27&gt;0,'SEQ Apr 2021'!T27=""),IF(($C$5&lt;'SEQ Apr 2021'!R27+'SEQ Apr 2021'!P27),(0),(($C$5-('SEQ Apr 2021'!R27+'SEQ Apr 2021'!P27))*'SEQ Apr 2021'!S27/100)),IF(AND('SEQ Apr 2021'!P27&gt;0,'SEQ Apr 2021'!R27=""&gt;0),IF(($C$5&lt;'SEQ Apr 2021'!P27),(0),($C$5-'SEQ Apr 2021'!P27)*'SEQ Apr 2021'!Q27/100),0)))</f>
        <v>0</v>
      </c>
      <c r="G33" s="232">
        <f t="shared" si="16"/>
        <v>1085.7922727272728</v>
      </c>
      <c r="H33" s="239">
        <f t="shared" si="17"/>
        <v>3983.636363636364</v>
      </c>
      <c r="I33" s="239">
        <f t="shared" si="18"/>
        <v>4343.1690909090912</v>
      </c>
      <c r="J33" s="136">
        <f t="shared" si="19"/>
        <v>4777.4860000000008</v>
      </c>
      <c r="K33" s="137">
        <f>'SEQ Apr 2021'!BB27</f>
        <v>0</v>
      </c>
      <c r="L33" s="137">
        <f>'SEQ Apr 2021'!BC27</f>
        <v>0</v>
      </c>
      <c r="M33" s="137">
        <f>'SEQ Apr 2021'!BD27</f>
        <v>0</v>
      </c>
      <c r="N33" s="137">
        <f>'SEQ Apr 2021'!BE27</f>
        <v>0</v>
      </c>
      <c r="O33" s="144" t="str">
        <f t="shared" si="20"/>
        <v>No discount</v>
      </c>
      <c r="P33" s="226" t="str">
        <f t="shared" si="21"/>
        <v>Exclusive</v>
      </c>
      <c r="Q33" s="240">
        <f t="shared" si="22"/>
        <v>4343.1690909090912</v>
      </c>
      <c r="R33" s="240">
        <f t="shared" si="23"/>
        <v>4343.1690909090912</v>
      </c>
      <c r="S33" s="136">
        <f t="shared" si="24"/>
        <v>4777.4860000000008</v>
      </c>
      <c r="T33" s="136">
        <f t="shared" si="25"/>
        <v>4777.4860000000008</v>
      </c>
      <c r="U33" s="160">
        <f>'SEQ Apr 2021'!BL27</f>
        <v>0</v>
      </c>
      <c r="V33" s="161" t="str">
        <f>'SEQ Apr 2021'!BM27</f>
        <v>n</v>
      </c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</row>
    <row r="34" spans="1:41" ht="14" x14ac:dyDescent="0.15">
      <c r="A34" s="283"/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</row>
    <row r="35" spans="1:41" ht="15" thickBot="1" x14ac:dyDescent="0.2">
      <c r="A35" s="283"/>
      <c r="B35" s="283"/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</row>
    <row r="36" spans="1:41" ht="14" x14ac:dyDescent="0.15">
      <c r="A36" s="72" t="s">
        <v>265</v>
      </c>
      <c r="B36" s="73"/>
      <c r="C36" s="73"/>
      <c r="D36" s="86"/>
      <c r="E36" s="86"/>
      <c r="F36" s="86"/>
      <c r="G36" s="87"/>
      <c r="H36" s="87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4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</row>
    <row r="37" spans="1:41" ht="14" x14ac:dyDescent="0.15">
      <c r="A37" s="75" t="s">
        <v>198</v>
      </c>
      <c r="B37" s="47"/>
      <c r="C37" s="91">
        <v>5000</v>
      </c>
      <c r="D37" s="88"/>
      <c r="E37" s="88"/>
      <c r="F37" s="88"/>
      <c r="G37" s="89"/>
      <c r="H37" s="89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76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</row>
    <row r="38" spans="1:41" ht="14" x14ac:dyDescent="0.15">
      <c r="A38" s="75" t="s">
        <v>266</v>
      </c>
      <c r="B38" s="47"/>
      <c r="C38" s="92">
        <v>0.7</v>
      </c>
      <c r="D38" s="88"/>
      <c r="E38" s="88"/>
      <c r="F38" s="88"/>
      <c r="G38" s="89"/>
      <c r="H38" s="89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76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</row>
    <row r="39" spans="1:41" ht="14" x14ac:dyDescent="0.15">
      <c r="A39" s="75" t="s">
        <v>267</v>
      </c>
      <c r="B39" s="47"/>
      <c r="C39" s="92">
        <v>0.3</v>
      </c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</row>
    <row r="40" spans="1:41" ht="14" x14ac:dyDescent="0.15">
      <c r="A40" s="75"/>
      <c r="B40" s="47"/>
      <c r="C40" s="88"/>
      <c r="D40" s="88"/>
      <c r="E40" s="88"/>
      <c r="F40" s="88"/>
      <c r="G40" s="89"/>
      <c r="H40" s="89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76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</row>
    <row r="41" spans="1:41" ht="75" x14ac:dyDescent="0.15">
      <c r="A41" s="276" t="s">
        <v>144</v>
      </c>
      <c r="B41" s="122" t="s">
        <v>320</v>
      </c>
      <c r="C41" s="120" t="s">
        <v>204</v>
      </c>
      <c r="D41" s="120" t="s">
        <v>463</v>
      </c>
      <c r="E41" s="120" t="s">
        <v>205</v>
      </c>
      <c r="F41" s="122" t="s">
        <v>265</v>
      </c>
      <c r="G41" s="120" t="s">
        <v>206</v>
      </c>
      <c r="H41" s="277" t="s">
        <v>570</v>
      </c>
      <c r="I41" s="278" t="s">
        <v>207</v>
      </c>
      <c r="J41" s="123" t="s">
        <v>23</v>
      </c>
      <c r="K41" s="124" t="s">
        <v>286</v>
      </c>
      <c r="L41" s="124" t="s">
        <v>287</v>
      </c>
      <c r="M41" s="124" t="s">
        <v>288</v>
      </c>
      <c r="N41" s="124" t="s">
        <v>289</v>
      </c>
      <c r="O41" s="279" t="s">
        <v>571</v>
      </c>
      <c r="P41" s="279" t="s">
        <v>572</v>
      </c>
      <c r="Q41" s="280" t="s">
        <v>574</v>
      </c>
      <c r="R41" s="280" t="s">
        <v>575</v>
      </c>
      <c r="S41" s="125" t="s">
        <v>271</v>
      </c>
      <c r="T41" s="125" t="s">
        <v>272</v>
      </c>
      <c r="U41" s="124" t="s">
        <v>263</v>
      </c>
      <c r="V41" s="127" t="s">
        <v>264</v>
      </c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</row>
    <row r="42" spans="1:41" ht="14" x14ac:dyDescent="0.15">
      <c r="A42" s="131" t="str">
        <f>'SEQ Apr 2021'!K28</f>
        <v>AGL</v>
      </c>
      <c r="B42" s="132" t="str">
        <f>'SEQ Apr 2021'!L28</f>
        <v>Business Essentials</v>
      </c>
      <c r="C42" s="133">
        <f>IF('SEQ Apr 2021'!BP28=0,91*'SEQ Apr 2021'!M28/100,(91*'SEQ Apr 2021'!M28/100)+'SEQ Apr 2021'!BP28/4)</f>
        <v>101.41536363636364</v>
      </c>
      <c r="D42" s="133">
        <f>IF('SEQ Apr 2021'!O28="",$C$37*$C$38*'SEQ Apr 2021'!N28/100,IF($C$37*$C$38&gt;='SEQ Apr 2021'!P28,('SEQ Apr 2021'!P28*'SEQ Apr 2021'!N28/100),($C$37*$C$38*'SEQ Apr 2021'!N28/100)))</f>
        <v>672.31818181818176</v>
      </c>
      <c r="E42" s="133">
        <f>IF(AND('SEQ Apr 2021'!R28&gt;0,'SEQ Apr 2021'!T28&gt;0),IF(($C$37*$C$38&lt;'SEQ Apr 2021'!T28),(0),($C$37*$C$38-'SEQ Apr 2021'!T28)*'SEQ Apr 2021'!U28/100),IF(AND('SEQ Apr 2021'!R28&gt;0,'SEQ Apr 2021'!T28=""),IF(($C$37*$C$38&lt;'SEQ Apr 2021'!R28+'SEQ Apr 2021'!P28),(0),(($C$37*$C$38-('SEQ Apr 2021'!R28+'SEQ Apr 2021'!P28))*'SEQ Apr 2021'!S28/100)),IF(AND('SEQ Apr 2021'!P28&gt;0,'SEQ Apr 2021'!R28=""&gt;0),IF(($C$37*$C$38&lt;'SEQ Apr 2021'!P28),(0),($C$37*$C$38-'SEQ Apr 2021'!P28)*'SEQ Apr 2021'!Q28/100),0)))</f>
        <v>0</v>
      </c>
      <c r="F42" s="134">
        <f>($C$37*$C$39)*'SEQ Apr 2021'!AF28/100</f>
        <v>173.72727272727272</v>
      </c>
      <c r="G42" s="135">
        <f>SUM(C42:F42)</f>
        <v>947.46081818181813</v>
      </c>
      <c r="H42" s="239">
        <f>(G42-C42)*4</f>
        <v>3384.181818181818</v>
      </c>
      <c r="I42" s="239">
        <f t="shared" ref="I42:I60" si="26">G42*4</f>
        <v>3789.8432727272725</v>
      </c>
      <c r="J42" s="136">
        <f>I42*1.1</f>
        <v>4168.8276000000005</v>
      </c>
      <c r="K42" s="137">
        <f>'SEQ Apr 2021'!BB28</f>
        <v>0</v>
      </c>
      <c r="L42" s="137">
        <f>'SEQ Apr 2021'!BC28</f>
        <v>0</v>
      </c>
      <c r="M42" s="137">
        <f>'SEQ Apr 2021'!BD28</f>
        <v>0</v>
      </c>
      <c r="N42" s="137">
        <f>'SEQ Apr 2021'!BE28</f>
        <v>0</v>
      </c>
      <c r="O42" s="144" t="str">
        <f>IF(SUM(K42:N42)=0,"No discount",IF(K42&gt;0,"Guaranteed off bill",IF(L42&gt;0,"Guaranteed off usage",IF(M42&gt;0,"Pay-on-time off bill","Pay-on-time off usage"))))</f>
        <v>No discount</v>
      </c>
      <c r="P42" s="226" t="str">
        <f>IF(OR(A42="Origin Energy",A42="Red Energy",A42="Powershop"),"Inclusive","Exclusive")</f>
        <v>Exclusive</v>
      </c>
      <c r="Q42" s="240">
        <f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3789.8432727272725</v>
      </c>
      <c r="R42" s="240">
        <f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3789.8432727272725</v>
      </c>
      <c r="S42" s="136">
        <f>Q42*1.1</f>
        <v>4168.8276000000005</v>
      </c>
      <c r="T42" s="136">
        <f>R42*1.1</f>
        <v>4168.8276000000005</v>
      </c>
      <c r="U42" s="160">
        <f>'SEQ Apr 2021'!BL28</f>
        <v>0</v>
      </c>
      <c r="V42" s="161" t="str">
        <f>'SEQ Apr 2021'!BM28</f>
        <v>n</v>
      </c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</row>
    <row r="43" spans="1:41" ht="14" x14ac:dyDescent="0.15">
      <c r="A43" s="131" t="str">
        <f>'SEQ Apr 2021'!K29</f>
        <v>Diamond Energy</v>
      </c>
      <c r="B43" s="132" t="str">
        <f>'SEQ Apr 2021'!L29</f>
        <v>Renewable Saver POT</v>
      </c>
      <c r="C43" s="133">
        <f>IF('SEQ Apr 2021'!BP29=0,91*'SEQ Apr 2021'!M29/100,(91*'SEQ Apr 2021'!M29/100)+'SEQ Apr 2021'!BP29/4)</f>
        <v>119.48299999999999</v>
      </c>
      <c r="D43" s="133">
        <f>IF('SEQ Apr 2021'!O29="",$C$37*$C$38*'SEQ Apr 2021'!N29/100,IF($C$37*$C$38&gt;='SEQ Apr 2021'!P29,('SEQ Apr 2021'!P29*'SEQ Apr 2021'!N29/100),($C$37*$C$38*'SEQ Apr 2021'!N29/100)))</f>
        <v>854.63636363636351</v>
      </c>
      <c r="E43" s="133">
        <f>IF(AND('SEQ Apr 2021'!R29&gt;0,'SEQ Apr 2021'!T29&gt;0),IF(($C$37*$C$38&lt;'SEQ Apr 2021'!T29),(0),($C$37*$C$38-'SEQ Apr 2021'!T29)*'SEQ Apr 2021'!U29/100),IF(AND('SEQ Apr 2021'!R29&gt;0,'SEQ Apr 2021'!T29=""),IF(($C$37*$C$38&lt;'SEQ Apr 2021'!R29+'SEQ Apr 2021'!P29),(0),(($C$37*$C$38-('SEQ Apr 2021'!R29+'SEQ Apr 2021'!P29))*'SEQ Apr 2021'!S29/100)),IF(AND('SEQ Apr 2021'!P29&gt;0,'SEQ Apr 2021'!R29=""&gt;0),IF(($C$37*$C$38&lt;'SEQ Apr 2021'!P29),(0),($C$37*$C$38-'SEQ Apr 2021'!P29)*'SEQ Apr 2021'!Q29/100),0)))</f>
        <v>0</v>
      </c>
      <c r="F43" s="134">
        <f>($C$37*$C$39)*'SEQ Apr 2021'!AF29/100</f>
        <v>249.81818181818181</v>
      </c>
      <c r="G43" s="135">
        <f t="shared" ref="G43:G60" si="27">SUM(C43:F43)</f>
        <v>1223.9375454545452</v>
      </c>
      <c r="H43" s="239">
        <f t="shared" ref="H43:H60" si="28">(G43-C43)*4</f>
        <v>4417.8181818181811</v>
      </c>
      <c r="I43" s="239">
        <f t="shared" si="26"/>
        <v>4895.7501818181809</v>
      </c>
      <c r="J43" s="136">
        <f t="shared" ref="J43:J60" si="29">I43*1.1</f>
        <v>5385.3251999999993</v>
      </c>
      <c r="K43" s="137">
        <f>'SEQ Apr 2021'!BB29</f>
        <v>0</v>
      </c>
      <c r="L43" s="137">
        <f>'SEQ Apr 2021'!BC29</f>
        <v>0</v>
      </c>
      <c r="M43" s="137">
        <f>'SEQ Apr 2021'!BD29</f>
        <v>7</v>
      </c>
      <c r="N43" s="137">
        <f>'SEQ Apr 2021'!BE29</f>
        <v>0</v>
      </c>
      <c r="O43" s="144" t="str">
        <f t="shared" ref="O43:O60" si="30">IF(SUM(K43:N43)=0,"No discount",IF(K43&gt;0,"Guaranteed off bill",IF(L43&gt;0,"Guaranteed off usage",IF(M43&gt;0,"Pay-on-time off bill","Pay-on-time off usage"))))</f>
        <v>Pay-on-time off bill</v>
      </c>
      <c r="P43" s="226" t="str">
        <f t="shared" ref="P43:P60" si="31">IF(OR(A43="Origin Energy",A43="Red Energy",A43="Powershop"),"Inclusive","Exclusive")</f>
        <v>Exclusive</v>
      </c>
      <c r="Q43" s="240">
        <f t="shared" ref="Q43:Q60" si="32">IF(AND(O43="Guaranteed off bill",P43="Inclusive"),((I43*1.1)-((I43*1.1)*K43/100))/1.1,IF(AND(O43="Guaranteed off usage",P43="Inclusive"),((I43*1.1)-((H43*1.1)*L43/100))/1.1,IF(AND(O43="Guaranteed off bill",P43="Exclusive"),I43-(I43*K43/100),IF(AND(O43="Guaranteed off usage",P43="Exclusive"),I43-(H43*L43/100),IF(P43="Inclusive",((I43*1.1))/1.1,I43)))))</f>
        <v>4895.7501818181809</v>
      </c>
      <c r="R43" s="240">
        <f t="shared" ref="R43:R60" si="33">IF(AND(O43="Pay-on-time off bill",P43="Inclusive"),((Q43*1.1)-((Q43*1.1)*M43/100))/1.1,IF(AND(O43="Pay-on-time off usage",P43="Inclusive"),((Q43*1.1)-((H43*1.1)*N43/100))/1.1,IF(AND(O43="Pay-on-time off bill",P43="Exclusive"),Q43-(Q43*M43/100),IF(AND(O43="Pay-on-time off usage",P43="Exclusive"),Q43-(H43*N43/100),IF(P43="Inclusive",((Q43*1.1))/1.1,Q43)))))</f>
        <v>4553.0476690909081</v>
      </c>
      <c r="S43" s="136">
        <f t="shared" ref="S43:T57" si="34">Q43*1.1</f>
        <v>5385.3251999999993</v>
      </c>
      <c r="T43" s="136">
        <f t="shared" si="34"/>
        <v>5008.3524359999992</v>
      </c>
      <c r="U43" s="160">
        <f>'SEQ Apr 2021'!BL29</f>
        <v>0</v>
      </c>
      <c r="V43" s="161" t="str">
        <f>'SEQ Apr 2021'!BM29</f>
        <v>n</v>
      </c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</row>
    <row r="44" spans="1:41" ht="14" x14ac:dyDescent="0.15">
      <c r="A44" s="131" t="str">
        <f>'SEQ Apr 2021'!K30</f>
        <v>EnergyAustralia</v>
      </c>
      <c r="B44" s="132" t="str">
        <f>'SEQ Apr 2021'!L30</f>
        <v>Total Plan</v>
      </c>
      <c r="C44" s="133">
        <f>IF('SEQ Apr 2021'!BP30=0,91*'SEQ Apr 2021'!M30/100,(91*'SEQ Apr 2021'!M30/100)+'SEQ Apr 2021'!BP30/4)</f>
        <v>107.38</v>
      </c>
      <c r="D44" s="133">
        <f>IF('SEQ Apr 2021'!O30="",$C$37*$C$38*'SEQ Apr 2021'!N30/100,IF($C$37*$C$38&gt;='SEQ Apr 2021'!P30,('SEQ Apr 2021'!P30*'SEQ Apr 2021'!N30/100),($C$37*$C$38*'SEQ Apr 2021'!N30/100)))</f>
        <v>842.86363636363615</v>
      </c>
      <c r="E44" s="133">
        <f>IF(AND('SEQ Apr 2021'!R30&gt;0,'SEQ Apr 2021'!T30&gt;0),IF(($C$37*$C$38&lt;'SEQ Apr 2021'!T30),(0),($C$37*$C$38-'SEQ Apr 2021'!T30)*'SEQ Apr 2021'!U30/100),IF(AND('SEQ Apr 2021'!R30&gt;0,'SEQ Apr 2021'!T30=""),IF(($C$37*$C$38&lt;'SEQ Apr 2021'!R30+'SEQ Apr 2021'!P30),(0),(($C$37*$C$38-('SEQ Apr 2021'!R30+'SEQ Apr 2021'!P30))*'SEQ Apr 2021'!S30/100)),IF(AND('SEQ Apr 2021'!P30&gt;0,'SEQ Apr 2021'!R30=""&gt;0),IF(($C$37*$C$38&lt;'SEQ Apr 2021'!P30),(0),($C$37*$C$38-'SEQ Apr 2021'!P30)*'SEQ Apr 2021'!Q30/100),0)))</f>
        <v>0</v>
      </c>
      <c r="F44" s="134">
        <f>($C$37*$C$39)*'SEQ Apr 2021'!AF30/100</f>
        <v>227.31818181818181</v>
      </c>
      <c r="G44" s="135">
        <f t="shared" si="27"/>
        <v>1177.5618181818179</v>
      </c>
      <c r="H44" s="239">
        <f t="shared" si="28"/>
        <v>4280.7272727272721</v>
      </c>
      <c r="I44" s="239">
        <f t="shared" si="26"/>
        <v>4710.2472727272716</v>
      </c>
      <c r="J44" s="136">
        <f t="shared" si="29"/>
        <v>5181.271999999999</v>
      </c>
      <c r="K44" s="137">
        <f>'SEQ Apr 2021'!BB30</f>
        <v>13</v>
      </c>
      <c r="L44" s="137">
        <f>'SEQ Apr 2021'!BC30</f>
        <v>0</v>
      </c>
      <c r="M44" s="137">
        <f>'SEQ Apr 2021'!BD30</f>
        <v>0</v>
      </c>
      <c r="N44" s="137">
        <f>'SEQ Apr 2021'!BE30</f>
        <v>0</v>
      </c>
      <c r="O44" s="144" t="str">
        <f t="shared" si="30"/>
        <v>Guaranteed off bill</v>
      </c>
      <c r="P44" s="226" t="str">
        <f t="shared" si="31"/>
        <v>Exclusive</v>
      </c>
      <c r="Q44" s="240">
        <f t="shared" si="32"/>
        <v>4097.9151272727267</v>
      </c>
      <c r="R44" s="240">
        <f t="shared" si="33"/>
        <v>4097.9151272727267</v>
      </c>
      <c r="S44" s="136">
        <f t="shared" si="34"/>
        <v>4507.7066399999994</v>
      </c>
      <c r="T44" s="136">
        <f t="shared" si="34"/>
        <v>4507.7066399999994</v>
      </c>
      <c r="U44" s="160">
        <f>'SEQ Apr 2021'!BL30</f>
        <v>0</v>
      </c>
      <c r="V44" s="161" t="str">
        <f>'SEQ Apr 2021'!BM30</f>
        <v>n</v>
      </c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</row>
    <row r="45" spans="1:41" ht="14" x14ac:dyDescent="0.15">
      <c r="A45" s="131" t="str">
        <f>'SEQ Apr 2021'!K31</f>
        <v>Origin Energy</v>
      </c>
      <c r="B45" s="132" t="str">
        <f>'SEQ Apr 2021'!L31</f>
        <v xml:space="preserve">Flexi </v>
      </c>
      <c r="C45" s="133">
        <f>IF('SEQ Apr 2021'!BP31=0,91*'SEQ Apr 2021'!M31/100,(91*'SEQ Apr 2021'!M31/100)+'SEQ Apr 2021'!BP31/4)</f>
        <v>108.26518181818182</v>
      </c>
      <c r="D45" s="133">
        <f>IF('SEQ Apr 2021'!O31="",$C$37*$C$38*'SEQ Apr 2021'!N31/100,IF($C$37*$C$38&gt;='SEQ Apr 2021'!P31,('SEQ Apr 2021'!P31*'SEQ Apr 2021'!N31/100),($C$37*$C$38*'SEQ Apr 2021'!N31/100)))</f>
        <v>841.90909090909088</v>
      </c>
      <c r="E45" s="133">
        <f>IF(AND('SEQ Apr 2021'!R31&gt;0,'SEQ Apr 2021'!T31&gt;0),IF(($C$37*$C$38&lt;'SEQ Apr 2021'!T31),(0),($C$37*$C$38-'SEQ Apr 2021'!T31)*'SEQ Apr 2021'!U31/100),IF(AND('SEQ Apr 2021'!R31&gt;0,'SEQ Apr 2021'!T31=""),IF(($C$37*$C$38&lt;'SEQ Apr 2021'!R31+'SEQ Apr 2021'!P31),(0),(($C$37*$C$38-('SEQ Apr 2021'!R31+'SEQ Apr 2021'!P31))*'SEQ Apr 2021'!S31/100)),IF(AND('SEQ Apr 2021'!P31&gt;0,'SEQ Apr 2021'!R31=""&gt;0),IF(($C$37*$C$38&lt;'SEQ Apr 2021'!P31),(0),($C$37*$C$38-'SEQ Apr 2021'!P31)*'SEQ Apr 2021'!Q31/100),0)))</f>
        <v>0</v>
      </c>
      <c r="F45" s="134">
        <f>($C$37*$C$39)*'SEQ Apr 2021'!AF31/100</f>
        <v>245.72727272727269</v>
      </c>
      <c r="G45" s="135">
        <f t="shared" si="27"/>
        <v>1195.9015454545454</v>
      </c>
      <c r="H45" s="239">
        <f t="shared" si="28"/>
        <v>4350.545454545454</v>
      </c>
      <c r="I45" s="239">
        <f t="shared" si="26"/>
        <v>4783.6061818181815</v>
      </c>
      <c r="J45" s="136">
        <f t="shared" si="29"/>
        <v>5261.9668000000001</v>
      </c>
      <c r="K45" s="137">
        <f>'SEQ Apr 2021'!BB31</f>
        <v>0</v>
      </c>
      <c r="L45" s="137">
        <f>'SEQ Apr 2021'!BC31</f>
        <v>13</v>
      </c>
      <c r="M45" s="137">
        <f>'SEQ Apr 2021'!BD31</f>
        <v>0</v>
      </c>
      <c r="N45" s="137">
        <f>'SEQ Apr 2021'!BE31</f>
        <v>0</v>
      </c>
      <c r="O45" s="144" t="str">
        <f t="shared" si="30"/>
        <v>Guaranteed off usage</v>
      </c>
      <c r="P45" s="226" t="str">
        <f t="shared" si="31"/>
        <v>Inclusive</v>
      </c>
      <c r="Q45" s="240">
        <f t="shared" si="32"/>
        <v>4218.035272727273</v>
      </c>
      <c r="R45" s="240">
        <f t="shared" si="33"/>
        <v>4218.035272727273</v>
      </c>
      <c r="S45" s="136">
        <f t="shared" si="34"/>
        <v>4639.8388000000004</v>
      </c>
      <c r="T45" s="136">
        <f t="shared" si="34"/>
        <v>4639.8388000000004</v>
      </c>
      <c r="U45" s="160">
        <f>'SEQ Apr 2021'!BL31</f>
        <v>0</v>
      </c>
      <c r="V45" s="161" t="str">
        <f>'SEQ Apr 2021'!BM31</f>
        <v>n</v>
      </c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</row>
    <row r="46" spans="1:41" ht="14" x14ac:dyDescent="0.15">
      <c r="A46" s="131" t="str">
        <f>'SEQ Apr 2021'!K32</f>
        <v>Powerdirect</v>
      </c>
      <c r="B46" s="132" t="str">
        <f>'SEQ Apr 2021'!L32</f>
        <v>Business Rate Saver</v>
      </c>
      <c r="C46" s="133">
        <f>IF('SEQ Apr 2021'!BP32=0,91*'SEQ Apr 2021'!M32/100,(91*'SEQ Apr 2021'!M32/100)+'SEQ Apr 2021'!BP32/4)</f>
        <v>107.68609090909089</v>
      </c>
      <c r="D46" s="133">
        <f>IF('SEQ Apr 2021'!O32="",$C$37*$C$38*'SEQ Apr 2021'!N32/100,IF($C$37*$C$38&gt;='SEQ Apr 2021'!P32,('SEQ Apr 2021'!P32*'SEQ Apr 2021'!N32/100),($C$37*$C$38*'SEQ Apr 2021'!N32/100)))</f>
        <v>713.68181818181824</v>
      </c>
      <c r="E46" s="133">
        <f>IF(AND('SEQ Apr 2021'!R32&gt;0,'SEQ Apr 2021'!T32&gt;0),IF(($C$37*$C$38&lt;'SEQ Apr 2021'!T32),(0),($C$37*$C$38-'SEQ Apr 2021'!T32)*'SEQ Apr 2021'!U32/100),IF(AND('SEQ Apr 2021'!R32&gt;0,'SEQ Apr 2021'!T32=""),IF(($C$37*$C$38&lt;'SEQ Apr 2021'!R32+'SEQ Apr 2021'!P32),(0),(($C$37*$C$38-('SEQ Apr 2021'!R32+'SEQ Apr 2021'!P32))*'SEQ Apr 2021'!S32/100)),IF(AND('SEQ Apr 2021'!P32&gt;0,'SEQ Apr 2021'!R32=""&gt;0),IF(($C$37*$C$38&lt;'SEQ Apr 2021'!P32),(0),($C$37*$C$38-'SEQ Apr 2021'!P32)*'SEQ Apr 2021'!Q32/100),0)))</f>
        <v>0</v>
      </c>
      <c r="F46" s="134">
        <f>($C$37*$C$39)*'SEQ Apr 2021'!AF32/100</f>
        <v>184.36363636363632</v>
      </c>
      <c r="G46" s="135">
        <f t="shared" si="27"/>
        <v>1005.7315454545455</v>
      </c>
      <c r="H46" s="239">
        <f t="shared" si="28"/>
        <v>3592.1818181818185</v>
      </c>
      <c r="I46" s="239">
        <f t="shared" si="26"/>
        <v>4022.9261818181822</v>
      </c>
      <c r="J46" s="136">
        <f t="shared" si="29"/>
        <v>4425.2188000000006</v>
      </c>
      <c r="K46" s="137">
        <f>'SEQ Apr 2021'!BB32</f>
        <v>0</v>
      </c>
      <c r="L46" s="137">
        <f>'SEQ Apr 2021'!BC32</f>
        <v>0</v>
      </c>
      <c r="M46" s="137">
        <f>'SEQ Apr 2021'!BD32</f>
        <v>0</v>
      </c>
      <c r="N46" s="137">
        <f>'SEQ Apr 2021'!BE32</f>
        <v>0</v>
      </c>
      <c r="O46" s="144" t="str">
        <f t="shared" si="30"/>
        <v>No discount</v>
      </c>
      <c r="P46" s="226" t="str">
        <f t="shared" si="31"/>
        <v>Exclusive</v>
      </c>
      <c r="Q46" s="240">
        <f t="shared" si="32"/>
        <v>4022.9261818181822</v>
      </c>
      <c r="R46" s="240">
        <f t="shared" si="33"/>
        <v>4022.9261818181822</v>
      </c>
      <c r="S46" s="136">
        <f t="shared" si="34"/>
        <v>4425.2188000000006</v>
      </c>
      <c r="T46" s="136">
        <f t="shared" si="34"/>
        <v>4425.2188000000006</v>
      </c>
      <c r="U46" s="160">
        <f>'SEQ Apr 2021'!BL32</f>
        <v>0</v>
      </c>
      <c r="V46" s="161" t="str">
        <f>'SEQ Apr 2021'!BM32</f>
        <v>n</v>
      </c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</row>
    <row r="47" spans="1:41" ht="14" x14ac:dyDescent="0.15">
      <c r="A47" s="131" t="str">
        <f>'SEQ Apr 2021'!K33</f>
        <v>Powershop</v>
      </c>
      <c r="B47" s="132" t="str">
        <f>'SEQ Apr 2021'!L33</f>
        <v>Shopper with Mega Pack</v>
      </c>
      <c r="C47" s="133">
        <f>IF('SEQ Apr 2021'!BP33=0,91*'SEQ Apr 2021'!M33/100,(91*'SEQ Apr 2021'!M33/100)+'SEQ Apr 2021'!BP33/4)</f>
        <v>135.28390909090911</v>
      </c>
      <c r="D47" s="133">
        <f>IF('SEQ Apr 2021'!O33="",$C$37*$C$38*'SEQ Apr 2021'!N33/100,IF($C$37*$C$38&gt;='SEQ Apr 2021'!P33,('SEQ Apr 2021'!P33*'SEQ Apr 2021'!N33/100),($C$37*$C$38*'SEQ Apr 2021'!N33/100)))</f>
        <v>728.63636363636351</v>
      </c>
      <c r="E47" s="133">
        <f>IF(AND('SEQ Apr 2021'!R33&gt;0,'SEQ Apr 2021'!T33&gt;0),IF(($C$37*$C$38&lt;'SEQ Apr 2021'!T33),(0),($C$37*$C$38-'SEQ Apr 2021'!T33)*'SEQ Apr 2021'!U33/100),IF(AND('SEQ Apr 2021'!R33&gt;0,'SEQ Apr 2021'!T33=""),IF(($C$37*$C$38&lt;'SEQ Apr 2021'!R33+'SEQ Apr 2021'!P33),(0),(($C$37*$C$38-('SEQ Apr 2021'!R33+'SEQ Apr 2021'!P33))*'SEQ Apr 2021'!S33/100)),IF(AND('SEQ Apr 2021'!P33&gt;0,'SEQ Apr 2021'!R33=""&gt;0),IF(($C$37*$C$38&lt;'SEQ Apr 2021'!P33),(0),($C$37*$C$38-'SEQ Apr 2021'!P33)*'SEQ Apr 2021'!Q33/100),0)))</f>
        <v>0</v>
      </c>
      <c r="F47" s="134">
        <f>($C$37*$C$39)*'SEQ Apr 2021'!AF33/100</f>
        <v>211.90909090909088</v>
      </c>
      <c r="G47" s="135">
        <f t="shared" si="27"/>
        <v>1075.8293636363635</v>
      </c>
      <c r="H47" s="239">
        <f t="shared" si="28"/>
        <v>3762.1818181818176</v>
      </c>
      <c r="I47" s="239">
        <f t="shared" si="26"/>
        <v>4303.317454545454</v>
      </c>
      <c r="J47" s="136">
        <f t="shared" si="29"/>
        <v>4733.6491999999998</v>
      </c>
      <c r="K47" s="137">
        <f>'SEQ Apr 2021'!BB33</f>
        <v>0</v>
      </c>
      <c r="L47" s="137">
        <f>'SEQ Apr 2021'!BC33</f>
        <v>0</v>
      </c>
      <c r="M47" s="137">
        <f>'SEQ Apr 2021'!BD33</f>
        <v>6</v>
      </c>
      <c r="N47" s="137">
        <f>'SEQ Apr 2021'!BE33</f>
        <v>0</v>
      </c>
      <c r="O47" s="144" t="str">
        <f t="shared" si="30"/>
        <v>Pay-on-time off bill</v>
      </c>
      <c r="P47" s="226" t="str">
        <f t="shared" si="31"/>
        <v>Inclusive</v>
      </c>
      <c r="Q47" s="240">
        <f t="shared" si="32"/>
        <v>4303.317454545454</v>
      </c>
      <c r="R47" s="240">
        <f t="shared" si="33"/>
        <v>4045.1184072727265</v>
      </c>
      <c r="S47" s="136">
        <f t="shared" si="34"/>
        <v>4733.6491999999998</v>
      </c>
      <c r="T47" s="136">
        <f t="shared" si="34"/>
        <v>4449.6302479999995</v>
      </c>
      <c r="U47" s="160">
        <f>'SEQ Apr 2021'!BL33</f>
        <v>0</v>
      </c>
      <c r="V47" s="161" t="str">
        <f>'SEQ Apr 2021'!BM33</f>
        <v>n</v>
      </c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</row>
    <row r="48" spans="1:41" ht="14" x14ac:dyDescent="0.15">
      <c r="A48" s="131" t="str">
        <f>'SEQ Apr 2021'!K34</f>
        <v>Energy Locals</v>
      </c>
      <c r="B48" s="132" t="str">
        <f>'SEQ Apr 2021'!L34</f>
        <v>Business Member</v>
      </c>
      <c r="C48" s="133">
        <f>IF('SEQ Apr 2021'!BP34=0,91*'SEQ Apr 2021'!M34/100,(91*'SEQ Apr 2021'!M34/100)+'SEQ Apr 2021'!BP34/4)</f>
        <v>191.84545454545452</v>
      </c>
      <c r="D48" s="133">
        <f>IF('SEQ Apr 2021'!O34="",$C$37*$C$38*'SEQ Apr 2021'!N34/100,IF($C$37*$C$38&gt;='SEQ Apr 2021'!P34,('SEQ Apr 2021'!P34*'SEQ Apr 2021'!N34/100),($C$37*$C$38*'SEQ Apr 2021'!N34/100)))</f>
        <v>636.36363636363637</v>
      </c>
      <c r="E48" s="133">
        <f>IF(AND('SEQ Apr 2021'!R34&gt;0,'SEQ Apr 2021'!T34&gt;0),IF(($C$37*$C$38&lt;'SEQ Apr 2021'!T34),(0),($C$37*$C$38-'SEQ Apr 2021'!T34)*'SEQ Apr 2021'!U34/100),IF(AND('SEQ Apr 2021'!R34&gt;0,'SEQ Apr 2021'!T34=""),IF(($C$37*$C$38&lt;'SEQ Apr 2021'!R34+'SEQ Apr 2021'!P34),(0),(($C$37*$C$38-('SEQ Apr 2021'!R34+'SEQ Apr 2021'!P34))*'SEQ Apr 2021'!S34/100)),IF(AND('SEQ Apr 2021'!P34&gt;0,'SEQ Apr 2021'!R34=""&gt;0),IF(($C$37*$C$38&lt;'SEQ Apr 2021'!P34),(0),($C$37*$C$38-'SEQ Apr 2021'!P34)*'SEQ Apr 2021'!Q34/100),0)))</f>
        <v>0</v>
      </c>
      <c r="F48" s="134">
        <f>($C$37*$C$39)*'SEQ Apr 2021'!AF34/100</f>
        <v>231.81818181818181</v>
      </c>
      <c r="G48" s="135">
        <f t="shared" si="27"/>
        <v>1060.0272727272727</v>
      </c>
      <c r="H48" s="239">
        <f t="shared" si="28"/>
        <v>3472.727272727273</v>
      </c>
      <c r="I48" s="239">
        <f t="shared" si="26"/>
        <v>4240.1090909090908</v>
      </c>
      <c r="J48" s="136">
        <f t="shared" si="29"/>
        <v>4664.12</v>
      </c>
      <c r="K48" s="137">
        <f>'SEQ Apr 2021'!BB34</f>
        <v>0</v>
      </c>
      <c r="L48" s="137">
        <f>'SEQ Apr 2021'!BC34</f>
        <v>0</v>
      </c>
      <c r="M48" s="137">
        <f>'SEQ Apr 2021'!BD34</f>
        <v>0</v>
      </c>
      <c r="N48" s="137">
        <f>'SEQ Apr 2021'!BE34</f>
        <v>0</v>
      </c>
      <c r="O48" s="144" t="str">
        <f t="shared" si="30"/>
        <v>No discount</v>
      </c>
      <c r="P48" s="226" t="str">
        <f t="shared" si="31"/>
        <v>Exclusive</v>
      </c>
      <c r="Q48" s="240">
        <f t="shared" si="32"/>
        <v>4240.1090909090908</v>
      </c>
      <c r="R48" s="240">
        <f t="shared" si="33"/>
        <v>4240.1090909090908</v>
      </c>
      <c r="S48" s="136">
        <f t="shared" si="34"/>
        <v>4664.12</v>
      </c>
      <c r="T48" s="136">
        <f t="shared" si="34"/>
        <v>4664.12</v>
      </c>
      <c r="U48" s="160">
        <f>'SEQ Apr 2021'!BL34</f>
        <v>0</v>
      </c>
      <c r="V48" s="161" t="str">
        <f>'SEQ Apr 2021'!BM34</f>
        <v>n</v>
      </c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</row>
    <row r="49" spans="1:41" ht="14" x14ac:dyDescent="0.15">
      <c r="A49" s="131" t="str">
        <f>'SEQ Apr 2021'!K35</f>
        <v>Simply Energy</v>
      </c>
      <c r="B49" s="132" t="str">
        <f>'SEQ Apr 2021'!L35</f>
        <v>Business Saver</v>
      </c>
      <c r="C49" s="133">
        <f>IF('SEQ Apr 2021'!BP35=0,91*'SEQ Apr 2021'!M35/100,(91*'SEQ Apr 2021'!M35/100)+'SEQ Apr 2021'!BP35/4)</f>
        <v>106.54445454545454</v>
      </c>
      <c r="D49" s="133">
        <f>IF('SEQ Apr 2021'!O35="",$C$37*$C$38*'SEQ Apr 2021'!N35/100,IF($C$37*$C$38&gt;='SEQ Apr 2021'!P35,('SEQ Apr 2021'!P35*'SEQ Apr 2021'!N35/100),($C$37*$C$38*'SEQ Apr 2021'!N35/100)))</f>
        <v>843.18181818181813</v>
      </c>
      <c r="E49" s="133">
        <f>IF(AND('SEQ Apr 2021'!R35&gt;0,'SEQ Apr 2021'!T35&gt;0),IF(($C$37*$C$38&lt;'SEQ Apr 2021'!T35),(0),($C$37*$C$38-'SEQ Apr 2021'!T35)*'SEQ Apr 2021'!U35/100),IF(AND('SEQ Apr 2021'!R35&gt;0,'SEQ Apr 2021'!T35=""),IF(($C$37*$C$38&lt;'SEQ Apr 2021'!R35+'SEQ Apr 2021'!P35),(0),(($C$37*$C$38-('SEQ Apr 2021'!R35+'SEQ Apr 2021'!P35))*'SEQ Apr 2021'!S35/100)),IF(AND('SEQ Apr 2021'!P35&gt;0,'SEQ Apr 2021'!R35=""&gt;0),IF(($C$37*$C$38&lt;'SEQ Apr 2021'!P35),(0),($C$37*$C$38-'SEQ Apr 2021'!P35)*'SEQ Apr 2021'!Q35/100),0)))</f>
        <v>0</v>
      </c>
      <c r="F49" s="134">
        <f>($C$37*$C$39)*'SEQ Apr 2021'!AF35/100</f>
        <v>246.2727272727272</v>
      </c>
      <c r="G49" s="135">
        <f t="shared" si="27"/>
        <v>1195.9989999999998</v>
      </c>
      <c r="H49" s="239">
        <f t="shared" si="28"/>
        <v>4357.8181818181811</v>
      </c>
      <c r="I49" s="239">
        <f t="shared" si="26"/>
        <v>4783.9959999999992</v>
      </c>
      <c r="J49" s="136">
        <f t="shared" si="29"/>
        <v>5262.3955999999998</v>
      </c>
      <c r="K49" s="137">
        <f>'SEQ Apr 2021'!BB35</f>
        <v>18</v>
      </c>
      <c r="L49" s="137">
        <f>'SEQ Apr 2021'!BC35</f>
        <v>0</v>
      </c>
      <c r="M49" s="137">
        <f>'SEQ Apr 2021'!BD35</f>
        <v>0</v>
      </c>
      <c r="N49" s="137">
        <f>'SEQ Apr 2021'!BE35</f>
        <v>0</v>
      </c>
      <c r="O49" s="144" t="str">
        <f t="shared" si="30"/>
        <v>Guaranteed off bill</v>
      </c>
      <c r="P49" s="226" t="str">
        <f t="shared" si="31"/>
        <v>Exclusive</v>
      </c>
      <c r="Q49" s="240">
        <f t="shared" si="32"/>
        <v>3922.8767199999993</v>
      </c>
      <c r="R49" s="240">
        <f t="shared" si="33"/>
        <v>3922.8767199999993</v>
      </c>
      <c r="S49" s="136">
        <f t="shared" si="34"/>
        <v>4315.1643919999997</v>
      </c>
      <c r="T49" s="136">
        <f t="shared" si="34"/>
        <v>4315.1643919999997</v>
      </c>
      <c r="U49" s="160">
        <f>'SEQ Apr 2021'!BL35</f>
        <v>0</v>
      </c>
      <c r="V49" s="161" t="str">
        <f>'SEQ Apr 2021'!BM35</f>
        <v>n</v>
      </c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</row>
    <row r="50" spans="1:41" ht="14" x14ac:dyDescent="0.15">
      <c r="A50" s="131" t="str">
        <f>'SEQ Apr 2021'!K36</f>
        <v>Alinta Energy</v>
      </c>
      <c r="B50" s="132" t="str">
        <f>'SEQ Apr 2021'!L36</f>
        <v>BusinessDeal</v>
      </c>
      <c r="C50" s="133">
        <f>IF('SEQ Apr 2021'!BP36=0,91*'SEQ Apr 2021'!M36/100,(91*'SEQ Apr 2021'!M36/100)+'SEQ Apr 2021'!BP36/4)</f>
        <v>102.08545454545454</v>
      </c>
      <c r="D50" s="133">
        <f>IF('SEQ Apr 2021'!O36="",$C$37*$C$38*'SEQ Apr 2021'!N36/100,IF($C$37*$C$38&gt;='SEQ Apr 2021'!P36,('SEQ Apr 2021'!P36*'SEQ Apr 2021'!N36/100),($C$37*$C$38*'SEQ Apr 2021'!N36/100)))</f>
        <v>671.68181818181813</v>
      </c>
      <c r="E50" s="133">
        <f>IF(AND('SEQ Apr 2021'!R36&gt;0,'SEQ Apr 2021'!T36&gt;0),IF(($C$37*$C$38&lt;'SEQ Apr 2021'!T36),(0),($C$37*$C$38-'SEQ Apr 2021'!T36)*'SEQ Apr 2021'!U36/100),IF(AND('SEQ Apr 2021'!R36&gt;0,'SEQ Apr 2021'!T36=""),IF(($C$37*$C$38&lt;'SEQ Apr 2021'!R36+'SEQ Apr 2021'!P36),(0),(($C$37*$C$38-('SEQ Apr 2021'!R36+'SEQ Apr 2021'!P36))*'SEQ Apr 2021'!S36/100)),IF(AND('SEQ Apr 2021'!P36&gt;0,'SEQ Apr 2021'!R36=""&gt;0),IF(($C$37*$C$38&lt;'SEQ Apr 2021'!P36),(0),($C$37*$C$38-'SEQ Apr 2021'!P36)*'SEQ Apr 2021'!Q36/100),0)))</f>
        <v>0</v>
      </c>
      <c r="F50" s="134">
        <f>($C$37*$C$39)*'SEQ Apr 2021'!AF36/100</f>
        <v>201.13636363636363</v>
      </c>
      <c r="G50" s="135">
        <f t="shared" si="27"/>
        <v>974.90363636363634</v>
      </c>
      <c r="H50" s="239">
        <f t="shared" si="28"/>
        <v>3491.272727272727</v>
      </c>
      <c r="I50" s="239">
        <f t="shared" si="26"/>
        <v>3899.6145454545454</v>
      </c>
      <c r="J50" s="136">
        <f t="shared" si="29"/>
        <v>4289.576</v>
      </c>
      <c r="K50" s="137">
        <f>'SEQ Apr 2021'!BB36</f>
        <v>0</v>
      </c>
      <c r="L50" s="137">
        <f>'SEQ Apr 2021'!BC36</f>
        <v>0</v>
      </c>
      <c r="M50" s="137">
        <f>'SEQ Apr 2021'!BD36</f>
        <v>0</v>
      </c>
      <c r="N50" s="137">
        <f>'SEQ Apr 2021'!BE36</f>
        <v>0</v>
      </c>
      <c r="O50" s="144" t="str">
        <f t="shared" si="30"/>
        <v>No discount</v>
      </c>
      <c r="P50" s="226" t="str">
        <f t="shared" si="31"/>
        <v>Exclusive</v>
      </c>
      <c r="Q50" s="240">
        <f t="shared" si="32"/>
        <v>3899.6145454545454</v>
      </c>
      <c r="R50" s="240">
        <f t="shared" si="33"/>
        <v>3899.6145454545454</v>
      </c>
      <c r="S50" s="136">
        <f t="shared" si="34"/>
        <v>4289.576</v>
      </c>
      <c r="T50" s="136">
        <f t="shared" si="34"/>
        <v>4289.576</v>
      </c>
      <c r="U50" s="160">
        <f>'SEQ Apr 2021'!BL36</f>
        <v>0</v>
      </c>
      <c r="V50" s="161" t="str">
        <f>'SEQ Apr 2021'!BM36</f>
        <v>n</v>
      </c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</row>
    <row r="51" spans="1:41" ht="14" x14ac:dyDescent="0.15">
      <c r="A51" s="131" t="str">
        <f>'SEQ Apr 2021'!K37</f>
        <v>1st Energy</v>
      </c>
      <c r="B51" s="132" t="str">
        <f>'SEQ Apr 2021'!L37</f>
        <v>1st Saver Plus</v>
      </c>
      <c r="C51" s="133">
        <f>IF('SEQ Apr 2021'!BP37=0,91*'SEQ Apr 2021'!M37/100,(91*'SEQ Apr 2021'!M37/100)+'SEQ Apr 2021'!BP37/4)</f>
        <v>140.13999999999999</v>
      </c>
      <c r="D51" s="133">
        <f>IF('SEQ Apr 2021'!O37="",$C$37*$C$38*'SEQ Apr 2021'!N37/100,IF($C$37*$C$38&gt;='SEQ Apr 2021'!P37,('SEQ Apr 2021'!P37*'SEQ Apr 2021'!N37/100),($C$37*$C$38*'SEQ Apr 2021'!N37/100)))</f>
        <v>384.70909090909089</v>
      </c>
      <c r="E51" s="133">
        <f>IF(AND('SEQ Apr 2021'!R37&gt;0,'SEQ Apr 2021'!T37&gt;0),IF(($C$37*$C$38&lt;'SEQ Apr 2021'!T37),(0),($C$37*$C$38-'SEQ Apr 2021'!T37)*'SEQ Apr 2021'!U37/100),IF(AND('SEQ Apr 2021'!R37&gt;0,'SEQ Apr 2021'!T37=""),IF(($C$37*$C$38&lt;'SEQ Apr 2021'!R37+'SEQ Apr 2021'!P37),(0),(($C$37*$C$38-('SEQ Apr 2021'!R37+'SEQ Apr 2021'!P37))*'SEQ Apr 2021'!S37/100)),IF(AND('SEQ Apr 2021'!P37&gt;0,'SEQ Apr 2021'!R37=""&gt;0),IF(($C$37*$C$38&lt;'SEQ Apr 2021'!P37),(0),($C$37*$C$38-'SEQ Apr 2021'!P37)*'SEQ Apr 2021'!Q37/100),0)))</f>
        <v>418.04545454545456</v>
      </c>
      <c r="F51" s="134">
        <f>($C$37*$C$39)*'SEQ Apr 2021'!AF37/100</f>
        <v>186.95454545454544</v>
      </c>
      <c r="G51" s="135">
        <f t="shared" si="27"/>
        <v>1129.8490909090908</v>
      </c>
      <c r="H51" s="239">
        <f t="shared" si="28"/>
        <v>3958.8363636363633</v>
      </c>
      <c r="I51" s="239">
        <f t="shared" si="26"/>
        <v>4519.3963636363633</v>
      </c>
      <c r="J51" s="136">
        <f t="shared" si="29"/>
        <v>4971.3360000000002</v>
      </c>
      <c r="K51" s="137">
        <f>'SEQ Apr 2021'!BB37</f>
        <v>5</v>
      </c>
      <c r="L51" s="137">
        <f>'SEQ Apr 2021'!BC37</f>
        <v>0</v>
      </c>
      <c r="M51" s="137">
        <f>'SEQ Apr 2021'!BD37</f>
        <v>10</v>
      </c>
      <c r="N51" s="137">
        <f>'SEQ Apr 2021'!BE37</f>
        <v>0</v>
      </c>
      <c r="O51" s="144" t="str">
        <f t="shared" si="30"/>
        <v>Guaranteed off bill</v>
      </c>
      <c r="P51" s="226" t="str">
        <f t="shared" si="31"/>
        <v>Exclusive</v>
      </c>
      <c r="Q51" s="240">
        <f t="shared" si="32"/>
        <v>4293.4265454545448</v>
      </c>
      <c r="R51" s="240">
        <f>Q51-(Q51*M51/100)</f>
        <v>3864.0838909090903</v>
      </c>
      <c r="S51" s="136">
        <f t="shared" si="34"/>
        <v>4722.7691999999997</v>
      </c>
      <c r="T51" s="136">
        <f t="shared" si="34"/>
        <v>4250.4922799999995</v>
      </c>
      <c r="U51" s="160">
        <f>'SEQ Apr 2021'!BL37</f>
        <v>0</v>
      </c>
      <c r="V51" s="161" t="str">
        <f>'SEQ Apr 2021'!BM37</f>
        <v>n</v>
      </c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</row>
    <row r="52" spans="1:41" ht="14" x14ac:dyDescent="0.15">
      <c r="A52" s="131" t="str">
        <f>'SEQ Apr 2021'!K38</f>
        <v>Red Energy</v>
      </c>
      <c r="B52" s="132" t="str">
        <f>'SEQ Apr 2021'!L38</f>
        <v>Red Business Saver</v>
      </c>
      <c r="C52" s="133">
        <f>IF('SEQ Apr 2021'!BP38=0,91*'SEQ Apr 2021'!M38/100,(91*'SEQ Apr 2021'!M38/100)+'SEQ Apr 2021'!BP38/4)</f>
        <v>113.84100000000001</v>
      </c>
      <c r="D52" s="133">
        <f>IF('SEQ Apr 2021'!O38="",$C$37*$C$38*'SEQ Apr 2021'!N38/100,IF($C$37*$C$38&gt;='SEQ Apr 2021'!P38,('SEQ Apr 2021'!P38*'SEQ Apr 2021'!N38/100),($C$37*$C$38*'SEQ Apr 2021'!N38/100)))</f>
        <v>423.45454545454544</v>
      </c>
      <c r="E52" s="133">
        <f>IF(AND('SEQ Apr 2021'!R38&gt;0,'SEQ Apr 2021'!T38&gt;0),IF(($C$37*$C$38&lt;'SEQ Apr 2021'!T38),(0),($C$37*$C$38-'SEQ Apr 2021'!T38)*'SEQ Apr 2021'!U38/100),IF(AND('SEQ Apr 2021'!R38&gt;0,'SEQ Apr 2021'!T38=""),IF(($C$37*$C$38&lt;'SEQ Apr 2021'!R38+'SEQ Apr 2021'!P38),(0),(($C$37*$C$38-('SEQ Apr 2021'!R38+'SEQ Apr 2021'!P38))*'SEQ Apr 2021'!S38/100)),IF(AND('SEQ Apr 2021'!P38&gt;0,'SEQ Apr 2021'!R38=""&gt;0),IF(($C$37*$C$38&lt;'SEQ Apr 2021'!P38),(0),($C$37*$C$38-'SEQ Apr 2021'!P38)*'SEQ Apr 2021'!Q38/100),0)))</f>
        <v>328.5</v>
      </c>
      <c r="F52" s="134">
        <f>($C$37*$C$39)*'SEQ Apr 2021'!AF38/100</f>
        <v>247.49999999999997</v>
      </c>
      <c r="G52" s="135">
        <f t="shared" si="27"/>
        <v>1113.2955454545454</v>
      </c>
      <c r="H52" s="239">
        <f t="shared" si="28"/>
        <v>3997.8181818181815</v>
      </c>
      <c r="I52" s="239">
        <f t="shared" si="26"/>
        <v>4453.1821818181816</v>
      </c>
      <c r="J52" s="136">
        <f t="shared" si="29"/>
        <v>4898.5003999999999</v>
      </c>
      <c r="K52" s="137">
        <f>'SEQ Apr 2021'!BB38</f>
        <v>0</v>
      </c>
      <c r="L52" s="137">
        <f>'SEQ Apr 2021'!BC38</f>
        <v>0</v>
      </c>
      <c r="M52" s="137">
        <f>'SEQ Apr 2021'!BD38</f>
        <v>0</v>
      </c>
      <c r="N52" s="137">
        <f>'SEQ Apr 2021'!BE38</f>
        <v>0</v>
      </c>
      <c r="O52" s="144" t="str">
        <f t="shared" si="30"/>
        <v>No discount</v>
      </c>
      <c r="P52" s="226" t="str">
        <f t="shared" si="31"/>
        <v>Inclusive</v>
      </c>
      <c r="Q52" s="240">
        <f t="shared" si="32"/>
        <v>4453.1821818181816</v>
      </c>
      <c r="R52" s="240">
        <f t="shared" si="33"/>
        <v>4453.1821818181816</v>
      </c>
      <c r="S52" s="136">
        <f t="shared" si="34"/>
        <v>4898.5003999999999</v>
      </c>
      <c r="T52" s="136">
        <f t="shared" si="34"/>
        <v>4898.5003999999999</v>
      </c>
      <c r="U52" s="160">
        <f>'SEQ Apr 2021'!BL38</f>
        <v>0</v>
      </c>
      <c r="V52" s="161" t="str">
        <f>'SEQ Apr 2021'!BM38</f>
        <v>n</v>
      </c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</row>
    <row r="53" spans="1:41" ht="14" x14ac:dyDescent="0.15">
      <c r="A53" s="131" t="str">
        <f>'SEQ Apr 2021'!K39</f>
        <v>Future X Power</v>
      </c>
      <c r="B53" s="132" t="str">
        <f>'SEQ Apr 2021'!L39</f>
        <v>Business Smart</v>
      </c>
      <c r="C53" s="133">
        <f>IF('SEQ Apr 2021'!BP39=0,91*'SEQ Apr 2021'!M39/100,(91*'SEQ Apr 2021'!M39/100)+'SEQ Apr 2021'!BP39/4)</f>
        <v>117.01772727272724</v>
      </c>
      <c r="D53" s="133">
        <f>IF('SEQ Apr 2021'!O39="",$C$37*$C$38*'SEQ Apr 2021'!N39/100,IF($C$37*$C$38&gt;='SEQ Apr 2021'!P39,('SEQ Apr 2021'!P39*'SEQ Apr 2021'!N39/100),($C$37*$C$38*'SEQ Apr 2021'!N39/100)))</f>
        <v>696.81818181818176</v>
      </c>
      <c r="E53" s="133">
        <f>IF(AND('SEQ Apr 2021'!R39&gt;0,'SEQ Apr 2021'!T39&gt;0),IF(($C$37*$C$38&lt;'SEQ Apr 2021'!T39),(0),($C$37*$C$38-'SEQ Apr 2021'!T39)*'SEQ Apr 2021'!U39/100),IF(AND('SEQ Apr 2021'!R39&gt;0,'SEQ Apr 2021'!T39=""),IF(($C$37*$C$38&lt;'SEQ Apr 2021'!R39+'SEQ Apr 2021'!P39),(0),(($C$37*$C$38-('SEQ Apr 2021'!R39+'SEQ Apr 2021'!P39))*'SEQ Apr 2021'!S39/100)),IF(AND('SEQ Apr 2021'!P39&gt;0,'SEQ Apr 2021'!R39=""&gt;0),IF(($C$37*$C$38&lt;'SEQ Apr 2021'!P39),(0),($C$37*$C$38-'SEQ Apr 2021'!P39)*'SEQ Apr 2021'!Q39/100),0)))</f>
        <v>0</v>
      </c>
      <c r="F53" s="134">
        <f>($C$37*$C$39)*'SEQ Apr 2021'!AF39/100</f>
        <v>245.18181818181816</v>
      </c>
      <c r="G53" s="135">
        <f t="shared" si="27"/>
        <v>1059.0177272727271</v>
      </c>
      <c r="H53" s="239">
        <f t="shared" si="28"/>
        <v>3767.9999999999995</v>
      </c>
      <c r="I53" s="239">
        <f t="shared" si="26"/>
        <v>4236.0709090909086</v>
      </c>
      <c r="J53" s="136">
        <f t="shared" si="29"/>
        <v>4659.6779999999999</v>
      </c>
      <c r="K53" s="137">
        <f>'SEQ Apr 2021'!BB39</f>
        <v>0</v>
      </c>
      <c r="L53" s="137">
        <f>'SEQ Apr 2021'!BC39</f>
        <v>0</v>
      </c>
      <c r="M53" s="137">
        <f>'SEQ Apr 2021'!BD39</f>
        <v>0</v>
      </c>
      <c r="N53" s="137">
        <f>'SEQ Apr 2021'!BE39</f>
        <v>0</v>
      </c>
      <c r="O53" s="144" t="str">
        <f t="shared" si="30"/>
        <v>No discount</v>
      </c>
      <c r="P53" s="226" t="str">
        <f t="shared" si="31"/>
        <v>Exclusive</v>
      </c>
      <c r="Q53" s="240">
        <f t="shared" si="32"/>
        <v>4236.0709090909086</v>
      </c>
      <c r="R53" s="240">
        <f t="shared" si="33"/>
        <v>4236.0709090909086</v>
      </c>
      <c r="S53" s="136">
        <f t="shared" si="34"/>
        <v>4659.6779999999999</v>
      </c>
      <c r="T53" s="136">
        <f t="shared" si="34"/>
        <v>4659.6779999999999</v>
      </c>
      <c r="U53" s="160">
        <f>'SEQ Apr 2021'!BL39</f>
        <v>0</v>
      </c>
      <c r="V53" s="161" t="str">
        <f>'SEQ Apr 2021'!BM39</f>
        <v>n</v>
      </c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</row>
    <row r="54" spans="1:41" ht="14" x14ac:dyDescent="0.15">
      <c r="A54" s="131" t="str">
        <f>'SEQ Apr 2021'!K40</f>
        <v>Locality Planning Energy</v>
      </c>
      <c r="B54" s="132" t="str">
        <f>'SEQ Apr 2021'!L40</f>
        <v>Business Advantage</v>
      </c>
      <c r="C54" s="133">
        <f>IF('SEQ Apr 2021'!BP40=0,91*'SEQ Apr 2021'!M40/100,(91*'SEQ Apr 2021'!M40/100)+'SEQ Apr 2021'!BP40/4)</f>
        <v>109.05936363636363</v>
      </c>
      <c r="D54" s="133">
        <f>IF('SEQ Apr 2021'!O40="",$C$37*$C$38*'SEQ Apr 2021'!N40/100,IF($C$37*$C$38&gt;='SEQ Apr 2021'!P40,('SEQ Apr 2021'!P40*'SEQ Apr 2021'!N40/100),($C$37*$C$38*'SEQ Apr 2021'!N40/100)))</f>
        <v>654.5</v>
      </c>
      <c r="E54" s="133">
        <f>IF(AND('SEQ Apr 2021'!R40&gt;0,'SEQ Apr 2021'!T40&gt;0),IF(($C$37*$C$38&lt;'SEQ Apr 2021'!T40),(0),($C$37*$C$38-'SEQ Apr 2021'!T40)*'SEQ Apr 2021'!U40/100),IF(AND('SEQ Apr 2021'!R40&gt;0,'SEQ Apr 2021'!T40=""),IF(($C$37*$C$38&lt;'SEQ Apr 2021'!R40+'SEQ Apr 2021'!P40),(0),(($C$37*$C$38-('SEQ Apr 2021'!R40+'SEQ Apr 2021'!P40))*'SEQ Apr 2021'!S40/100)),IF(AND('SEQ Apr 2021'!P40&gt;0,'SEQ Apr 2021'!R40=""&gt;0),IF(($C$37*$C$38&lt;'SEQ Apr 2021'!P40),(0),($C$37*$C$38-'SEQ Apr 2021'!P40)*'SEQ Apr 2021'!Q40/100),0)))</f>
        <v>0</v>
      </c>
      <c r="F54" s="134">
        <f>($C$37*$C$39)*'SEQ Apr 2021'!AF40/100</f>
        <v>184.6363636363636</v>
      </c>
      <c r="G54" s="135">
        <f t="shared" si="27"/>
        <v>948.19572727272725</v>
      </c>
      <c r="H54" s="239">
        <f t="shared" si="28"/>
        <v>3356.5454545454545</v>
      </c>
      <c r="I54" s="239">
        <f t="shared" si="26"/>
        <v>3792.782909090909</v>
      </c>
      <c r="J54" s="136">
        <f t="shared" si="29"/>
        <v>4172.0612000000001</v>
      </c>
      <c r="K54" s="137">
        <f>'SEQ Apr 2021'!BB40</f>
        <v>0</v>
      </c>
      <c r="L54" s="137">
        <f>'SEQ Apr 2021'!BC40</f>
        <v>0</v>
      </c>
      <c r="M54" s="137">
        <f>'SEQ Apr 2021'!BD40</f>
        <v>0</v>
      </c>
      <c r="N54" s="137">
        <f>'SEQ Apr 2021'!BE40</f>
        <v>0</v>
      </c>
      <c r="O54" s="144" t="str">
        <f t="shared" si="30"/>
        <v>No discount</v>
      </c>
      <c r="P54" s="226" t="str">
        <f t="shared" si="31"/>
        <v>Exclusive</v>
      </c>
      <c r="Q54" s="240">
        <f t="shared" si="32"/>
        <v>3792.782909090909</v>
      </c>
      <c r="R54" s="240">
        <f t="shared" si="33"/>
        <v>3792.782909090909</v>
      </c>
      <c r="S54" s="136">
        <f t="shared" si="34"/>
        <v>4172.0612000000001</v>
      </c>
      <c r="T54" s="136">
        <f t="shared" si="34"/>
        <v>4172.0612000000001</v>
      </c>
      <c r="U54" s="160">
        <f>'SEQ Apr 2021'!BL40</f>
        <v>0</v>
      </c>
      <c r="V54" s="161" t="str">
        <f>'SEQ Apr 2021'!BM40</f>
        <v>n</v>
      </c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</row>
    <row r="55" spans="1:41" ht="14" x14ac:dyDescent="0.15">
      <c r="A55" s="131" t="str">
        <f>'SEQ Apr 2021'!K41</f>
        <v>Bright Spark Power</v>
      </c>
      <c r="B55" s="132" t="str">
        <f>'SEQ Apr 2021'!L41</f>
        <v>Business 12 Months</v>
      </c>
      <c r="C55" s="133">
        <f>IF('SEQ Apr 2021'!BP41=0,91*'SEQ Apr 2021'!M41/100,(91*'SEQ Apr 2021'!M41/100)+'SEQ Apr 2021'!BP41/4)</f>
        <v>96.426909090909078</v>
      </c>
      <c r="D55" s="133">
        <f>IF('SEQ Apr 2021'!O41="",$C$37*$C$38*'SEQ Apr 2021'!N41/100,IF($C$37*$C$38&gt;='SEQ Apr 2021'!P41,('SEQ Apr 2021'!P41*'SEQ Apr 2021'!N41/100),($C$37*$C$38*'SEQ Apr 2021'!N41/100)))</f>
        <v>649.40909090909088</v>
      </c>
      <c r="E55" s="133">
        <f>IF(AND('SEQ Apr 2021'!R41&gt;0,'SEQ Apr 2021'!T41&gt;0),IF(($C$37*$C$38&lt;'SEQ Apr 2021'!T41),(0),($C$37*$C$38-'SEQ Apr 2021'!T41)*'SEQ Apr 2021'!U41/100),IF(AND('SEQ Apr 2021'!R41&gt;0,'SEQ Apr 2021'!T41=""),IF(($C$37*$C$38&lt;'SEQ Apr 2021'!R41+'SEQ Apr 2021'!P41),(0),(($C$37*$C$38-('SEQ Apr 2021'!R41+'SEQ Apr 2021'!P41))*'SEQ Apr 2021'!S41/100)),IF(AND('SEQ Apr 2021'!P41&gt;0,'SEQ Apr 2021'!R41=""&gt;0),IF(($C$37*$C$38&lt;'SEQ Apr 2021'!P41),(0),($C$37*$C$38-'SEQ Apr 2021'!P41)*'SEQ Apr 2021'!Q41/100),0)))</f>
        <v>0</v>
      </c>
      <c r="F55" s="134">
        <f>($C$37*$C$39)*'SEQ Apr 2021'!AF41/100</f>
        <v>205.22727272727272</v>
      </c>
      <c r="G55" s="135">
        <f t="shared" si="27"/>
        <v>951.06327272727276</v>
      </c>
      <c r="H55" s="239">
        <f t="shared" si="28"/>
        <v>3418.545454545455</v>
      </c>
      <c r="I55" s="239">
        <f t="shared" si="26"/>
        <v>3804.253090909091</v>
      </c>
      <c r="J55" s="136">
        <f t="shared" si="29"/>
        <v>4184.6784000000007</v>
      </c>
      <c r="K55" s="137">
        <f>'SEQ Apr 2021'!BB41</f>
        <v>0</v>
      </c>
      <c r="L55" s="137">
        <f>'SEQ Apr 2021'!BC41</f>
        <v>0</v>
      </c>
      <c r="M55" s="137">
        <f>'SEQ Apr 2021'!BD41</f>
        <v>0</v>
      </c>
      <c r="N55" s="137">
        <f>'SEQ Apr 2021'!BE41</f>
        <v>0</v>
      </c>
      <c r="O55" s="144" t="str">
        <f t="shared" si="30"/>
        <v>No discount</v>
      </c>
      <c r="P55" s="226" t="str">
        <f t="shared" si="31"/>
        <v>Exclusive</v>
      </c>
      <c r="Q55" s="240">
        <f t="shared" si="32"/>
        <v>3804.253090909091</v>
      </c>
      <c r="R55" s="240">
        <f t="shared" si="33"/>
        <v>3804.253090909091</v>
      </c>
      <c r="S55" s="136">
        <f t="shared" si="34"/>
        <v>4184.6784000000007</v>
      </c>
      <c r="T55" s="136">
        <f t="shared" si="34"/>
        <v>4184.6784000000007</v>
      </c>
      <c r="U55" s="160">
        <f>'SEQ Apr 2021'!BL41</f>
        <v>12</v>
      </c>
      <c r="V55" s="161" t="str">
        <f>'SEQ Apr 2021'!BM41</f>
        <v>n</v>
      </c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</row>
    <row r="56" spans="1:41" ht="14" x14ac:dyDescent="0.15">
      <c r="A56" s="131" t="str">
        <f>'SEQ Apr 2021'!K42</f>
        <v>CovaU</v>
      </c>
      <c r="B56" s="132" t="str">
        <f>'SEQ Apr 2021'!L42</f>
        <v>Freedom Plus</v>
      </c>
      <c r="C56" s="133">
        <f>IF('SEQ Apr 2021'!BP42=0,91*'SEQ Apr 2021'!M42/100,(91*'SEQ Apr 2021'!M42/100)+'SEQ Apr 2021'!BP42/4)</f>
        <v>117.39</v>
      </c>
      <c r="D56" s="133">
        <f>IF('SEQ Apr 2021'!O42="",$C$37*$C$38*'SEQ Apr 2021'!N42/100,IF($C$37*$C$38&gt;='SEQ Apr 2021'!P42,('SEQ Apr 2021'!P42*'SEQ Apr 2021'!N42/100),($C$37*$C$38*'SEQ Apr 2021'!N42/100)))</f>
        <v>813.90909090909076</v>
      </c>
      <c r="E56" s="133">
        <f>IF(AND('SEQ Apr 2021'!R42&gt;0,'SEQ Apr 2021'!T42&gt;0),IF(($C$37*$C$38&lt;'SEQ Apr 2021'!T42),(0),($C$37*$C$38-'SEQ Apr 2021'!T42)*'SEQ Apr 2021'!U42/100),IF(AND('SEQ Apr 2021'!R42&gt;0,'SEQ Apr 2021'!T42=""),IF(($C$37*$C$38&lt;'SEQ Apr 2021'!R42+'SEQ Apr 2021'!P42),(0),(($C$37*$C$38-('SEQ Apr 2021'!R42+'SEQ Apr 2021'!P42))*'SEQ Apr 2021'!S42/100)),IF(AND('SEQ Apr 2021'!P42&gt;0,'SEQ Apr 2021'!R42=""&gt;0),IF(($C$37*$C$38&lt;'SEQ Apr 2021'!P42),(0),($C$37*$C$38-'SEQ Apr 2021'!P42)*'SEQ Apr 2021'!Q42/100),0)))</f>
        <v>0</v>
      </c>
      <c r="F56" s="134">
        <f>($C$37*$C$39)*'SEQ Apr 2021'!AF42/100</f>
        <v>232.5</v>
      </c>
      <c r="G56" s="135">
        <f t="shared" si="27"/>
        <v>1163.7990909090909</v>
      </c>
      <c r="H56" s="239">
        <f t="shared" si="28"/>
        <v>4185.6363636363631</v>
      </c>
      <c r="I56" s="239">
        <f t="shared" si="26"/>
        <v>4655.1963636363635</v>
      </c>
      <c r="J56" s="136">
        <f t="shared" si="29"/>
        <v>5120.7160000000003</v>
      </c>
      <c r="K56" s="137">
        <f>'SEQ Apr 2021'!BB42</f>
        <v>15</v>
      </c>
      <c r="L56" s="137">
        <f>'SEQ Apr 2021'!BC42</f>
        <v>0</v>
      </c>
      <c r="M56" s="137">
        <f>'SEQ Apr 2021'!BD42</f>
        <v>0</v>
      </c>
      <c r="N56" s="137">
        <f>'SEQ Apr 2021'!BE42</f>
        <v>0</v>
      </c>
      <c r="O56" s="144" t="str">
        <f t="shared" si="30"/>
        <v>Guaranteed off bill</v>
      </c>
      <c r="P56" s="226" t="str">
        <f t="shared" si="31"/>
        <v>Exclusive</v>
      </c>
      <c r="Q56" s="240">
        <f t="shared" si="32"/>
        <v>3956.916909090909</v>
      </c>
      <c r="R56" s="240">
        <f t="shared" si="33"/>
        <v>3956.916909090909</v>
      </c>
      <c r="S56" s="136">
        <f t="shared" si="34"/>
        <v>4352.6086000000005</v>
      </c>
      <c r="T56" s="136">
        <f t="shared" si="34"/>
        <v>4352.6086000000005</v>
      </c>
      <c r="U56" s="160">
        <f>'SEQ Apr 2021'!BL42</f>
        <v>0</v>
      </c>
      <c r="V56" s="161" t="str">
        <f>'SEQ Apr 2021'!BM42</f>
        <v>n</v>
      </c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</row>
    <row r="57" spans="1:41" ht="14" x14ac:dyDescent="0.15">
      <c r="A57" s="131" t="str">
        <f>'SEQ Apr 2021'!K43</f>
        <v>Discover Energy</v>
      </c>
      <c r="B57" s="132" t="str">
        <f>'SEQ Apr 2021'!L43</f>
        <v>Business Smart Saver</v>
      </c>
      <c r="C57" s="133">
        <f>IF('SEQ Apr 2021'!BP43=0,91*'SEQ Apr 2021'!M43/100,(91*'SEQ Apr 2021'!M43/100)+'SEQ Apr 2021'!BP43/4)</f>
        <v>120.96381818181817</v>
      </c>
      <c r="D57" s="133">
        <f>IF('SEQ Apr 2021'!O43="",$C$37*$C$38*'SEQ Apr 2021'!N43/100,IF($C$37*$C$38&gt;='SEQ Apr 2021'!P43,('SEQ Apr 2021'!P43*'SEQ Apr 2021'!N43/100),($C$37*$C$38*'SEQ Apr 2021'!N43/100)))</f>
        <v>833</v>
      </c>
      <c r="E57" s="133">
        <f>IF(AND('SEQ Apr 2021'!R43&gt;0,'SEQ Apr 2021'!T43&gt;0),IF(($C$37*$C$38&lt;'SEQ Apr 2021'!T43),(0),($C$37*$C$38-'SEQ Apr 2021'!T43)*'SEQ Apr 2021'!U43/100),IF(AND('SEQ Apr 2021'!R43&gt;0,'SEQ Apr 2021'!T43=""),IF(($C$37*$C$38&lt;'SEQ Apr 2021'!R43+'SEQ Apr 2021'!P43),(0),(($C$37*$C$38-('SEQ Apr 2021'!R43+'SEQ Apr 2021'!P43))*'SEQ Apr 2021'!S43/100)),IF(AND('SEQ Apr 2021'!P43&gt;0,'SEQ Apr 2021'!R43=""&gt;0),IF(($C$37*$C$38&lt;'SEQ Apr 2021'!P43),(0),($C$37*$C$38-'SEQ Apr 2021'!P43)*'SEQ Apr 2021'!Q43/100),0)))</f>
        <v>0</v>
      </c>
      <c r="F57" s="134">
        <f>($C$37*$C$39)*'SEQ Apr 2021'!AF43/100</f>
        <v>272.10000000000002</v>
      </c>
      <c r="G57" s="135">
        <f t="shared" si="27"/>
        <v>1226.0638181818181</v>
      </c>
      <c r="H57" s="239">
        <f t="shared" si="28"/>
        <v>4420.3999999999996</v>
      </c>
      <c r="I57" s="239">
        <f t="shared" si="26"/>
        <v>4904.2552727272723</v>
      </c>
      <c r="J57" s="136">
        <f t="shared" si="29"/>
        <v>5394.6808000000001</v>
      </c>
      <c r="K57" s="137">
        <f>'SEQ Apr 2021'!BB43</f>
        <v>0</v>
      </c>
      <c r="L57" s="137">
        <f>'SEQ Apr 2021'!BC43</f>
        <v>18</v>
      </c>
      <c r="M57" s="137">
        <f>'SEQ Apr 2021'!BD43</f>
        <v>0</v>
      </c>
      <c r="N57" s="137">
        <f>'SEQ Apr 2021'!BE43</f>
        <v>0</v>
      </c>
      <c r="O57" s="144" t="str">
        <f t="shared" si="30"/>
        <v>Guaranteed off usage</v>
      </c>
      <c r="P57" s="226" t="str">
        <f t="shared" si="31"/>
        <v>Exclusive</v>
      </c>
      <c r="Q57" s="240">
        <f t="shared" si="32"/>
        <v>4108.5832727272718</v>
      </c>
      <c r="R57" s="240">
        <f t="shared" si="33"/>
        <v>4108.5832727272718</v>
      </c>
      <c r="S57" s="136">
        <f t="shared" si="34"/>
        <v>4519.4415999999992</v>
      </c>
      <c r="T57" s="136">
        <f t="shared" si="34"/>
        <v>4519.4415999999992</v>
      </c>
      <c r="U57" s="160">
        <f>'SEQ Apr 2021'!BL43</f>
        <v>0</v>
      </c>
      <c r="V57" s="161" t="str">
        <f>'SEQ Apr 2021'!BM43</f>
        <v>n</v>
      </c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</row>
    <row r="58" spans="1:41" ht="14" x14ac:dyDescent="0.15">
      <c r="A58" s="131" t="str">
        <f>'SEQ Apr 2021'!K44</f>
        <v>Glow Power</v>
      </c>
      <c r="B58" s="132" t="str">
        <f>'SEQ Apr 2021'!L44</f>
        <v>Saver</v>
      </c>
      <c r="C58" s="133">
        <f>IF('SEQ Apr 2021'!BP44=0,91*'SEQ Apr 2021'!M44/100,(91*'SEQ Apr 2021'!M44/100)+'SEQ Apr 2021'!BP44/4)</f>
        <v>117.29899999999998</v>
      </c>
      <c r="D58" s="133">
        <f>IF('SEQ Apr 2021'!O44="",$C$37*$C$38*'SEQ Apr 2021'!N44/100,IF($C$37*$C$38&gt;='SEQ Apr 2021'!P44,('SEQ Apr 2021'!P44*'SEQ Apr 2021'!N44/100),($C$37*$C$38*'SEQ Apr 2021'!N44/100)))</f>
        <v>696.18181818181813</v>
      </c>
      <c r="E58" s="133">
        <f>IF(AND('SEQ Apr 2021'!R44&gt;0,'SEQ Apr 2021'!T44&gt;0),IF(($C$37*$C$38&lt;'SEQ Apr 2021'!T44),(0),($C$37*$C$38-'SEQ Apr 2021'!T44)*'SEQ Apr 2021'!U44/100),IF(AND('SEQ Apr 2021'!R44&gt;0,'SEQ Apr 2021'!T44=""),IF(($C$37*$C$38&lt;'SEQ Apr 2021'!R44+'SEQ Apr 2021'!P44),(0),(($C$37*$C$38-('SEQ Apr 2021'!R44+'SEQ Apr 2021'!P44))*'SEQ Apr 2021'!S44/100)),IF(AND('SEQ Apr 2021'!P44&gt;0,'SEQ Apr 2021'!R44=""&gt;0),IF(($C$37*$C$38&lt;'SEQ Apr 2021'!P44),(0),($C$37*$C$38-'SEQ Apr 2021'!P44)*'SEQ Apr 2021'!Q44/100),0)))</f>
        <v>0</v>
      </c>
      <c r="F58" s="134">
        <f>($C$37*$C$39)*'SEQ Apr 2021'!AF44/100</f>
        <v>245.31818181818176</v>
      </c>
      <c r="G58" s="135">
        <f t="shared" si="27"/>
        <v>1058.799</v>
      </c>
      <c r="H58" s="239">
        <f t="shared" si="28"/>
        <v>3766</v>
      </c>
      <c r="I58" s="239">
        <f t="shared" si="26"/>
        <v>4235.1959999999999</v>
      </c>
      <c r="J58" s="136">
        <f t="shared" si="29"/>
        <v>4658.7156000000004</v>
      </c>
      <c r="K58" s="137">
        <f>'SEQ Apr 2021'!BB44</f>
        <v>0</v>
      </c>
      <c r="L58" s="137">
        <f>'SEQ Apr 2021'!BC44</f>
        <v>0</v>
      </c>
      <c r="M58" s="137">
        <f>'SEQ Apr 2021'!BD44</f>
        <v>0</v>
      </c>
      <c r="N58" s="137">
        <f>'SEQ Apr 2021'!BE44</f>
        <v>0</v>
      </c>
      <c r="O58" s="144" t="str">
        <f t="shared" si="30"/>
        <v>No discount</v>
      </c>
      <c r="P58" s="226" t="str">
        <f t="shared" si="31"/>
        <v>Exclusive</v>
      </c>
      <c r="Q58" s="240">
        <f t="shared" si="32"/>
        <v>4235.1959999999999</v>
      </c>
      <c r="R58" s="240">
        <f t="shared" si="33"/>
        <v>4235.1959999999999</v>
      </c>
      <c r="S58" s="136">
        <f t="shared" ref="S58:T60" si="35">Q58*1.1</f>
        <v>4658.7156000000004</v>
      </c>
      <c r="T58" s="136">
        <f t="shared" si="35"/>
        <v>4658.7156000000004</v>
      </c>
      <c r="U58" s="160">
        <f>'SEQ Apr 2021'!BL44</f>
        <v>0</v>
      </c>
      <c r="V58" s="161" t="str">
        <f>'SEQ Apr 2021'!BM44</f>
        <v>n</v>
      </c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</row>
    <row r="59" spans="1:41" ht="14" x14ac:dyDescent="0.15">
      <c r="A59" s="131" t="str">
        <f>'SEQ Apr 2021'!K45</f>
        <v>ReAmped Energy</v>
      </c>
      <c r="B59" s="132" t="str">
        <f>'SEQ Apr 2021'!L45</f>
        <v>Reamped Business</v>
      </c>
      <c r="C59" s="133">
        <f>IF('SEQ Apr 2021'!BP45=0,91*'SEQ Apr 2021'!M45/100,(91*'SEQ Apr 2021'!M45/100)+'SEQ Apr 2021'!BP45/4)</f>
        <v>96.426909090909078</v>
      </c>
      <c r="D59" s="133">
        <f>IF('SEQ Apr 2021'!O45="",$C$37*$C$38*'SEQ Apr 2021'!N45/100,IF($C$37*$C$38&gt;='SEQ Apr 2021'!P45,('SEQ Apr 2021'!P45*'SEQ Apr 2021'!N45/100),($C$37*$C$38*'SEQ Apr 2021'!N45/100)))</f>
        <v>649.40909090909088</v>
      </c>
      <c r="E59" s="133">
        <f>IF(AND('SEQ Apr 2021'!R45&gt;0,'SEQ Apr 2021'!T45&gt;0),IF(($C$37*$C$38&lt;'SEQ Apr 2021'!T45),(0),($C$37*$C$38-'SEQ Apr 2021'!T45)*'SEQ Apr 2021'!U45/100),IF(AND('SEQ Apr 2021'!R45&gt;0,'SEQ Apr 2021'!T45=""),IF(($C$37*$C$38&lt;'SEQ Apr 2021'!R45+'SEQ Apr 2021'!P45),(0),(($C$37*$C$38-('SEQ Apr 2021'!R45+'SEQ Apr 2021'!P45))*'SEQ Apr 2021'!S45/100)),IF(AND('SEQ Apr 2021'!P45&gt;0,'SEQ Apr 2021'!R45=""&gt;0),IF(($C$37*$C$38&lt;'SEQ Apr 2021'!P45),(0),($C$37*$C$38-'SEQ Apr 2021'!P45)*'SEQ Apr 2021'!Q45/100),0)))</f>
        <v>0</v>
      </c>
      <c r="F59" s="134">
        <f>($C$37*$C$39)*'SEQ Apr 2021'!AF45/100</f>
        <v>205.22727272727272</v>
      </c>
      <c r="G59" s="135">
        <f t="shared" si="27"/>
        <v>951.06327272727276</v>
      </c>
      <c r="H59" s="239">
        <f t="shared" si="28"/>
        <v>3418.545454545455</v>
      </c>
      <c r="I59" s="239">
        <f t="shared" si="26"/>
        <v>3804.253090909091</v>
      </c>
      <c r="J59" s="136">
        <f t="shared" si="29"/>
        <v>4184.6784000000007</v>
      </c>
      <c r="K59" s="137">
        <f>'SEQ Apr 2021'!BB45</f>
        <v>0</v>
      </c>
      <c r="L59" s="137">
        <f>'SEQ Apr 2021'!BC45</f>
        <v>0</v>
      </c>
      <c r="M59" s="137">
        <f>'SEQ Apr 2021'!BD45</f>
        <v>0</v>
      </c>
      <c r="N59" s="137">
        <f>'SEQ Apr 2021'!BE45</f>
        <v>0</v>
      </c>
      <c r="O59" s="144" t="str">
        <f t="shared" si="30"/>
        <v>No discount</v>
      </c>
      <c r="P59" s="226" t="str">
        <f t="shared" si="31"/>
        <v>Exclusive</v>
      </c>
      <c r="Q59" s="240">
        <f t="shared" si="32"/>
        <v>3804.253090909091</v>
      </c>
      <c r="R59" s="240">
        <f t="shared" si="33"/>
        <v>3804.253090909091</v>
      </c>
      <c r="S59" s="136">
        <f t="shared" si="35"/>
        <v>4184.6784000000007</v>
      </c>
      <c r="T59" s="136">
        <f t="shared" si="35"/>
        <v>4184.6784000000007</v>
      </c>
      <c r="U59" s="160">
        <f>'SEQ Apr 2021'!BL45</f>
        <v>0</v>
      </c>
      <c r="V59" s="161" t="str">
        <f>'SEQ Apr 2021'!BM45</f>
        <v>n</v>
      </c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</row>
    <row r="60" spans="1:41" ht="14" x14ac:dyDescent="0.15">
      <c r="A60" s="131" t="str">
        <f>'SEQ Apr 2021'!K46</f>
        <v>Sumo Power</v>
      </c>
      <c r="B60" s="132" t="str">
        <f>'SEQ Apr 2021'!L46</f>
        <v>Freedom Business</v>
      </c>
      <c r="C60" s="133">
        <f>IF('SEQ Apr 2021'!BP46=0,91*'SEQ Apr 2021'!M46/100,(91*'SEQ Apr 2021'!M46/100)+'SEQ Apr 2021'!BP46/4)</f>
        <v>104.64999999999998</v>
      </c>
      <c r="D60" s="133">
        <f>IF('SEQ Apr 2021'!O46="",$C$37*$C$38*'SEQ Apr 2021'!N46/100,IF($C$37*$C$38&gt;='SEQ Apr 2021'!P46,('SEQ Apr 2021'!P46*'SEQ Apr 2021'!N46/100),($C$37*$C$38*'SEQ Apr 2021'!N46/100)))</f>
        <v>672</v>
      </c>
      <c r="E60" s="133">
        <f>IF(AND('SEQ Apr 2021'!R46&gt;0,'SEQ Apr 2021'!T46&gt;0),IF(($C$37*$C$38&lt;'SEQ Apr 2021'!T46),(0),($C$37*$C$38-'SEQ Apr 2021'!T46)*'SEQ Apr 2021'!U46/100),IF(AND('SEQ Apr 2021'!R46&gt;0,'SEQ Apr 2021'!T46=""),IF(($C$37*$C$38&lt;'SEQ Apr 2021'!R46+'SEQ Apr 2021'!P46),(0),(($C$37*$C$38-('SEQ Apr 2021'!R46+'SEQ Apr 2021'!P46))*'SEQ Apr 2021'!S46/100)),IF(AND('SEQ Apr 2021'!P46&gt;0,'SEQ Apr 2021'!R46=""&gt;0),IF(($C$37*$C$38&lt;'SEQ Apr 2021'!P46),(0),($C$37*$C$38-'SEQ Apr 2021'!P46)*'SEQ Apr 2021'!Q46/100),0)))</f>
        <v>0</v>
      </c>
      <c r="F60" s="134">
        <f>($C$37*$C$39)*'SEQ Apr 2021'!AF46/100</f>
        <v>201</v>
      </c>
      <c r="G60" s="135">
        <f t="shared" si="27"/>
        <v>977.65</v>
      </c>
      <c r="H60" s="239">
        <f t="shared" si="28"/>
        <v>3492</v>
      </c>
      <c r="I60" s="239">
        <f t="shared" si="26"/>
        <v>3910.6</v>
      </c>
      <c r="J60" s="136">
        <f t="shared" si="29"/>
        <v>4301.66</v>
      </c>
      <c r="K60" s="137">
        <f>'SEQ Apr 2021'!BB46</f>
        <v>0</v>
      </c>
      <c r="L60" s="137">
        <f>'SEQ Apr 2021'!BC46</f>
        <v>0</v>
      </c>
      <c r="M60" s="137">
        <f>'SEQ Apr 2021'!BD46</f>
        <v>0</v>
      </c>
      <c r="N60" s="137">
        <f>'SEQ Apr 2021'!BE46</f>
        <v>0</v>
      </c>
      <c r="O60" s="144" t="str">
        <f t="shared" si="30"/>
        <v>No discount</v>
      </c>
      <c r="P60" s="226" t="str">
        <f t="shared" si="31"/>
        <v>Exclusive</v>
      </c>
      <c r="Q60" s="240">
        <f t="shared" si="32"/>
        <v>3910.6</v>
      </c>
      <c r="R60" s="240">
        <f t="shared" si="33"/>
        <v>3910.6</v>
      </c>
      <c r="S60" s="136">
        <f t="shared" si="35"/>
        <v>4301.66</v>
      </c>
      <c r="T60" s="136">
        <f t="shared" si="35"/>
        <v>4301.66</v>
      </c>
      <c r="U60" s="160">
        <f>'SEQ Apr 2021'!BL46</f>
        <v>0</v>
      </c>
      <c r="V60" s="161" t="str">
        <f>'SEQ Apr 2021'!BM46</f>
        <v>n</v>
      </c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</row>
    <row r="61" spans="1:41" ht="14" x14ac:dyDescent="0.15">
      <c r="A61" s="131" t="str">
        <f>'SEQ Apr 2021'!K47</f>
        <v>Momentum Energy</v>
      </c>
      <c r="B61" s="132" t="str">
        <f>'SEQ Apr 2021'!L47</f>
        <v>Smile Power</v>
      </c>
      <c r="C61" s="133">
        <f>IF('SEQ Apr 2021'!BP47=0,91*'SEQ Apr 2021'!M47/100,(91*'SEQ Apr 2021'!M47/100)+'SEQ Apr 2021'!BP47/4)</f>
        <v>111.41709090909092</v>
      </c>
      <c r="D61" s="133">
        <f>IF('SEQ Apr 2021'!O47="",$C$37*$C$38*'SEQ Apr 2021'!N47/100,IF($C$37*$C$38&gt;='SEQ Apr 2021'!P47,('SEQ Apr 2021'!P47*'SEQ Apr 2021'!N47/100),($C$37*$C$38*'SEQ Apr 2021'!N47/100)))</f>
        <v>658.31818181818176</v>
      </c>
      <c r="E61" s="133">
        <f>IF(AND('SEQ Apr 2021'!R47&gt;0,'SEQ Apr 2021'!T47&gt;0),IF(($C$37*$C$38&lt;'SEQ Apr 2021'!T47),(0),($C$37*$C$38-'SEQ Apr 2021'!T47)*'SEQ Apr 2021'!U47/100),IF(AND('SEQ Apr 2021'!R47&gt;0,'SEQ Apr 2021'!T47=""),IF(($C$37*$C$38&lt;'SEQ Apr 2021'!R47+'SEQ Apr 2021'!P47),(0),(($C$37*$C$38-('SEQ Apr 2021'!R47+'SEQ Apr 2021'!P47))*'SEQ Apr 2021'!S47/100)),IF(AND('SEQ Apr 2021'!P47&gt;0,'SEQ Apr 2021'!R47=""&gt;0),IF(($C$37*$C$38&lt;'SEQ Apr 2021'!P47),(0),($C$37*$C$38-'SEQ Apr 2021'!P47)*'SEQ Apr 2021'!Q47/100),0)))</f>
        <v>0</v>
      </c>
      <c r="F61" s="134">
        <f>($C$37*$C$39)*'SEQ Apr 2021'!AF47/100</f>
        <v>206.86363636363632</v>
      </c>
      <c r="G61" s="135">
        <f t="shared" ref="G61" si="36">SUM(C61:F61)</f>
        <v>976.59890909090905</v>
      </c>
      <c r="H61" s="239">
        <f t="shared" ref="H61" si="37">(G61-C61)*4</f>
        <v>3460.7272727272725</v>
      </c>
      <c r="I61" s="239">
        <f t="shared" ref="I61" si="38">G61*4</f>
        <v>3906.3956363636362</v>
      </c>
      <c r="J61" s="136">
        <f t="shared" ref="J61" si="39">I61*1.1</f>
        <v>4297.0352000000003</v>
      </c>
      <c r="K61" s="137">
        <f>'SEQ Apr 2021'!BB47</f>
        <v>0</v>
      </c>
      <c r="L61" s="137">
        <f>'SEQ Apr 2021'!BC47</f>
        <v>0</v>
      </c>
      <c r="M61" s="137">
        <f>'SEQ Apr 2021'!BD47</f>
        <v>0</v>
      </c>
      <c r="N61" s="137">
        <f>'SEQ Apr 2021'!BE47</f>
        <v>0</v>
      </c>
      <c r="O61" s="144" t="str">
        <f t="shared" ref="O61" si="40">IF(SUM(K61:N61)=0,"No discount",IF(K61&gt;0,"Guaranteed off bill",IF(L61&gt;0,"Guaranteed off usage",IF(M61&gt;0,"Pay-on-time off bill","Pay-on-time off usage"))))</f>
        <v>No discount</v>
      </c>
      <c r="P61" s="226" t="str">
        <f t="shared" ref="P61" si="41">IF(OR(A61="Origin Energy",A61="Red Energy",A61="Powershop"),"Inclusive","Exclusive")</f>
        <v>Exclusive</v>
      </c>
      <c r="Q61" s="240">
        <f t="shared" ref="Q61" si="42">IF(AND(O61="Guaranteed off bill",P61="Inclusive"),((I61*1.1)-((I61*1.1)*K61/100))/1.1,IF(AND(O61="Guaranteed off usage",P61="Inclusive"),((I61*1.1)-((H61*1.1)*L61/100))/1.1,IF(AND(O61="Guaranteed off bill",P61="Exclusive"),I61-(I61*K61/100),IF(AND(O61="Guaranteed off usage",P61="Exclusive"),I61-(H61*L61/100),IF(P61="Inclusive",((I61*1.1))/1.1,I61)))))</f>
        <v>3906.3956363636362</v>
      </c>
      <c r="R61" s="240">
        <f t="shared" ref="R61" si="43">IF(AND(O61="Pay-on-time off bill",P61="Inclusive"),((Q61*1.1)-((Q61*1.1)*M61/100))/1.1,IF(AND(O61="Pay-on-time off usage",P61="Inclusive"),((Q61*1.1)-((H61*1.1)*N61/100))/1.1,IF(AND(O61="Pay-on-time off bill",P61="Exclusive"),Q61-(Q61*M61/100),IF(AND(O61="Pay-on-time off usage",P61="Exclusive"),Q61-(H61*N61/100),IF(P61="Inclusive",((Q61*1.1))/1.1,Q61)))))</f>
        <v>3906.3956363636362</v>
      </c>
      <c r="S61" s="136">
        <f t="shared" ref="S61" si="44">Q61*1.1</f>
        <v>4297.0352000000003</v>
      </c>
      <c r="T61" s="136">
        <f t="shared" ref="T61" si="45">R61*1.1</f>
        <v>4297.0352000000003</v>
      </c>
      <c r="U61" s="160">
        <f>'SEQ Apr 2021'!BL47</f>
        <v>0</v>
      </c>
      <c r="V61" s="161" t="str">
        <f>'SEQ Apr 2021'!BM47</f>
        <v>n</v>
      </c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</row>
    <row r="62" spans="1:41" ht="14" x14ac:dyDescent="0.15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</row>
    <row r="63" spans="1:41" ht="15" thickBot="1" x14ac:dyDescent="0.2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</row>
    <row r="64" spans="1:41" ht="14" x14ac:dyDescent="0.15">
      <c r="A64" s="72" t="s">
        <v>220</v>
      </c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4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</row>
    <row r="65" spans="1:41" ht="14" x14ac:dyDescent="0.15">
      <c r="A65" s="75" t="s">
        <v>198</v>
      </c>
      <c r="B65" s="47"/>
      <c r="C65" s="91">
        <v>5000</v>
      </c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76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</row>
    <row r="66" spans="1:41" ht="14" x14ac:dyDescent="0.15">
      <c r="A66" s="75" t="s">
        <v>266</v>
      </c>
      <c r="B66" s="47"/>
      <c r="C66" s="92">
        <v>0.7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76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</row>
    <row r="67" spans="1:41" ht="14" x14ac:dyDescent="0.15">
      <c r="A67" s="75" t="s">
        <v>218</v>
      </c>
      <c r="B67" s="47"/>
      <c r="C67" s="92">
        <v>0.3</v>
      </c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76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</row>
    <row r="68" spans="1:41" ht="14" x14ac:dyDescent="0.15">
      <c r="A68" s="75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76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</row>
    <row r="69" spans="1:41" ht="75" x14ac:dyDescent="0.15">
      <c r="A69" s="276" t="s">
        <v>144</v>
      </c>
      <c r="B69" s="122" t="s">
        <v>320</v>
      </c>
      <c r="C69" s="120" t="s">
        <v>204</v>
      </c>
      <c r="D69" s="120" t="s">
        <v>465</v>
      </c>
      <c r="E69" s="120" t="s">
        <v>205</v>
      </c>
      <c r="F69" s="122" t="s">
        <v>219</v>
      </c>
      <c r="G69" s="120" t="s">
        <v>206</v>
      </c>
      <c r="H69" s="277" t="s">
        <v>570</v>
      </c>
      <c r="I69" s="278" t="s">
        <v>207</v>
      </c>
      <c r="J69" s="123" t="s">
        <v>23</v>
      </c>
      <c r="K69" s="124" t="s">
        <v>286</v>
      </c>
      <c r="L69" s="124" t="s">
        <v>287</v>
      </c>
      <c r="M69" s="124" t="s">
        <v>288</v>
      </c>
      <c r="N69" s="124" t="s">
        <v>289</v>
      </c>
      <c r="O69" s="279" t="s">
        <v>571</v>
      </c>
      <c r="P69" s="279" t="s">
        <v>572</v>
      </c>
      <c r="Q69" s="280" t="s">
        <v>574</v>
      </c>
      <c r="R69" s="280" t="s">
        <v>575</v>
      </c>
      <c r="S69" s="125" t="s">
        <v>271</v>
      </c>
      <c r="T69" s="125" t="s">
        <v>272</v>
      </c>
      <c r="U69" s="124" t="s">
        <v>263</v>
      </c>
      <c r="V69" s="127" t="s">
        <v>264</v>
      </c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</row>
    <row r="70" spans="1:41" ht="14" x14ac:dyDescent="0.15">
      <c r="A70" s="131" t="str">
        <f>'SEQ Apr 2021'!K48</f>
        <v>AGL</v>
      </c>
      <c r="B70" s="132" t="str">
        <f>'SEQ Apr 2021'!L48</f>
        <v>Business Essentials</v>
      </c>
      <c r="C70" s="133">
        <f>IF('SEQ Apr 2021'!BP48=0,91*'SEQ Apr 2021'!M48/100,(91*'SEQ Apr 2021'!M48/100)+'SEQ Apr 2021'!BP48/4)</f>
        <v>101.8041818181818</v>
      </c>
      <c r="D70" s="133">
        <f>IF('SEQ Apr 2021'!O48="",$C$65*$C$66*'SEQ Apr 2021'!N48/100,IF($C$65*$C$66&gt;='SEQ Apr 2021'!P48,('SEQ Apr 2021'!P48*'SEQ Apr 2021'!N48/100),($C$65*$C$66*'SEQ Apr 2021'!N48/100)))</f>
        <v>788.13636363636351</v>
      </c>
      <c r="E70" s="133">
        <f>IF(AND('SEQ Apr 2021'!R48&gt;0,'SEQ Apr 2021'!T48&gt;0),IF(($C$65*$C$66&lt;'SEQ Apr 2021'!T48),(0),($C$65*$C$66-'SEQ Apr 2021'!T48)*'SEQ Apr 2021'!U48/100),IF(AND('SEQ Apr 2021'!R48&gt;0,'SEQ Apr 2021'!T48=""),IF(($C$65*$C$66&lt;'SEQ Apr 2021'!R48+'SEQ Apr 2021'!P48),(0),(($C$65*$C$66-('SEQ Apr 2021'!R48+'SEQ Apr 2021'!P48))*'SEQ Apr 2021'!S48/100)),IF(AND('SEQ Apr 2021'!P48&gt;0,'SEQ Apr 2021'!R48=""&gt;0),IF(($C$65*$C$66&lt;'SEQ Apr 2021'!P48),(0),($C$65*$C$66-'SEQ Apr 2021'!P48)*'SEQ Apr 2021'!Q48/100),0)))</f>
        <v>0</v>
      </c>
      <c r="F70" s="134">
        <f>($C$65*$C$67)*'SEQ Apr 2021'!W48/100</f>
        <v>268.09090909090907</v>
      </c>
      <c r="G70" s="135">
        <f>SUM(C70:F70)</f>
        <v>1158.0314545454544</v>
      </c>
      <c r="H70" s="239">
        <f>(G70-C70)*4</f>
        <v>4224.9090909090901</v>
      </c>
      <c r="I70" s="239">
        <f t="shared" ref="I70:I88" si="46">G70*4</f>
        <v>4632.1258181818175</v>
      </c>
      <c r="J70" s="136">
        <f>I70*1.1</f>
        <v>5095.3383999999996</v>
      </c>
      <c r="K70" s="137">
        <f>'SEQ Apr 2021'!BB48</f>
        <v>0</v>
      </c>
      <c r="L70" s="137">
        <f>'SEQ Apr 2021'!BC48</f>
        <v>0</v>
      </c>
      <c r="M70" s="137">
        <f>'SEQ Apr 2021'!BD48</f>
        <v>0</v>
      </c>
      <c r="N70" s="137">
        <f>'SEQ Apr 2021'!BE48</f>
        <v>0</v>
      </c>
      <c r="O70" s="144" t="str">
        <f>IF(SUM(K70:N70)=0,"No discount",IF(K70&gt;0,"Guaranteed off bill",IF(L70&gt;0,"Guaranteed off usage",IF(M70&gt;0,"Pay-on-time off bill","Pay-on-time off usage"))))</f>
        <v>No discount</v>
      </c>
      <c r="P70" s="226" t="str">
        <f>IF(OR(A70="Origin Energy",A70="Red Energy",A70="Powershop"),"Inclusive","Exclusive")</f>
        <v>Exclusive</v>
      </c>
      <c r="Q70" s="240">
        <f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4632.1258181818175</v>
      </c>
      <c r="R70" s="240">
        <f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4632.1258181818175</v>
      </c>
      <c r="S70" s="136">
        <f>Q70*1.1</f>
        <v>5095.3383999999996</v>
      </c>
      <c r="T70" s="136">
        <f>R70*1.1</f>
        <v>5095.3383999999996</v>
      </c>
      <c r="U70" s="160">
        <f>'SEQ Apr 2021'!BL48</f>
        <v>0</v>
      </c>
      <c r="V70" s="161" t="str">
        <f>'SEQ Apr 2021'!BM48</f>
        <v>n</v>
      </c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</row>
    <row r="71" spans="1:41" ht="14" x14ac:dyDescent="0.15">
      <c r="A71" s="131" t="str">
        <f>'SEQ Apr 2021'!K49</f>
        <v>Diamond Energy</v>
      </c>
      <c r="B71" s="132" t="str">
        <f>'SEQ Apr 2021'!L49</f>
        <v>Renewable Saver POT</v>
      </c>
      <c r="C71" s="133">
        <f>IF('SEQ Apr 2021'!BP49=0,91*'SEQ Apr 2021'!M49/100,(91*'SEQ Apr 2021'!M49/100)+'SEQ Apr 2021'!BP49/4)</f>
        <v>117.84499999999998</v>
      </c>
      <c r="D71" s="133">
        <f>IF('SEQ Apr 2021'!O49="",$C$65*$C$66*'SEQ Apr 2021'!N49/100,IF($C$65*$C$66&gt;='SEQ Apr 2021'!P49,('SEQ Apr 2021'!P49*'SEQ Apr 2021'!N49/100),($C$65*$C$66*'SEQ Apr 2021'!N49/100)))</f>
        <v>889</v>
      </c>
      <c r="E71" s="133">
        <f>IF(AND('SEQ Apr 2021'!R49&gt;0,'SEQ Apr 2021'!T49&gt;0),IF(($C$65*$C$66&lt;'SEQ Apr 2021'!T49),(0),($C$65*$C$66-'SEQ Apr 2021'!T49)*'SEQ Apr 2021'!U49/100),IF(AND('SEQ Apr 2021'!R49&gt;0,'SEQ Apr 2021'!T49=""),IF(($C$65*$C$66&lt;'SEQ Apr 2021'!R49+'SEQ Apr 2021'!P49),(0),(($C$65*$C$66-('SEQ Apr 2021'!R49+'SEQ Apr 2021'!P49))*'SEQ Apr 2021'!S49/100)),IF(AND('SEQ Apr 2021'!P49&gt;0,'SEQ Apr 2021'!R49=""&gt;0),IF(($C$65*$C$66&lt;'SEQ Apr 2021'!P49),(0),($C$65*$C$66-'SEQ Apr 2021'!P49)*'SEQ Apr 2021'!Q49/100),0)))</f>
        <v>0</v>
      </c>
      <c r="F71" s="134">
        <f>($C$65*$C$67)*'SEQ Apr 2021'!W49/100</f>
        <v>318.81818181818176</v>
      </c>
      <c r="G71" s="135">
        <f t="shared" ref="G71:G88" si="47">SUM(C71:F71)</f>
        <v>1325.6631818181818</v>
      </c>
      <c r="H71" s="239">
        <f t="shared" ref="H71:H88" si="48">(G71-C71)*4</f>
        <v>4831.272727272727</v>
      </c>
      <c r="I71" s="239">
        <f t="shared" si="46"/>
        <v>5302.6527272727271</v>
      </c>
      <c r="J71" s="136">
        <f t="shared" ref="J71:J88" si="49">I71*1.1</f>
        <v>5832.9180000000006</v>
      </c>
      <c r="K71" s="137">
        <f>'SEQ Apr 2021'!BB49</f>
        <v>0</v>
      </c>
      <c r="L71" s="137">
        <f>'SEQ Apr 2021'!BC49</f>
        <v>0</v>
      </c>
      <c r="M71" s="137">
        <f>'SEQ Apr 2021'!BD49</f>
        <v>7</v>
      </c>
      <c r="N71" s="137">
        <f>'SEQ Apr 2021'!BE49</f>
        <v>0</v>
      </c>
      <c r="O71" s="144" t="str">
        <f t="shared" ref="O71" si="50">IF(SUM(K71:N71)=0,"No discount",IF(K71&gt;0,"Guaranteed off bill",IF(L71&gt;0,"Guaranteed off usage",IF(M71&gt;0,"Pay-on-time off bill","Pay-on-time off usage"))))</f>
        <v>Pay-on-time off bill</v>
      </c>
      <c r="P71" s="226" t="str">
        <f t="shared" ref="P71:P88" si="51">IF(OR(A71="Origin Energy",A71="Red Energy",A71="Powershop"),"Inclusive","Exclusive")</f>
        <v>Exclusive</v>
      </c>
      <c r="Q71" s="240">
        <f t="shared" ref="Q71:Q88" si="52">IF(AND(O71="Guaranteed off bill",P71="Inclusive"),((I71*1.1)-((I71*1.1)*K71/100))/1.1,IF(AND(O71="Guaranteed off usage",P71="Inclusive"),((I71*1.1)-((H71*1.1)*L71/100))/1.1,IF(AND(O71="Guaranteed off bill",P71="Exclusive"),I71-(I71*K71/100),IF(AND(O71="Guaranteed off usage",P71="Exclusive"),I71-(H71*L71/100),IF(P71="Inclusive",((I71*1.1))/1.1,I71)))))</f>
        <v>5302.6527272727271</v>
      </c>
      <c r="R71" s="240">
        <f t="shared" ref="R71:R88" si="53">IF(AND(O71="Pay-on-time off bill",P71="Inclusive"),((Q71*1.1)-((Q71*1.1)*M71/100))/1.1,IF(AND(O71="Pay-on-time off usage",P71="Inclusive"),((Q71*1.1)-((H71*1.1)*N71/100))/1.1,IF(AND(O71="Pay-on-time off bill",P71="Exclusive"),Q71-(Q71*M71/100),IF(AND(O71="Pay-on-time off usage",P71="Exclusive"),Q71-(H71*N71/100),IF(P71="Inclusive",((Q71*1.1))/1.1,Q71)))))</f>
        <v>4931.467036363636</v>
      </c>
      <c r="S71" s="136">
        <f t="shared" ref="S71:T85" si="54">Q71*1.1</f>
        <v>5832.9180000000006</v>
      </c>
      <c r="T71" s="136">
        <f t="shared" si="54"/>
        <v>5424.6137399999998</v>
      </c>
      <c r="U71" s="160">
        <f>'SEQ Apr 2021'!BL49</f>
        <v>0</v>
      </c>
      <c r="V71" s="161" t="str">
        <f>'SEQ Apr 2021'!BM49</f>
        <v>n</v>
      </c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</row>
    <row r="72" spans="1:41" ht="14" x14ac:dyDescent="0.15">
      <c r="A72" s="131" t="str">
        <f>'SEQ Apr 2021'!K50</f>
        <v>EnergyAustralia</v>
      </c>
      <c r="B72" s="132" t="str">
        <f>'SEQ Apr 2021'!L50</f>
        <v>Total Plan</v>
      </c>
      <c r="C72" s="133">
        <f>IF('SEQ Apr 2021'!BP50=0,91*'SEQ Apr 2021'!M50/100,(91*'SEQ Apr 2021'!M50/100)+'SEQ Apr 2021'!BP50/4)</f>
        <v>110.10999999999999</v>
      </c>
      <c r="D72" s="133">
        <f>IF('SEQ Apr 2021'!O50="",$C$65*$C$66*'SEQ Apr 2021'!N50/100,IF($C$65*$C$66&gt;='SEQ Apr 2021'!P50,('SEQ Apr 2021'!P50*'SEQ Apr 2021'!N50/100),($C$65*$C$66*'SEQ Apr 2021'!N50/100)))</f>
        <v>885.81818181818176</v>
      </c>
      <c r="E72" s="133">
        <f>IF(AND('SEQ Apr 2021'!R50&gt;0,'SEQ Apr 2021'!T50&gt;0),IF(($C$65*$C$66&lt;'SEQ Apr 2021'!T50),(0),($C$65*$C$66-'SEQ Apr 2021'!T50)*'SEQ Apr 2021'!U50/100),IF(AND('SEQ Apr 2021'!R50&gt;0,'SEQ Apr 2021'!T50=""),IF(($C$65*$C$66&lt;'SEQ Apr 2021'!R50+'SEQ Apr 2021'!P50),(0),(($C$65*$C$66-('SEQ Apr 2021'!R50+'SEQ Apr 2021'!P50))*'SEQ Apr 2021'!S50/100)),IF(AND('SEQ Apr 2021'!P50&gt;0,'SEQ Apr 2021'!R50=""&gt;0),IF(($C$65*$C$66&lt;'SEQ Apr 2021'!P50),(0),($C$65*$C$66-'SEQ Apr 2021'!P50)*'SEQ Apr 2021'!Q50/100),0)))</f>
        <v>0</v>
      </c>
      <c r="F72" s="134">
        <f>($C$65*$C$67)*'SEQ Apr 2021'!W50/100</f>
        <v>312.81818181818181</v>
      </c>
      <c r="G72" s="135">
        <f t="shared" si="47"/>
        <v>1308.7463636363636</v>
      </c>
      <c r="H72" s="239">
        <f t="shared" si="48"/>
        <v>4794.545454545455</v>
      </c>
      <c r="I72" s="239">
        <f t="shared" si="46"/>
        <v>5234.9854545454546</v>
      </c>
      <c r="J72" s="136">
        <f t="shared" si="49"/>
        <v>5758.4840000000004</v>
      </c>
      <c r="K72" s="137">
        <f>'SEQ Apr 2021'!BB50</f>
        <v>13</v>
      </c>
      <c r="L72" s="137">
        <f>'SEQ Apr 2021'!BC50</f>
        <v>0</v>
      </c>
      <c r="M72" s="137">
        <f>'SEQ Apr 2021'!BD50</f>
        <v>0</v>
      </c>
      <c r="N72" s="137">
        <f>'SEQ Apr 2021'!BE50</f>
        <v>0</v>
      </c>
      <c r="O72" s="144" t="str">
        <f t="shared" ref="O72:O82" si="55">IF(SUM(K72:N72)=0,"No discount",IF(K72&gt;0,"Guaranteed off bill",IF(L72&gt;0,"Guaranteed off usage",IF(M72&gt;0,"Pay-on-time off bill","Pay-on-time off usage"))))</f>
        <v>Guaranteed off bill</v>
      </c>
      <c r="P72" s="226" t="str">
        <f t="shared" si="51"/>
        <v>Exclusive</v>
      </c>
      <c r="Q72" s="240">
        <f t="shared" si="52"/>
        <v>4554.4373454545457</v>
      </c>
      <c r="R72" s="240">
        <f t="shared" si="53"/>
        <v>4554.4373454545457</v>
      </c>
      <c r="S72" s="136">
        <f t="shared" si="54"/>
        <v>5009.881080000001</v>
      </c>
      <c r="T72" s="136">
        <f t="shared" si="54"/>
        <v>5009.881080000001</v>
      </c>
      <c r="U72" s="160">
        <f>'SEQ Apr 2021'!BL50</f>
        <v>0</v>
      </c>
      <c r="V72" s="161" t="str">
        <f>'SEQ Apr 2021'!BM50</f>
        <v>n</v>
      </c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</row>
    <row r="73" spans="1:41" ht="14" x14ac:dyDescent="0.15">
      <c r="A73" s="131" t="str">
        <f>'SEQ Apr 2021'!K51</f>
        <v>Origin Energy</v>
      </c>
      <c r="B73" s="132" t="str">
        <f>'SEQ Apr 2021'!L51</f>
        <v xml:space="preserve">Flexi </v>
      </c>
      <c r="C73" s="133">
        <f>IF('SEQ Apr 2021'!BP51=0,91*'SEQ Apr 2021'!M51/100,(91*'SEQ Apr 2021'!M51/100)+'SEQ Apr 2021'!BP51/4)</f>
        <v>111.00345454545455</v>
      </c>
      <c r="D73" s="133">
        <f>IF('SEQ Apr 2021'!O51="",$C$65*$C$66*'SEQ Apr 2021'!N51/100,IF($C$65*$C$66&gt;='SEQ Apr 2021'!P51,('SEQ Apr 2021'!P51*'SEQ Apr 2021'!N51/100),($C$65*$C$66*'SEQ Apr 2021'!N51/100)))</f>
        <v>886.77272727272725</v>
      </c>
      <c r="E73" s="133">
        <f>IF(AND('SEQ Apr 2021'!R51&gt;0,'SEQ Apr 2021'!T51&gt;0),IF(($C$65*$C$66&lt;'SEQ Apr 2021'!T51),(0),($C$65*$C$66-'SEQ Apr 2021'!T51)*'SEQ Apr 2021'!U51/100),IF(AND('SEQ Apr 2021'!R51&gt;0,'SEQ Apr 2021'!T51=""),IF(($C$65*$C$66&lt;'SEQ Apr 2021'!R51+'SEQ Apr 2021'!P51),(0),(($C$65*$C$66-('SEQ Apr 2021'!R51+'SEQ Apr 2021'!P51))*'SEQ Apr 2021'!S51/100)),IF(AND('SEQ Apr 2021'!P51&gt;0,'SEQ Apr 2021'!R51=""&gt;0),IF(($C$65*$C$66&lt;'SEQ Apr 2021'!P51),(0),($C$65*$C$66-'SEQ Apr 2021'!P51)*'SEQ Apr 2021'!Q51/100),0)))</f>
        <v>0</v>
      </c>
      <c r="F73" s="134">
        <f>($C$65*$C$67)*'SEQ Apr 2021'!W51/100</f>
        <v>332.45454545454544</v>
      </c>
      <c r="G73" s="135">
        <f t="shared" si="47"/>
        <v>1330.2307272727273</v>
      </c>
      <c r="H73" s="239">
        <f t="shared" si="48"/>
        <v>4876.909090909091</v>
      </c>
      <c r="I73" s="239">
        <f t="shared" si="46"/>
        <v>5320.9229090909093</v>
      </c>
      <c r="J73" s="136">
        <f t="shared" si="49"/>
        <v>5853.0152000000007</v>
      </c>
      <c r="K73" s="137">
        <f>'SEQ Apr 2021'!BB51</f>
        <v>0</v>
      </c>
      <c r="L73" s="137">
        <f>'SEQ Apr 2021'!BC51</f>
        <v>13</v>
      </c>
      <c r="M73" s="137">
        <f>'SEQ Apr 2021'!BD51</f>
        <v>0</v>
      </c>
      <c r="N73" s="137">
        <f>'SEQ Apr 2021'!BE51</f>
        <v>0</v>
      </c>
      <c r="O73" s="144" t="str">
        <f t="shared" si="55"/>
        <v>Guaranteed off usage</v>
      </c>
      <c r="P73" s="226" t="str">
        <f t="shared" si="51"/>
        <v>Inclusive</v>
      </c>
      <c r="Q73" s="240">
        <f t="shared" si="52"/>
        <v>4686.9247272727271</v>
      </c>
      <c r="R73" s="240">
        <f t="shared" si="53"/>
        <v>4686.9247272727271</v>
      </c>
      <c r="S73" s="136">
        <f t="shared" si="54"/>
        <v>5155.6172000000006</v>
      </c>
      <c r="T73" s="136">
        <f t="shared" si="54"/>
        <v>5155.6172000000006</v>
      </c>
      <c r="U73" s="160">
        <f>'SEQ Apr 2021'!BL51</f>
        <v>0</v>
      </c>
      <c r="V73" s="161" t="str">
        <f>'SEQ Apr 2021'!BM51</f>
        <v>n</v>
      </c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</row>
    <row r="74" spans="1:41" ht="14" x14ac:dyDescent="0.15">
      <c r="A74" s="131" t="str">
        <f>'SEQ Apr 2021'!K52</f>
        <v>Powerdirect</v>
      </c>
      <c r="B74" s="132" t="str">
        <f>'SEQ Apr 2021'!L52</f>
        <v>Business Rate Saver</v>
      </c>
      <c r="C74" s="133">
        <f>IF('SEQ Apr 2021'!BP52=0,91*'SEQ Apr 2021'!M52/100,(91*'SEQ Apr 2021'!M52/100)+'SEQ Apr 2021'!BP52/4)</f>
        <v>104.21981818181817</v>
      </c>
      <c r="D74" s="133">
        <f>IF('SEQ Apr 2021'!O52="",$C$65*$C$66*'SEQ Apr 2021'!N52/100,IF($C$65*$C$66&gt;='SEQ Apr 2021'!P52,('SEQ Apr 2021'!P52*'SEQ Apr 2021'!N52/100),($C$65*$C$66*'SEQ Apr 2021'!N52/100)))</f>
        <v>806.90909090909076</v>
      </c>
      <c r="E74" s="133">
        <f>IF(AND('SEQ Apr 2021'!R52&gt;0,'SEQ Apr 2021'!T52&gt;0),IF(($C$65*$C$66&lt;'SEQ Apr 2021'!T52),(0),($C$65*$C$66-'SEQ Apr 2021'!T52)*'SEQ Apr 2021'!U52/100),IF(AND('SEQ Apr 2021'!R52&gt;0,'SEQ Apr 2021'!T52=""),IF(($C$65*$C$66&lt;'SEQ Apr 2021'!R52+'SEQ Apr 2021'!P52),(0),(($C$65*$C$66-('SEQ Apr 2021'!R52+'SEQ Apr 2021'!P52))*'SEQ Apr 2021'!S52/100)),IF(AND('SEQ Apr 2021'!P52&gt;0,'SEQ Apr 2021'!R52=""&gt;0),IF(($C$65*$C$66&lt;'SEQ Apr 2021'!P52),(0),($C$65*$C$66-'SEQ Apr 2021'!P52)*'SEQ Apr 2021'!Q52/100),0)))</f>
        <v>0</v>
      </c>
      <c r="F74" s="134">
        <f>($C$65*$C$67)*'SEQ Apr 2021'!W52/100</f>
        <v>274.49999999999994</v>
      </c>
      <c r="G74" s="135">
        <f t="shared" si="47"/>
        <v>1185.6289090909088</v>
      </c>
      <c r="H74" s="239">
        <f t="shared" si="48"/>
        <v>4325.6363636363621</v>
      </c>
      <c r="I74" s="239">
        <f t="shared" si="46"/>
        <v>4742.5156363636352</v>
      </c>
      <c r="J74" s="136">
        <f t="shared" si="49"/>
        <v>5216.7671999999993</v>
      </c>
      <c r="K74" s="137">
        <f>'SEQ Apr 2021'!BB52</f>
        <v>0</v>
      </c>
      <c r="L74" s="137">
        <f>'SEQ Apr 2021'!BC52</f>
        <v>0</v>
      </c>
      <c r="M74" s="137">
        <f>'SEQ Apr 2021'!BD52</f>
        <v>0</v>
      </c>
      <c r="N74" s="137">
        <f>'SEQ Apr 2021'!BE52</f>
        <v>0</v>
      </c>
      <c r="O74" s="144" t="str">
        <f t="shared" si="55"/>
        <v>No discount</v>
      </c>
      <c r="P74" s="226" t="str">
        <f t="shared" si="51"/>
        <v>Exclusive</v>
      </c>
      <c r="Q74" s="240">
        <f t="shared" si="52"/>
        <v>4742.5156363636352</v>
      </c>
      <c r="R74" s="240">
        <f t="shared" si="53"/>
        <v>4742.5156363636352</v>
      </c>
      <c r="S74" s="136">
        <f t="shared" si="54"/>
        <v>5216.7671999999993</v>
      </c>
      <c r="T74" s="136">
        <f t="shared" si="54"/>
        <v>5216.7671999999993</v>
      </c>
      <c r="U74" s="160">
        <f>'SEQ Apr 2021'!BL52</f>
        <v>0</v>
      </c>
      <c r="V74" s="161" t="str">
        <f>'SEQ Apr 2021'!BM52</f>
        <v>n</v>
      </c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</row>
    <row r="75" spans="1:41" ht="14" x14ac:dyDescent="0.15">
      <c r="A75" s="131" t="str">
        <f>'SEQ Apr 2021'!K53</f>
        <v>Powershop</v>
      </c>
      <c r="B75" s="132" t="str">
        <f>'SEQ Apr 2021'!L53</f>
        <v>Shopper with Mega Pack</v>
      </c>
      <c r="C75" s="133">
        <f>IF('SEQ Apr 2021'!BP53=0,91*'SEQ Apr 2021'!M53/100,(91*'SEQ Apr 2021'!M53/100)+'SEQ Apr 2021'!BP53/4)</f>
        <v>131.768</v>
      </c>
      <c r="D75" s="133">
        <f>IF('SEQ Apr 2021'!O53="",$C$65*$C$66*'SEQ Apr 2021'!N53/100,IF($C$65*$C$66&gt;='SEQ Apr 2021'!P53,('SEQ Apr 2021'!P53*'SEQ Apr 2021'!N53/100),($C$65*$C$66*'SEQ Apr 2021'!N53/100)))</f>
        <v>812.31818181818176</v>
      </c>
      <c r="E75" s="133">
        <f>IF(AND('SEQ Apr 2021'!R53&gt;0,'SEQ Apr 2021'!T53&gt;0),IF(($C$65*$C$66&lt;'SEQ Apr 2021'!T53),(0),($C$65*$C$66-'SEQ Apr 2021'!T53)*'SEQ Apr 2021'!U53/100),IF(AND('SEQ Apr 2021'!R53&gt;0,'SEQ Apr 2021'!T53=""),IF(($C$65*$C$66&lt;'SEQ Apr 2021'!R53+'SEQ Apr 2021'!P53),(0),(($C$65*$C$66-('SEQ Apr 2021'!R53+'SEQ Apr 2021'!P53))*'SEQ Apr 2021'!S53/100)),IF(AND('SEQ Apr 2021'!P53&gt;0,'SEQ Apr 2021'!R53=""&gt;0),IF(($C$65*$C$66&lt;'SEQ Apr 2021'!P53),(0),($C$65*$C$66-'SEQ Apr 2021'!P53)*'SEQ Apr 2021'!Q53/100),0)))</f>
        <v>0</v>
      </c>
      <c r="F75" s="134">
        <f>($C$65*$C$67)*'SEQ Apr 2021'!W53/100</f>
        <v>257.72727272727269</v>
      </c>
      <c r="G75" s="135">
        <f t="shared" si="47"/>
        <v>1201.8134545454545</v>
      </c>
      <c r="H75" s="239">
        <f t="shared" si="48"/>
        <v>4280.181818181818</v>
      </c>
      <c r="I75" s="239">
        <f t="shared" si="46"/>
        <v>4807.2538181818181</v>
      </c>
      <c r="J75" s="136">
        <f t="shared" si="49"/>
        <v>5287.9792000000007</v>
      </c>
      <c r="K75" s="137">
        <f>'SEQ Apr 2021'!BB53</f>
        <v>0</v>
      </c>
      <c r="L75" s="137">
        <f>'SEQ Apr 2021'!BC53</f>
        <v>0</v>
      </c>
      <c r="M75" s="137">
        <f>'SEQ Apr 2021'!BD53</f>
        <v>6</v>
      </c>
      <c r="N75" s="137">
        <f>'SEQ Apr 2021'!BE53</f>
        <v>0</v>
      </c>
      <c r="O75" s="144" t="str">
        <f t="shared" si="55"/>
        <v>Pay-on-time off bill</v>
      </c>
      <c r="P75" s="226" t="str">
        <f t="shared" si="51"/>
        <v>Inclusive</v>
      </c>
      <c r="Q75" s="240">
        <f t="shared" si="52"/>
        <v>4807.2538181818181</v>
      </c>
      <c r="R75" s="240">
        <f t="shared" si="53"/>
        <v>4518.818589090909</v>
      </c>
      <c r="S75" s="136">
        <f t="shared" si="54"/>
        <v>5287.9792000000007</v>
      </c>
      <c r="T75" s="136">
        <f t="shared" si="54"/>
        <v>4970.7004480000005</v>
      </c>
      <c r="U75" s="160">
        <f>'SEQ Apr 2021'!BL53</f>
        <v>0</v>
      </c>
      <c r="V75" s="161" t="str">
        <f>'SEQ Apr 2021'!BM53</f>
        <v>n</v>
      </c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</row>
    <row r="76" spans="1:41" ht="14" x14ac:dyDescent="0.15">
      <c r="A76" s="131" t="str">
        <f>'SEQ Apr 2021'!K54</f>
        <v>Energy Locals</v>
      </c>
      <c r="B76" s="132" t="str">
        <f>'SEQ Apr 2021'!L54</f>
        <v>Business Member</v>
      </c>
      <c r="C76" s="133">
        <f>IF('SEQ Apr 2021'!BP54=0,91*'SEQ Apr 2021'!M54/100,(91*'SEQ Apr 2021'!M54/100)+'SEQ Apr 2021'!BP54/4)</f>
        <v>134.76363636363635</v>
      </c>
      <c r="D76" s="133">
        <f>IF('SEQ Apr 2021'!O54="",$C$65*$C$66*'SEQ Apr 2021'!N54/100,IF($C$65*$C$66&gt;='SEQ Apr 2021'!P54,('SEQ Apr 2021'!P54*'SEQ Apr 2021'!N54/100),($C$65*$C$66*'SEQ Apr 2021'!N54/100)))</f>
        <v>763.63636363636351</v>
      </c>
      <c r="E76" s="133">
        <f>IF(AND('SEQ Apr 2021'!R54&gt;0,'SEQ Apr 2021'!T54&gt;0),IF(($C$65*$C$66&lt;'SEQ Apr 2021'!T54),(0),($C$65*$C$66-'SEQ Apr 2021'!T54)*'SEQ Apr 2021'!U54/100),IF(AND('SEQ Apr 2021'!R54&gt;0,'SEQ Apr 2021'!T54=""),IF(($C$65*$C$66&lt;'SEQ Apr 2021'!R54+'SEQ Apr 2021'!P54),(0),(($C$65*$C$66-('SEQ Apr 2021'!R54+'SEQ Apr 2021'!P54))*'SEQ Apr 2021'!S54/100)),IF(AND('SEQ Apr 2021'!P54&gt;0,'SEQ Apr 2021'!R54=""&gt;0),IF(($C$65*$C$66&lt;'SEQ Apr 2021'!P54),(0),($C$65*$C$66-'SEQ Apr 2021'!P54)*'SEQ Apr 2021'!Q54/100),0)))</f>
        <v>0</v>
      </c>
      <c r="F76" s="134">
        <f>($C$65*$C$67)*'SEQ Apr 2021'!W54/100</f>
        <v>259.22727272727275</v>
      </c>
      <c r="G76" s="135">
        <f t="shared" si="47"/>
        <v>1157.6272727272726</v>
      </c>
      <c r="H76" s="239">
        <f t="shared" si="48"/>
        <v>4091.454545454545</v>
      </c>
      <c r="I76" s="239">
        <f t="shared" si="46"/>
        <v>4630.5090909090904</v>
      </c>
      <c r="J76" s="136">
        <f t="shared" si="49"/>
        <v>5093.5599999999995</v>
      </c>
      <c r="K76" s="137">
        <f>'SEQ Apr 2021'!BB54</f>
        <v>0</v>
      </c>
      <c r="L76" s="137">
        <f>'SEQ Apr 2021'!BC54</f>
        <v>0</v>
      </c>
      <c r="M76" s="137">
        <f>'SEQ Apr 2021'!BD54</f>
        <v>0</v>
      </c>
      <c r="N76" s="137">
        <f>'SEQ Apr 2021'!BE54</f>
        <v>0</v>
      </c>
      <c r="O76" s="144" t="str">
        <f t="shared" si="55"/>
        <v>No discount</v>
      </c>
      <c r="P76" s="226" t="str">
        <f t="shared" si="51"/>
        <v>Exclusive</v>
      </c>
      <c r="Q76" s="240">
        <f t="shared" si="52"/>
        <v>4630.5090909090904</v>
      </c>
      <c r="R76" s="240">
        <f t="shared" si="53"/>
        <v>4630.5090909090904</v>
      </c>
      <c r="S76" s="136">
        <f t="shared" si="54"/>
        <v>5093.5599999999995</v>
      </c>
      <c r="T76" s="136">
        <f t="shared" si="54"/>
        <v>5093.5599999999995</v>
      </c>
      <c r="U76" s="160">
        <f>'SEQ Apr 2021'!BL54</f>
        <v>0</v>
      </c>
      <c r="V76" s="161" t="str">
        <f>'SEQ Apr 2021'!BM54</f>
        <v>n</v>
      </c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</row>
    <row r="77" spans="1:41" ht="14" x14ac:dyDescent="0.15">
      <c r="A77" s="131" t="str">
        <f>'SEQ Apr 2021'!K55</f>
        <v>Simply Energy</v>
      </c>
      <c r="B77" s="132" t="str">
        <f>'SEQ Apr 2021'!L55</f>
        <v>Business Saver</v>
      </c>
      <c r="C77" s="133">
        <f>IF('SEQ Apr 2021'!BP55=0,91*'SEQ Apr 2021'!M55/100,(91*'SEQ Apr 2021'!M55/100)+'SEQ Apr 2021'!BP55/4)</f>
        <v>111.01999999999998</v>
      </c>
      <c r="D77" s="133">
        <f>IF('SEQ Apr 2021'!O55="",$C$65*$C$66*'SEQ Apr 2021'!N55/100,IF($C$65*$C$66&gt;='SEQ Apr 2021'!P55,('SEQ Apr 2021'!P55*'SEQ Apr 2021'!N55/100),($C$65*$C$66*'SEQ Apr 2021'!N55/100)))</f>
        <v>902.99999999999989</v>
      </c>
      <c r="E77" s="133">
        <f>IF(AND('SEQ Apr 2021'!R55&gt;0,'SEQ Apr 2021'!T55&gt;0),IF(($C$65*$C$66&lt;'SEQ Apr 2021'!T55),(0),($C$65*$C$66-'SEQ Apr 2021'!T55)*'SEQ Apr 2021'!U55/100),IF(AND('SEQ Apr 2021'!R55&gt;0,'SEQ Apr 2021'!T55=""),IF(($C$65*$C$66&lt;'SEQ Apr 2021'!R55+'SEQ Apr 2021'!P55),(0),(($C$65*$C$66-('SEQ Apr 2021'!R55+'SEQ Apr 2021'!P55))*'SEQ Apr 2021'!S55/100)),IF(AND('SEQ Apr 2021'!P55&gt;0,'SEQ Apr 2021'!R55=""&gt;0),IF(($C$65*$C$66&lt;'SEQ Apr 2021'!P55),(0),($C$65*$C$66-'SEQ Apr 2021'!P55)*'SEQ Apr 2021'!Q55/100),0)))</f>
        <v>0</v>
      </c>
      <c r="F77" s="134">
        <f>($C$65*$C$67)*'SEQ Apr 2021'!W55/100</f>
        <v>315</v>
      </c>
      <c r="G77" s="135">
        <f t="shared" si="47"/>
        <v>1329.02</v>
      </c>
      <c r="H77" s="239">
        <f t="shared" si="48"/>
        <v>4872</v>
      </c>
      <c r="I77" s="239">
        <f t="shared" si="46"/>
        <v>5316.08</v>
      </c>
      <c r="J77" s="136">
        <f t="shared" si="49"/>
        <v>5847.6880000000001</v>
      </c>
      <c r="K77" s="137">
        <f>'SEQ Apr 2021'!BB55</f>
        <v>18</v>
      </c>
      <c r="L77" s="137">
        <f>'SEQ Apr 2021'!BC55</f>
        <v>0</v>
      </c>
      <c r="M77" s="137">
        <f>'SEQ Apr 2021'!BD55</f>
        <v>0</v>
      </c>
      <c r="N77" s="137">
        <f>'SEQ Apr 2021'!BE55</f>
        <v>0</v>
      </c>
      <c r="O77" s="144" t="str">
        <f t="shared" si="55"/>
        <v>Guaranteed off bill</v>
      </c>
      <c r="P77" s="226" t="str">
        <f t="shared" si="51"/>
        <v>Exclusive</v>
      </c>
      <c r="Q77" s="240">
        <f t="shared" si="52"/>
        <v>4359.1855999999998</v>
      </c>
      <c r="R77" s="240">
        <f t="shared" si="53"/>
        <v>4359.1855999999998</v>
      </c>
      <c r="S77" s="136">
        <f t="shared" si="54"/>
        <v>4795.1041599999999</v>
      </c>
      <c r="T77" s="136">
        <f t="shared" si="54"/>
        <v>4795.1041599999999</v>
      </c>
      <c r="U77" s="160">
        <f>'SEQ Apr 2021'!BL55</f>
        <v>0</v>
      </c>
      <c r="V77" s="161" t="str">
        <f>'SEQ Apr 2021'!BM55</f>
        <v>n</v>
      </c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</row>
    <row r="78" spans="1:41" ht="14" x14ac:dyDescent="0.15">
      <c r="A78" s="131" t="str">
        <f>'SEQ Apr 2021'!K56</f>
        <v>Alinta Energy</v>
      </c>
      <c r="B78" s="132" t="str">
        <f>'SEQ Apr 2021'!L56</f>
        <v>BusinessDeal</v>
      </c>
      <c r="C78" s="133">
        <f>IF('SEQ Apr 2021'!BP56=0,91*'SEQ Apr 2021'!M56/100,(91*'SEQ Apr 2021'!M56/100)+'SEQ Apr 2021'!BP56/4)</f>
        <v>100.09999999999998</v>
      </c>
      <c r="D78" s="133">
        <f>IF('SEQ Apr 2021'!O56="",$C$65*$C$66*'SEQ Apr 2021'!N56/100,IF($C$65*$C$66&gt;='SEQ Apr 2021'!P56,('SEQ Apr 2021'!P56*'SEQ Apr 2021'!N56/100),($C$65*$C$66*'SEQ Apr 2021'!N56/100)))</f>
        <v>740.72727272727275</v>
      </c>
      <c r="E78" s="133">
        <f>IF(AND('SEQ Apr 2021'!R56&gt;0,'SEQ Apr 2021'!T56&gt;0),IF(($C$65*$C$66&lt;'SEQ Apr 2021'!T56),(0),($C$65*$C$66-'SEQ Apr 2021'!T56)*'SEQ Apr 2021'!U56/100),IF(AND('SEQ Apr 2021'!R56&gt;0,'SEQ Apr 2021'!T56=""),IF(($C$65*$C$66&lt;'SEQ Apr 2021'!R56+'SEQ Apr 2021'!P56),(0),(($C$65*$C$66-('SEQ Apr 2021'!R56+'SEQ Apr 2021'!P56))*'SEQ Apr 2021'!S56/100)),IF(AND('SEQ Apr 2021'!P56&gt;0,'SEQ Apr 2021'!R56=""&gt;0),IF(($C$65*$C$66&lt;'SEQ Apr 2021'!P56),(0),($C$65*$C$66-'SEQ Apr 2021'!P56)*'SEQ Apr 2021'!Q56/100),0)))</f>
        <v>0</v>
      </c>
      <c r="F78" s="134">
        <f>($C$65*$C$67)*'SEQ Apr 2021'!W56/100</f>
        <v>257.86363636363637</v>
      </c>
      <c r="G78" s="135">
        <f t="shared" si="47"/>
        <v>1098.6909090909091</v>
      </c>
      <c r="H78" s="239">
        <f t="shared" si="48"/>
        <v>3994.3636363636365</v>
      </c>
      <c r="I78" s="239">
        <f t="shared" si="46"/>
        <v>4394.7636363636366</v>
      </c>
      <c r="J78" s="136">
        <f t="shared" si="49"/>
        <v>4834.2400000000007</v>
      </c>
      <c r="K78" s="137">
        <f>'SEQ Apr 2021'!BB56</f>
        <v>0</v>
      </c>
      <c r="L78" s="137">
        <f>'SEQ Apr 2021'!BC56</f>
        <v>0</v>
      </c>
      <c r="M78" s="137">
        <f>'SEQ Apr 2021'!BD56</f>
        <v>0</v>
      </c>
      <c r="N78" s="137">
        <f>'SEQ Apr 2021'!BE56</f>
        <v>0</v>
      </c>
      <c r="O78" s="144" t="str">
        <f t="shared" si="55"/>
        <v>No discount</v>
      </c>
      <c r="P78" s="226" t="str">
        <f t="shared" si="51"/>
        <v>Exclusive</v>
      </c>
      <c r="Q78" s="240">
        <f t="shared" si="52"/>
        <v>4394.7636363636366</v>
      </c>
      <c r="R78" s="240">
        <f t="shared" si="53"/>
        <v>4394.7636363636366</v>
      </c>
      <c r="S78" s="136">
        <f t="shared" si="54"/>
        <v>4834.2400000000007</v>
      </c>
      <c r="T78" s="136">
        <f t="shared" si="54"/>
        <v>4834.2400000000007</v>
      </c>
      <c r="U78" s="160">
        <f>'SEQ Apr 2021'!BL56</f>
        <v>0</v>
      </c>
      <c r="V78" s="161" t="str">
        <f>'SEQ Apr 2021'!BM56</f>
        <v>n</v>
      </c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</row>
    <row r="79" spans="1:41" ht="14" x14ac:dyDescent="0.15">
      <c r="A79" s="131" t="str">
        <f>'SEQ Apr 2021'!K57</f>
        <v>1st Energy</v>
      </c>
      <c r="B79" s="132" t="str">
        <f>'SEQ Apr 2021'!L57</f>
        <v>1st Saver Plus</v>
      </c>
      <c r="C79" s="133">
        <f>IF('SEQ Apr 2021'!BP57=0,91*'SEQ Apr 2021'!M57/100,(91*'SEQ Apr 2021'!M57/100)+'SEQ Apr 2021'!BP57/4)</f>
        <v>135.59</v>
      </c>
      <c r="D79" s="133">
        <f>IF('SEQ Apr 2021'!O57="",$C$65*$C$66*'SEQ Apr 2021'!N57/100,IF($C$65*$C$66&gt;='SEQ Apr 2021'!P57,('SEQ Apr 2021'!P57*'SEQ Apr 2021'!N57/100),($C$65*$C$66*'SEQ Apr 2021'!N57/100)))</f>
        <v>835.86363636363637</v>
      </c>
      <c r="E79" s="133">
        <f>IF(AND('SEQ Apr 2021'!R57&gt;0,'SEQ Apr 2021'!T57&gt;0),IF(($C$65*$C$66&lt;'SEQ Apr 2021'!T57),(0),($C$65*$C$66-'SEQ Apr 2021'!T57)*'SEQ Apr 2021'!U57/100),IF(AND('SEQ Apr 2021'!R57&gt;0,'SEQ Apr 2021'!T57=""),IF(($C$65*$C$66&lt;'SEQ Apr 2021'!R57+'SEQ Apr 2021'!P57),(0),(($C$65*$C$66-('SEQ Apr 2021'!R57+'SEQ Apr 2021'!P57))*'SEQ Apr 2021'!S57/100)),IF(AND('SEQ Apr 2021'!P57&gt;0,'SEQ Apr 2021'!R57=""&gt;0),IF(($C$65*$C$66&lt;'SEQ Apr 2021'!P57),(0),($C$65*$C$66-'SEQ Apr 2021'!P57)*'SEQ Apr 2021'!Q57/100),0)))</f>
        <v>0</v>
      </c>
      <c r="F79" s="134">
        <f>($C$65*$C$67)*'SEQ Apr 2021'!W57/100</f>
        <v>304.22727272727269</v>
      </c>
      <c r="G79" s="135">
        <f t="shared" si="47"/>
        <v>1275.6809090909092</v>
      </c>
      <c r="H79" s="239">
        <f t="shared" si="48"/>
        <v>4560.3636363636369</v>
      </c>
      <c r="I79" s="239">
        <f t="shared" si="46"/>
        <v>5102.7236363636366</v>
      </c>
      <c r="J79" s="136">
        <f t="shared" si="49"/>
        <v>5612.996000000001</v>
      </c>
      <c r="K79" s="137">
        <f>'SEQ Apr 2021'!BB57</f>
        <v>5</v>
      </c>
      <c r="L79" s="137">
        <f>'SEQ Apr 2021'!BC57</f>
        <v>0</v>
      </c>
      <c r="M79" s="137">
        <f>'SEQ Apr 2021'!BD57</f>
        <v>10</v>
      </c>
      <c r="N79" s="137">
        <f>'SEQ Apr 2021'!BE57</f>
        <v>0</v>
      </c>
      <c r="O79" s="144" t="str">
        <f t="shared" si="55"/>
        <v>Guaranteed off bill</v>
      </c>
      <c r="P79" s="226" t="str">
        <f t="shared" si="51"/>
        <v>Exclusive</v>
      </c>
      <c r="Q79" s="240">
        <f t="shared" si="52"/>
        <v>4847.5874545454544</v>
      </c>
      <c r="R79" s="240">
        <f>Q79-(Q79*M79/100)</f>
        <v>4362.8287090909089</v>
      </c>
      <c r="S79" s="136">
        <f t="shared" si="54"/>
        <v>5332.3462</v>
      </c>
      <c r="T79" s="136">
        <f t="shared" si="54"/>
        <v>4799.1115799999998</v>
      </c>
      <c r="U79" s="160">
        <f>'SEQ Apr 2021'!BL57</f>
        <v>0</v>
      </c>
      <c r="V79" s="161" t="str">
        <f>'SEQ Apr 2021'!BM57</f>
        <v>n</v>
      </c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</row>
    <row r="80" spans="1:41" ht="14" x14ac:dyDescent="0.15">
      <c r="A80" s="131" t="str">
        <f>'SEQ Apr 2021'!K58</f>
        <v>Next Business Energy</v>
      </c>
      <c r="B80" s="132" t="str">
        <f>'SEQ Apr 2021'!L58</f>
        <v xml:space="preserve">Assured </v>
      </c>
      <c r="C80" s="133">
        <f>IF('SEQ Apr 2021'!BP58=0,91*'SEQ Apr 2021'!M58/100,(91*'SEQ Apr 2021'!M58/100)+'SEQ Apr 2021'!BP58/4)</f>
        <v>96.369</v>
      </c>
      <c r="D80" s="133">
        <f>IF('SEQ Apr 2021'!O58="",$C$65*$C$66*'SEQ Apr 2021'!N58/100,IF($C$65*$C$66&gt;='SEQ Apr 2021'!P58,('SEQ Apr 2021'!P58*'SEQ Apr 2021'!N58/100),($C$65*$C$66*'SEQ Apr 2021'!N58/100)))</f>
        <v>682.49999999999989</v>
      </c>
      <c r="E80" s="133">
        <f>IF(AND('SEQ Apr 2021'!R58&gt;0,'SEQ Apr 2021'!T58&gt;0),IF(($C$65*$C$66&lt;'SEQ Apr 2021'!T58),(0),($C$65*$C$66-'SEQ Apr 2021'!T58)*'SEQ Apr 2021'!U58/100),IF(AND('SEQ Apr 2021'!R58&gt;0,'SEQ Apr 2021'!T58=""),IF(($C$65*$C$66&lt;'SEQ Apr 2021'!R58+'SEQ Apr 2021'!P58),(0),(($C$65*$C$66-('SEQ Apr 2021'!R58+'SEQ Apr 2021'!P58))*'SEQ Apr 2021'!S58/100)),IF(AND('SEQ Apr 2021'!P58&gt;0,'SEQ Apr 2021'!R58=""&gt;0),IF(($C$65*$C$66&lt;'SEQ Apr 2021'!P58),(0),($C$65*$C$66-'SEQ Apr 2021'!P58)*'SEQ Apr 2021'!Q58/100),0)))</f>
        <v>0</v>
      </c>
      <c r="F80" s="134">
        <f>($C$65*$C$67)*'SEQ Apr 2021'!W58/100</f>
        <v>232.5</v>
      </c>
      <c r="G80" s="135">
        <f t="shared" si="47"/>
        <v>1011.3689999999999</v>
      </c>
      <c r="H80" s="239">
        <f t="shared" si="48"/>
        <v>3659.9999999999995</v>
      </c>
      <c r="I80" s="239">
        <f t="shared" si="46"/>
        <v>4045.4759999999997</v>
      </c>
      <c r="J80" s="136">
        <f t="shared" si="49"/>
        <v>4450.0235999999995</v>
      </c>
      <c r="K80" s="137">
        <f>'SEQ Apr 2021'!BB58</f>
        <v>0</v>
      </c>
      <c r="L80" s="137">
        <f>'SEQ Apr 2021'!BC58</f>
        <v>0</v>
      </c>
      <c r="M80" s="137">
        <f>'SEQ Apr 2021'!BD58</f>
        <v>0</v>
      </c>
      <c r="N80" s="137">
        <f>'SEQ Apr 2021'!BE58</f>
        <v>0</v>
      </c>
      <c r="O80" s="144" t="str">
        <f t="shared" si="55"/>
        <v>No discount</v>
      </c>
      <c r="P80" s="226" t="str">
        <f t="shared" si="51"/>
        <v>Exclusive</v>
      </c>
      <c r="Q80" s="240">
        <f t="shared" si="52"/>
        <v>4045.4759999999997</v>
      </c>
      <c r="R80" s="240">
        <f t="shared" si="53"/>
        <v>4045.4759999999997</v>
      </c>
      <c r="S80" s="136">
        <f t="shared" si="54"/>
        <v>4450.0235999999995</v>
      </c>
      <c r="T80" s="136">
        <f t="shared" si="54"/>
        <v>4450.0235999999995</v>
      </c>
      <c r="U80" s="160">
        <f>'SEQ Apr 2021'!BL58</f>
        <v>0</v>
      </c>
      <c r="V80" s="161" t="str">
        <f>'SEQ Apr 2021'!BM58</f>
        <v>n</v>
      </c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</row>
    <row r="81" spans="1:41" ht="14" x14ac:dyDescent="0.15">
      <c r="A81" s="131" t="str">
        <f>'SEQ Apr 2021'!K59</f>
        <v>Red Energy</v>
      </c>
      <c r="B81" s="132" t="str">
        <f>'SEQ Apr 2021'!L59</f>
        <v>Red Business Saver</v>
      </c>
      <c r="C81" s="133">
        <f>IF('SEQ Apr 2021'!BP59=0,91*'SEQ Apr 2021'!M59/100,(91*'SEQ Apr 2021'!M59/100)+'SEQ Apr 2021'!BP59/4)</f>
        <v>111.38399999999997</v>
      </c>
      <c r="D81" s="133">
        <f>IF('SEQ Apr 2021'!O59="",$C$65*$C$66*'SEQ Apr 2021'!N59/100,IF($C$65*$C$66&gt;='SEQ Apr 2021'!P59,('SEQ Apr 2021'!P59*'SEQ Apr 2021'!N59/100),($C$65*$C$66*'SEQ Apr 2021'!N59/100)))</f>
        <v>443.2727272727272</v>
      </c>
      <c r="E81" s="133">
        <f>IF(AND('SEQ Apr 2021'!R59&gt;0,'SEQ Apr 2021'!T59&gt;0),IF(($C$65*$C$66&lt;'SEQ Apr 2021'!T59),(0),($C$65*$C$66-'SEQ Apr 2021'!T59)*'SEQ Apr 2021'!U59/100),IF(AND('SEQ Apr 2021'!R59&gt;0,'SEQ Apr 2021'!T59=""),IF(($C$65*$C$66&lt;'SEQ Apr 2021'!R59+'SEQ Apr 2021'!P59),(0),(($C$65*$C$66-('SEQ Apr 2021'!R59+'SEQ Apr 2021'!P59))*'SEQ Apr 2021'!S59/100)),IF(AND('SEQ Apr 2021'!P59&gt;0,'SEQ Apr 2021'!R59=""&gt;0),IF(($C$65*$C$66&lt;'SEQ Apr 2021'!P59),(0),($C$65*$C$66-'SEQ Apr 2021'!P59)*'SEQ Apr 2021'!Q59/100),0)))</f>
        <v>328.5</v>
      </c>
      <c r="F81" s="134">
        <f>($C$65*$C$67)*'SEQ Apr 2021'!W59/100</f>
        <v>284.59090909090907</v>
      </c>
      <c r="G81" s="135">
        <f t="shared" si="47"/>
        <v>1167.7476363636363</v>
      </c>
      <c r="H81" s="239">
        <f t="shared" si="48"/>
        <v>4225.454545454545</v>
      </c>
      <c r="I81" s="239">
        <f t="shared" si="46"/>
        <v>4670.9905454545451</v>
      </c>
      <c r="J81" s="136">
        <f t="shared" si="49"/>
        <v>5138.0896000000002</v>
      </c>
      <c r="K81" s="137">
        <f>'SEQ Apr 2021'!BB59</f>
        <v>0</v>
      </c>
      <c r="L81" s="137">
        <f>'SEQ Apr 2021'!BC59</f>
        <v>0</v>
      </c>
      <c r="M81" s="137">
        <f>'SEQ Apr 2021'!BD59</f>
        <v>0</v>
      </c>
      <c r="N81" s="137">
        <f>'SEQ Apr 2021'!BE59</f>
        <v>0</v>
      </c>
      <c r="O81" s="144" t="str">
        <f t="shared" si="55"/>
        <v>No discount</v>
      </c>
      <c r="P81" s="226" t="str">
        <f t="shared" si="51"/>
        <v>Inclusive</v>
      </c>
      <c r="Q81" s="240">
        <f t="shared" si="52"/>
        <v>4670.9905454545451</v>
      </c>
      <c r="R81" s="240">
        <f t="shared" si="53"/>
        <v>4670.9905454545451</v>
      </c>
      <c r="S81" s="136">
        <f t="shared" si="54"/>
        <v>5138.0896000000002</v>
      </c>
      <c r="T81" s="136">
        <f t="shared" si="54"/>
        <v>5138.0896000000002</v>
      </c>
      <c r="U81" s="160">
        <f>'SEQ Apr 2021'!BL59</f>
        <v>0</v>
      </c>
      <c r="V81" s="161" t="str">
        <f>'SEQ Apr 2021'!BM59</f>
        <v>n</v>
      </c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</row>
    <row r="82" spans="1:41" ht="14" x14ac:dyDescent="0.15">
      <c r="A82" s="131" t="str">
        <f>'SEQ Apr 2021'!K60</f>
        <v>Blue NRG</v>
      </c>
      <c r="B82" s="132" t="str">
        <f>'SEQ Apr 2021'!L60</f>
        <v>Blue Saver</v>
      </c>
      <c r="C82" s="133">
        <f>IF('SEQ Apr 2021'!BP60=0,91*'SEQ Apr 2021'!M60/100,(91*'SEQ Apr 2021'!M60/100)+'SEQ Apr 2021'!BP60/4)</f>
        <v>113.75</v>
      </c>
      <c r="D82" s="133">
        <f>IF('SEQ Apr 2021'!O60="",$C$65*$C$66*'SEQ Apr 2021'!N60/100,IF($C$65*$C$66&gt;='SEQ Apr 2021'!P60,('SEQ Apr 2021'!P60*'SEQ Apr 2021'!N60/100),($C$65*$C$66*'SEQ Apr 2021'!N60/100)))</f>
        <v>726.40909090909076</v>
      </c>
      <c r="E82" s="133">
        <f>IF(AND('SEQ Apr 2021'!R60&gt;0,'SEQ Apr 2021'!T60&gt;0),IF(($C$65*$C$66&lt;'SEQ Apr 2021'!T60),(0),($C$65*$C$66-'SEQ Apr 2021'!T60)*'SEQ Apr 2021'!U60/100),IF(AND('SEQ Apr 2021'!R60&gt;0,'SEQ Apr 2021'!T60=""),IF(($C$65*$C$66&lt;'SEQ Apr 2021'!R60+'SEQ Apr 2021'!P60),(0),(($C$65*$C$66-('SEQ Apr 2021'!R60+'SEQ Apr 2021'!P60))*'SEQ Apr 2021'!S60/100)),IF(AND('SEQ Apr 2021'!P60&gt;0,'SEQ Apr 2021'!R60=""&gt;0),IF(($C$65*$C$66&lt;'SEQ Apr 2021'!P60),(0),($C$65*$C$66-'SEQ Apr 2021'!P60)*'SEQ Apr 2021'!Q60/100),0)))</f>
        <v>0</v>
      </c>
      <c r="F82" s="134">
        <f>($C$65*$C$67)*'SEQ Apr 2021'!W60/100</f>
        <v>281.31818181818176</v>
      </c>
      <c r="G82" s="135">
        <f t="shared" si="47"/>
        <v>1121.4772727272725</v>
      </c>
      <c r="H82" s="239">
        <f t="shared" si="48"/>
        <v>4030.9090909090901</v>
      </c>
      <c r="I82" s="239">
        <f t="shared" si="46"/>
        <v>4485.9090909090901</v>
      </c>
      <c r="J82" s="136">
        <f t="shared" si="49"/>
        <v>4934.4999999999991</v>
      </c>
      <c r="K82" s="137">
        <f>'SEQ Apr 2021'!BB60</f>
        <v>0</v>
      </c>
      <c r="L82" s="137">
        <f>'SEQ Apr 2021'!BC60</f>
        <v>0</v>
      </c>
      <c r="M82" s="137">
        <f>'SEQ Apr 2021'!BD60</f>
        <v>0</v>
      </c>
      <c r="N82" s="137">
        <f>'SEQ Apr 2021'!BE60</f>
        <v>0</v>
      </c>
      <c r="O82" s="144" t="str">
        <f t="shared" si="55"/>
        <v>No discount</v>
      </c>
      <c r="P82" s="226" t="str">
        <f t="shared" si="51"/>
        <v>Exclusive</v>
      </c>
      <c r="Q82" s="240">
        <f t="shared" si="52"/>
        <v>4485.9090909090901</v>
      </c>
      <c r="R82" s="240">
        <f t="shared" si="53"/>
        <v>4485.9090909090901</v>
      </c>
      <c r="S82" s="136">
        <f t="shared" si="54"/>
        <v>4934.4999999999991</v>
      </c>
      <c r="T82" s="136">
        <f t="shared" si="54"/>
        <v>4934.4999999999991</v>
      </c>
      <c r="U82" s="160">
        <f>'SEQ Apr 2021'!BL60</f>
        <v>0</v>
      </c>
      <c r="V82" s="161" t="str">
        <f>'SEQ Apr 2021'!BM60</f>
        <v>n</v>
      </c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</row>
    <row r="83" spans="1:41" ht="14" x14ac:dyDescent="0.15">
      <c r="A83" s="131" t="str">
        <f>'SEQ Apr 2021'!K61</f>
        <v>Locality Planning Energy</v>
      </c>
      <c r="B83" s="132" t="str">
        <f>'SEQ Apr 2021'!L61</f>
        <v>Business Plus</v>
      </c>
      <c r="C83" s="133">
        <f>IF('SEQ Apr 2021'!BP61=0,91*'SEQ Apr 2021'!M61/100,(91*'SEQ Apr 2021'!M61/100)+'SEQ Apr 2021'!BP61/4)</f>
        <v>109.19999999999999</v>
      </c>
      <c r="D83" s="133">
        <f>IF('SEQ Apr 2021'!O61="",$C$65*$C$66*'SEQ Apr 2021'!N61/100,IF($C$65*$C$66&gt;='SEQ Apr 2021'!P61,('SEQ Apr 2021'!P61*'SEQ Apr 2021'!N61/100),($C$65*$C$66*'SEQ Apr 2021'!N61/100)))</f>
        <v>738.49999999999989</v>
      </c>
      <c r="E83" s="133">
        <f>IF(AND('SEQ Apr 2021'!R61&gt;0,'SEQ Apr 2021'!T61&gt;0),IF(($C$65*$C$66&lt;'SEQ Apr 2021'!T61),(0),($C$65*$C$66-'SEQ Apr 2021'!T61)*'SEQ Apr 2021'!U61/100),IF(AND('SEQ Apr 2021'!R61&gt;0,'SEQ Apr 2021'!T61=""),IF(($C$65*$C$66&lt;'SEQ Apr 2021'!R61+'SEQ Apr 2021'!P61),(0),(($C$65*$C$66-('SEQ Apr 2021'!R61+'SEQ Apr 2021'!P61))*'SEQ Apr 2021'!S61/100)),IF(AND('SEQ Apr 2021'!P61&gt;0,'SEQ Apr 2021'!R61=""&gt;0),IF(($C$65*$C$66&lt;'SEQ Apr 2021'!P61),(0),($C$65*$C$66-'SEQ Apr 2021'!P61)*'SEQ Apr 2021'!Q61/100),0)))</f>
        <v>0</v>
      </c>
      <c r="F83" s="134">
        <f>($C$65*$C$67)*'SEQ Apr 2021'!W61/100</f>
        <v>250.22727272727275</v>
      </c>
      <c r="G83" s="135">
        <f t="shared" si="47"/>
        <v>1097.9272727272726</v>
      </c>
      <c r="H83" s="239">
        <f t="shared" si="48"/>
        <v>3954.9090909090901</v>
      </c>
      <c r="I83" s="239">
        <f t="shared" si="46"/>
        <v>4391.7090909090903</v>
      </c>
      <c r="J83" s="136">
        <f t="shared" si="49"/>
        <v>4830.88</v>
      </c>
      <c r="K83" s="137">
        <f>'SEQ Apr 2021'!BB61</f>
        <v>0</v>
      </c>
      <c r="L83" s="137">
        <f>'SEQ Apr 2021'!BC61</f>
        <v>0</v>
      </c>
      <c r="M83" s="137">
        <f>'SEQ Apr 2021'!BD61</f>
        <v>0</v>
      </c>
      <c r="N83" s="137">
        <f>'SEQ Apr 2021'!BE61</f>
        <v>0</v>
      </c>
      <c r="O83" s="144" t="str">
        <f t="shared" ref="O83:O88" si="56">IF(SUM(K83:N83)=0,"No discount",IF(K83&gt;0,"Guaranteed off bill",IF(L83&gt;0,"Guaranteed off usage",IF(M83&gt;0,"Pay-on-time off bill","Pay-on-time off usage"))))</f>
        <v>No discount</v>
      </c>
      <c r="P83" s="226" t="str">
        <f t="shared" si="51"/>
        <v>Exclusive</v>
      </c>
      <c r="Q83" s="240">
        <f t="shared" si="52"/>
        <v>4391.7090909090903</v>
      </c>
      <c r="R83" s="240">
        <f t="shared" si="53"/>
        <v>4391.7090909090903</v>
      </c>
      <c r="S83" s="136">
        <f t="shared" si="54"/>
        <v>4830.88</v>
      </c>
      <c r="T83" s="136">
        <f t="shared" si="54"/>
        <v>4830.88</v>
      </c>
      <c r="U83" s="160">
        <f>'SEQ Apr 2021'!BL61</f>
        <v>0</v>
      </c>
      <c r="V83" s="161" t="str">
        <f>'SEQ Apr 2021'!BM61</f>
        <v>n</v>
      </c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</row>
    <row r="84" spans="1:41" ht="14" x14ac:dyDescent="0.15">
      <c r="A84" s="131" t="str">
        <f>'SEQ Apr 2021'!K62</f>
        <v>CovaU</v>
      </c>
      <c r="B84" s="132" t="str">
        <f>'SEQ Apr 2021'!L62</f>
        <v>Freedom Plus</v>
      </c>
      <c r="C84" s="133">
        <f>IF('SEQ Apr 2021'!BP62=0,91*'SEQ Apr 2021'!M62/100,(91*'SEQ Apr 2021'!M62/100)+'SEQ Apr 2021'!BP62/4)</f>
        <v>117.39</v>
      </c>
      <c r="D84" s="133">
        <f>IF('SEQ Apr 2021'!O62="",$C$65*$C$66*'SEQ Apr 2021'!N62/100,IF($C$65*$C$66&gt;='SEQ Apr 2021'!P62,('SEQ Apr 2021'!P62*'SEQ Apr 2021'!N62/100),($C$65*$C$66*'SEQ Apr 2021'!N62/100)))</f>
        <v>941.5</v>
      </c>
      <c r="E84" s="133">
        <f>IF(AND('SEQ Apr 2021'!R62&gt;0,'SEQ Apr 2021'!T62&gt;0),IF(($C$65*$C$66&lt;'SEQ Apr 2021'!T62),(0),($C$65*$C$66-'SEQ Apr 2021'!T62)*'SEQ Apr 2021'!U62/100),IF(AND('SEQ Apr 2021'!R62&gt;0,'SEQ Apr 2021'!T62=""),IF(($C$65*$C$66&lt;'SEQ Apr 2021'!R62+'SEQ Apr 2021'!P62),(0),(($C$65*$C$66-('SEQ Apr 2021'!R62+'SEQ Apr 2021'!P62))*'SEQ Apr 2021'!S62/100)),IF(AND('SEQ Apr 2021'!P62&gt;0,'SEQ Apr 2021'!R62=""&gt;0),IF(($C$65*$C$66&lt;'SEQ Apr 2021'!P62),(0),($C$65*$C$66-'SEQ Apr 2021'!P62)*'SEQ Apr 2021'!Q62/100),0)))</f>
        <v>0</v>
      </c>
      <c r="F84" s="134">
        <f>($C$65*$C$67)*'SEQ Apr 2021'!W62/100</f>
        <v>330</v>
      </c>
      <c r="G84" s="135">
        <f t="shared" si="47"/>
        <v>1388.89</v>
      </c>
      <c r="H84" s="239">
        <f t="shared" si="48"/>
        <v>5086</v>
      </c>
      <c r="I84" s="239">
        <f t="shared" si="46"/>
        <v>5555.56</v>
      </c>
      <c r="J84" s="136">
        <f t="shared" si="49"/>
        <v>6111.1160000000009</v>
      </c>
      <c r="K84" s="137">
        <f>'SEQ Apr 2021'!BB62</f>
        <v>15</v>
      </c>
      <c r="L84" s="137">
        <f>'SEQ Apr 2021'!BC62</f>
        <v>0</v>
      </c>
      <c r="M84" s="137">
        <f>'SEQ Apr 2021'!BD62</f>
        <v>0</v>
      </c>
      <c r="N84" s="137">
        <f>'SEQ Apr 2021'!BE62</f>
        <v>0</v>
      </c>
      <c r="O84" s="144" t="str">
        <f t="shared" si="56"/>
        <v>Guaranteed off bill</v>
      </c>
      <c r="P84" s="226" t="str">
        <f t="shared" si="51"/>
        <v>Exclusive</v>
      </c>
      <c r="Q84" s="240">
        <f t="shared" si="52"/>
        <v>4722.2260000000006</v>
      </c>
      <c r="R84" s="240">
        <f t="shared" si="53"/>
        <v>4722.2260000000006</v>
      </c>
      <c r="S84" s="136">
        <f t="shared" si="54"/>
        <v>5194.4486000000006</v>
      </c>
      <c r="T84" s="136">
        <f t="shared" si="54"/>
        <v>5194.4486000000006</v>
      </c>
      <c r="U84" s="160">
        <f>'SEQ Apr 2021'!BL62</f>
        <v>0</v>
      </c>
      <c r="V84" s="161" t="str">
        <f>'SEQ Apr 2021'!BM62</f>
        <v>n</v>
      </c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</row>
    <row r="85" spans="1:41" ht="14" x14ac:dyDescent="0.15">
      <c r="A85" s="131" t="str">
        <f>'SEQ Apr 2021'!K63</f>
        <v>Discover Energy</v>
      </c>
      <c r="B85" s="132" t="str">
        <f>'SEQ Apr 2021'!L63</f>
        <v>Business Smart Saver</v>
      </c>
      <c r="C85" s="133">
        <f>IF('SEQ Apr 2021'!BP63=0,91*'SEQ Apr 2021'!M63/100,(91*'SEQ Apr 2021'!M63/100)+'SEQ Apr 2021'!BP63/4)</f>
        <v>116.48</v>
      </c>
      <c r="D85" s="133">
        <f>IF('SEQ Apr 2021'!O63="",$C$65*$C$66*'SEQ Apr 2021'!N63/100,IF($C$65*$C$66&gt;='SEQ Apr 2021'!P63,('SEQ Apr 2021'!P63*'SEQ Apr 2021'!N63/100),($C$65*$C$66*'SEQ Apr 2021'!N63/100)))</f>
        <v>980</v>
      </c>
      <c r="E85" s="133">
        <f>IF(AND('SEQ Apr 2021'!R63&gt;0,'SEQ Apr 2021'!T63&gt;0),IF(($C$65*$C$66&lt;'SEQ Apr 2021'!T63),(0),($C$65*$C$66-'SEQ Apr 2021'!T63)*'SEQ Apr 2021'!U63/100),IF(AND('SEQ Apr 2021'!R63&gt;0,'SEQ Apr 2021'!T63=""),IF(($C$65*$C$66&lt;'SEQ Apr 2021'!R63+'SEQ Apr 2021'!P63),(0),(($C$65*$C$66-('SEQ Apr 2021'!R63+'SEQ Apr 2021'!P63))*'SEQ Apr 2021'!S63/100)),IF(AND('SEQ Apr 2021'!P63&gt;0,'SEQ Apr 2021'!R63=""&gt;0),IF(($C$65*$C$66&lt;'SEQ Apr 2021'!P63),(0),($C$65*$C$66-'SEQ Apr 2021'!P63)*'SEQ Apr 2021'!Q63/100),0)))</f>
        <v>0</v>
      </c>
      <c r="F85" s="134">
        <f>($C$65*$C$67)*'SEQ Apr 2021'!W63/100</f>
        <v>336.81818181818176</v>
      </c>
      <c r="G85" s="135">
        <f t="shared" si="47"/>
        <v>1433.2981818181818</v>
      </c>
      <c r="H85" s="239">
        <f t="shared" si="48"/>
        <v>5267.272727272727</v>
      </c>
      <c r="I85" s="239">
        <f t="shared" si="46"/>
        <v>5733.1927272727271</v>
      </c>
      <c r="J85" s="136">
        <f t="shared" si="49"/>
        <v>6306.5120000000006</v>
      </c>
      <c r="K85" s="137">
        <f>'SEQ Apr 2021'!BB63</f>
        <v>0</v>
      </c>
      <c r="L85" s="137">
        <f>'SEQ Apr 2021'!BC63</f>
        <v>13</v>
      </c>
      <c r="M85" s="137">
        <f>'SEQ Apr 2021'!BD63</f>
        <v>0</v>
      </c>
      <c r="N85" s="137">
        <f>'SEQ Apr 2021'!BE63</f>
        <v>0</v>
      </c>
      <c r="O85" s="144" t="str">
        <f t="shared" si="56"/>
        <v>Guaranteed off usage</v>
      </c>
      <c r="P85" s="226" t="str">
        <f t="shared" si="51"/>
        <v>Exclusive</v>
      </c>
      <c r="Q85" s="240">
        <f t="shared" si="52"/>
        <v>5048.4472727272723</v>
      </c>
      <c r="R85" s="240">
        <f t="shared" si="53"/>
        <v>5048.4472727272723</v>
      </c>
      <c r="S85" s="136">
        <f t="shared" si="54"/>
        <v>5553.2920000000004</v>
      </c>
      <c r="T85" s="136">
        <f t="shared" si="54"/>
        <v>5553.2920000000004</v>
      </c>
      <c r="U85" s="160">
        <f>'SEQ Apr 2021'!BL63</f>
        <v>0</v>
      </c>
      <c r="V85" s="161" t="str">
        <f>'SEQ Apr 2021'!BM63</f>
        <v>n</v>
      </c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</row>
    <row r="86" spans="1:41" ht="14" x14ac:dyDescent="0.15">
      <c r="A86" s="131" t="str">
        <f>'SEQ Apr 2021'!K64</f>
        <v>Glow Power</v>
      </c>
      <c r="B86" s="132" t="str">
        <f>'SEQ Apr 2021'!L64</f>
        <v>Saver</v>
      </c>
      <c r="C86" s="133">
        <f>IF('SEQ Apr 2021'!BP64=0,91*'SEQ Apr 2021'!M64/100,(91*'SEQ Apr 2021'!M64/100)+'SEQ Apr 2021'!BP64/4)</f>
        <v>92.82</v>
      </c>
      <c r="D86" s="133">
        <f>IF('SEQ Apr 2021'!O64="",$C$65*$C$66*'SEQ Apr 2021'!N64/100,IF($C$65*$C$66&gt;='SEQ Apr 2021'!P64,('SEQ Apr 2021'!P64*'SEQ Apr 2021'!N64/100),($C$65*$C$66*'SEQ Apr 2021'!N64/100)))</f>
        <v>874.99999999999989</v>
      </c>
      <c r="E86" s="133">
        <f>IF(AND('SEQ Apr 2021'!R64&gt;0,'SEQ Apr 2021'!T64&gt;0),IF(($C$65*$C$66&lt;'SEQ Apr 2021'!T64),(0),($C$65*$C$66-'SEQ Apr 2021'!T64)*'SEQ Apr 2021'!U64/100),IF(AND('SEQ Apr 2021'!R64&gt;0,'SEQ Apr 2021'!T64=""),IF(($C$65*$C$66&lt;'SEQ Apr 2021'!R64+'SEQ Apr 2021'!P64),(0),(($C$65*$C$66-('SEQ Apr 2021'!R64+'SEQ Apr 2021'!P64))*'SEQ Apr 2021'!S64/100)),IF(AND('SEQ Apr 2021'!P64&gt;0,'SEQ Apr 2021'!R64=""&gt;0),IF(($C$65*$C$66&lt;'SEQ Apr 2021'!P64),(0),($C$65*$C$66-'SEQ Apr 2021'!P64)*'SEQ Apr 2021'!Q64/100),0)))</f>
        <v>0</v>
      </c>
      <c r="F86" s="134">
        <f>($C$65*$C$67)*'SEQ Apr 2021'!W64/100</f>
        <v>275.99999999999994</v>
      </c>
      <c r="G86" s="135">
        <f t="shared" si="47"/>
        <v>1243.82</v>
      </c>
      <c r="H86" s="239">
        <f t="shared" si="48"/>
        <v>4604</v>
      </c>
      <c r="I86" s="239">
        <f t="shared" si="46"/>
        <v>4975.28</v>
      </c>
      <c r="J86" s="136">
        <f t="shared" si="49"/>
        <v>5472.808</v>
      </c>
      <c r="K86" s="137">
        <f>'SEQ Apr 2021'!BB64</f>
        <v>0</v>
      </c>
      <c r="L86" s="137">
        <f>'SEQ Apr 2021'!BC64</f>
        <v>0</v>
      </c>
      <c r="M86" s="137">
        <f>'SEQ Apr 2021'!BD64</f>
        <v>0</v>
      </c>
      <c r="N86" s="137">
        <f>'SEQ Apr 2021'!BE64</f>
        <v>0</v>
      </c>
      <c r="O86" s="144" t="str">
        <f t="shared" si="56"/>
        <v>No discount</v>
      </c>
      <c r="P86" s="226" t="str">
        <f t="shared" si="51"/>
        <v>Exclusive</v>
      </c>
      <c r="Q86" s="240">
        <f t="shared" si="52"/>
        <v>4975.28</v>
      </c>
      <c r="R86" s="240">
        <f t="shared" si="53"/>
        <v>4975.28</v>
      </c>
      <c r="S86" s="136">
        <f t="shared" ref="S86:T88" si="57">Q86*1.1</f>
        <v>5472.808</v>
      </c>
      <c r="T86" s="136">
        <f t="shared" si="57"/>
        <v>5472.808</v>
      </c>
      <c r="U86" s="160">
        <f>'SEQ Apr 2021'!BL64</f>
        <v>0</v>
      </c>
      <c r="V86" s="161" t="str">
        <f>'SEQ Apr 2021'!BM64</f>
        <v>n</v>
      </c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</row>
    <row r="87" spans="1:41" ht="14" x14ac:dyDescent="0.15">
      <c r="A87" s="131" t="str">
        <f>'SEQ Apr 2021'!K65</f>
        <v>ReAmped Energy</v>
      </c>
      <c r="B87" s="132" t="str">
        <f>'SEQ Apr 2021'!L65</f>
        <v>Reamped Business</v>
      </c>
      <c r="C87" s="133">
        <f>IF('SEQ Apr 2021'!BP65=0,91*'SEQ Apr 2021'!M65/100,(91*'SEQ Apr 2021'!M65/100)+'SEQ Apr 2021'!BP65/4)</f>
        <v>94.36699999999999</v>
      </c>
      <c r="D87" s="133">
        <f>IF('SEQ Apr 2021'!O65="",$C$65*$C$66*'SEQ Apr 2021'!N65/100,IF($C$65*$C$66&gt;='SEQ Apr 2021'!P65,('SEQ Apr 2021'!P65*'SEQ Apr 2021'!N65/100),($C$65*$C$66*'SEQ Apr 2021'!N65/100)))</f>
        <v>641.77272727272725</v>
      </c>
      <c r="E87" s="133">
        <f>IF(AND('SEQ Apr 2021'!R65&gt;0,'SEQ Apr 2021'!T65&gt;0),IF(($C$65*$C$66&lt;'SEQ Apr 2021'!T65),(0),($C$65*$C$66-'SEQ Apr 2021'!T65)*'SEQ Apr 2021'!U65/100),IF(AND('SEQ Apr 2021'!R65&gt;0,'SEQ Apr 2021'!T65=""),IF(($C$65*$C$66&lt;'SEQ Apr 2021'!R65+'SEQ Apr 2021'!P65),(0),(($C$65*$C$66-('SEQ Apr 2021'!R65+'SEQ Apr 2021'!P65))*'SEQ Apr 2021'!S65/100)),IF(AND('SEQ Apr 2021'!P65&gt;0,'SEQ Apr 2021'!R65=""&gt;0),IF(($C$65*$C$66&lt;'SEQ Apr 2021'!P65),(0),($C$65*$C$66-'SEQ Apr 2021'!P65)*'SEQ Apr 2021'!Q65/100),0)))</f>
        <v>0</v>
      </c>
      <c r="F87" s="134">
        <f>($C$65*$C$67)*'SEQ Apr 2021'!W65/100</f>
        <v>249.1363636363636</v>
      </c>
      <c r="G87" s="135">
        <f t="shared" si="47"/>
        <v>985.27609090909084</v>
      </c>
      <c r="H87" s="239">
        <f t="shared" si="48"/>
        <v>3563.6363636363635</v>
      </c>
      <c r="I87" s="239">
        <f t="shared" si="46"/>
        <v>3941.1043636363634</v>
      </c>
      <c r="J87" s="136">
        <f t="shared" si="49"/>
        <v>4335.2147999999997</v>
      </c>
      <c r="K87" s="137">
        <f>'SEQ Apr 2021'!BB65</f>
        <v>0</v>
      </c>
      <c r="L87" s="137">
        <f>'SEQ Apr 2021'!BC65</f>
        <v>0</v>
      </c>
      <c r="M87" s="137">
        <f>'SEQ Apr 2021'!BD65</f>
        <v>0</v>
      </c>
      <c r="N87" s="137">
        <f>'SEQ Apr 2021'!BE65</f>
        <v>0</v>
      </c>
      <c r="O87" s="144" t="str">
        <f t="shared" si="56"/>
        <v>No discount</v>
      </c>
      <c r="P87" s="226" t="str">
        <f t="shared" si="51"/>
        <v>Exclusive</v>
      </c>
      <c r="Q87" s="240">
        <f t="shared" si="52"/>
        <v>3941.1043636363634</v>
      </c>
      <c r="R87" s="240">
        <f t="shared" si="53"/>
        <v>3941.1043636363634</v>
      </c>
      <c r="S87" s="136">
        <f t="shared" si="57"/>
        <v>4335.2147999999997</v>
      </c>
      <c r="T87" s="136">
        <f t="shared" si="57"/>
        <v>4335.2147999999997</v>
      </c>
      <c r="U87" s="160">
        <f>'SEQ Apr 2021'!BL65</f>
        <v>0</v>
      </c>
      <c r="V87" s="161" t="str">
        <f>'SEQ Apr 2021'!BM65</f>
        <v>n</v>
      </c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</row>
    <row r="88" spans="1:41" ht="14" x14ac:dyDescent="0.15">
      <c r="A88" s="131" t="str">
        <f>'SEQ Apr 2021'!K66</f>
        <v>Sumo Power</v>
      </c>
      <c r="B88" s="132" t="str">
        <f>'SEQ Apr 2021'!L66</f>
        <v>Freedom Business</v>
      </c>
      <c r="C88" s="133">
        <f>IF('SEQ Apr 2021'!BP66=0,91*'SEQ Apr 2021'!M66/100,(91*'SEQ Apr 2021'!M66/100)+'SEQ Apr 2021'!BP66/4)</f>
        <v>104.65</v>
      </c>
      <c r="D88" s="133">
        <f>IF('SEQ Apr 2021'!O66="",$C$65*$C$66*'SEQ Apr 2021'!N66/100,IF($C$65*$C$66&gt;='SEQ Apr 2021'!P66,('SEQ Apr 2021'!P66*'SEQ Apr 2021'!N66/100),($C$65*$C$66*'SEQ Apr 2021'!N66/100)))</f>
        <v>805</v>
      </c>
      <c r="E88" s="133">
        <f>IF(AND('SEQ Apr 2021'!R66&gt;0,'SEQ Apr 2021'!T66&gt;0),IF(($C$65*$C$66&lt;'SEQ Apr 2021'!T66),(0),($C$65*$C$66-'SEQ Apr 2021'!T66)*'SEQ Apr 2021'!U66/100),IF(AND('SEQ Apr 2021'!R66&gt;0,'SEQ Apr 2021'!T66=""),IF(($C$65*$C$66&lt;'SEQ Apr 2021'!R66+'SEQ Apr 2021'!P66),(0),(($C$65*$C$66-('SEQ Apr 2021'!R66+'SEQ Apr 2021'!P66))*'SEQ Apr 2021'!S66/100)),IF(AND('SEQ Apr 2021'!P66&gt;0,'SEQ Apr 2021'!R66=""&gt;0),IF(($C$65*$C$66&lt;'SEQ Apr 2021'!P66),(0),($C$65*$C$66-'SEQ Apr 2021'!P66)*'SEQ Apr 2021'!Q66/100),0)))</f>
        <v>0</v>
      </c>
      <c r="F88" s="134">
        <f>($C$65*$C$67)*'SEQ Apr 2021'!W66/100</f>
        <v>270</v>
      </c>
      <c r="G88" s="135">
        <f t="shared" si="47"/>
        <v>1179.6500000000001</v>
      </c>
      <c r="H88" s="239">
        <f t="shared" si="48"/>
        <v>4300</v>
      </c>
      <c r="I88" s="239">
        <f t="shared" si="46"/>
        <v>4718.6000000000004</v>
      </c>
      <c r="J88" s="136">
        <f t="shared" si="49"/>
        <v>5190.4600000000009</v>
      </c>
      <c r="K88" s="137">
        <f>'SEQ Apr 2021'!BB66</f>
        <v>0</v>
      </c>
      <c r="L88" s="137">
        <f>'SEQ Apr 2021'!BC66</f>
        <v>0</v>
      </c>
      <c r="M88" s="137">
        <f>'SEQ Apr 2021'!BD66</f>
        <v>0</v>
      </c>
      <c r="N88" s="137">
        <f>'SEQ Apr 2021'!BE66</f>
        <v>0</v>
      </c>
      <c r="O88" s="144" t="str">
        <f t="shared" si="56"/>
        <v>No discount</v>
      </c>
      <c r="P88" s="226" t="str">
        <f t="shared" si="51"/>
        <v>Exclusive</v>
      </c>
      <c r="Q88" s="240">
        <f t="shared" si="52"/>
        <v>4718.6000000000004</v>
      </c>
      <c r="R88" s="240">
        <f t="shared" si="53"/>
        <v>4718.6000000000004</v>
      </c>
      <c r="S88" s="136">
        <f t="shared" si="57"/>
        <v>5190.4600000000009</v>
      </c>
      <c r="T88" s="136">
        <f t="shared" si="57"/>
        <v>5190.4600000000009</v>
      </c>
      <c r="U88" s="160">
        <f>'SEQ Apr 2021'!BL66</f>
        <v>0</v>
      </c>
      <c r="V88" s="161" t="str">
        <f>'SEQ Apr 2021'!BM66</f>
        <v>n</v>
      </c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</row>
    <row r="89" spans="1:41" ht="14" x14ac:dyDescent="0.15">
      <c r="A89" s="131" t="str">
        <f>'SEQ Apr 2021'!K67</f>
        <v>Future X Power</v>
      </c>
      <c r="B89" s="132" t="str">
        <f>'SEQ Apr 2021'!L67</f>
        <v>Business Smart</v>
      </c>
      <c r="C89" s="133">
        <f>IF('SEQ Apr 2021'!BP67=0,91*'SEQ Apr 2021'!M67/100,(91*'SEQ Apr 2021'!M67/100)+'SEQ Apr 2021'!BP67/4)</f>
        <v>93.134363636363616</v>
      </c>
      <c r="D89" s="133">
        <f>IF('SEQ Apr 2021'!O67="",$C$65*$C$66*'SEQ Apr 2021'!N67/100,IF($C$65*$C$66&gt;='SEQ Apr 2021'!P67,('SEQ Apr 2021'!P67*'SEQ Apr 2021'!N67/100),($C$65*$C$66*'SEQ Apr 2021'!N67/100)))</f>
        <v>798.63636363636351</v>
      </c>
      <c r="E89" s="133">
        <f>IF(AND('SEQ Apr 2021'!R67&gt;0,'SEQ Apr 2021'!T67&gt;0),IF(($C$65*$C$66&lt;'SEQ Apr 2021'!T67),(0),($C$65*$C$66-'SEQ Apr 2021'!T67)*'SEQ Apr 2021'!U67/100),IF(AND('SEQ Apr 2021'!R67&gt;0,'SEQ Apr 2021'!T67=""),IF(($C$65*$C$66&lt;'SEQ Apr 2021'!R67+'SEQ Apr 2021'!P67),(0),(($C$65*$C$66-('SEQ Apr 2021'!R67+'SEQ Apr 2021'!P67))*'SEQ Apr 2021'!S67/100)),IF(AND('SEQ Apr 2021'!P67&gt;0,'SEQ Apr 2021'!R67=""&gt;0),IF(($C$65*$C$66&lt;'SEQ Apr 2021'!P67),(0),($C$65*$C$66-'SEQ Apr 2021'!P67)*'SEQ Apr 2021'!Q67/100),0)))</f>
        <v>0</v>
      </c>
      <c r="F89" s="134">
        <f>($C$65*$C$67)*'SEQ Apr 2021'!W67/100</f>
        <v>275.45454545454538</v>
      </c>
      <c r="G89" s="135">
        <f t="shared" ref="G89:G90" si="58">SUM(C89:F89)</f>
        <v>1167.2252727272726</v>
      </c>
      <c r="H89" s="239">
        <f t="shared" ref="H89:H90" si="59">(G89-C89)*4</f>
        <v>4296.363636363636</v>
      </c>
      <c r="I89" s="239">
        <f t="shared" ref="I89:I90" si="60">G89*4</f>
        <v>4668.9010909090903</v>
      </c>
      <c r="J89" s="136">
        <f t="shared" ref="J89:J90" si="61">I89*1.1</f>
        <v>5135.7911999999997</v>
      </c>
      <c r="K89" s="137">
        <f>'SEQ Apr 2021'!BB67</f>
        <v>0</v>
      </c>
      <c r="L89" s="137">
        <f>'SEQ Apr 2021'!BC67</f>
        <v>0</v>
      </c>
      <c r="M89" s="137">
        <f>'SEQ Apr 2021'!BD67</f>
        <v>0</v>
      </c>
      <c r="N89" s="137">
        <f>'SEQ Apr 2021'!BE67</f>
        <v>0</v>
      </c>
      <c r="O89" s="144" t="str">
        <f t="shared" ref="O89:O90" si="62">IF(SUM(K89:N89)=0,"No discount",IF(K89&gt;0,"Guaranteed off bill",IF(L89&gt;0,"Guaranteed off usage",IF(M89&gt;0,"Pay-on-time off bill","Pay-on-time off usage"))))</f>
        <v>No discount</v>
      </c>
      <c r="P89" s="226" t="str">
        <f t="shared" ref="P89:P90" si="63">IF(OR(A89="Origin Energy",A89="Red Energy",A89="Powershop"),"Inclusive","Exclusive")</f>
        <v>Exclusive</v>
      </c>
      <c r="Q89" s="240">
        <f t="shared" ref="Q89:Q90" si="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4668.9010909090903</v>
      </c>
      <c r="R89" s="240">
        <f t="shared" ref="R89:R90" si="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4668.9010909090903</v>
      </c>
      <c r="S89" s="136">
        <f t="shared" ref="S89:S90" si="66">Q89*1.1</f>
        <v>5135.7911999999997</v>
      </c>
      <c r="T89" s="136">
        <f t="shared" ref="T89:T90" si="67">R89*1.1</f>
        <v>5135.7911999999997</v>
      </c>
      <c r="U89" s="160">
        <f>'SEQ Apr 2021'!BL67</f>
        <v>0</v>
      </c>
      <c r="V89" s="161" t="str">
        <f>'SEQ Apr 2021'!BM67</f>
        <v>n</v>
      </c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</row>
    <row r="90" spans="1:41" ht="14" x14ac:dyDescent="0.15">
      <c r="A90" s="131" t="str">
        <f>'SEQ Apr 2021'!K68</f>
        <v>Momentum Energy</v>
      </c>
      <c r="B90" s="132" t="str">
        <f>'SEQ Apr 2021'!L68</f>
        <v>Smile Power</v>
      </c>
      <c r="C90" s="133">
        <f>IF('SEQ Apr 2021'!BP68=0,91*'SEQ Apr 2021'!M68/100,(91*'SEQ Apr 2021'!M68/100)+'SEQ Apr 2021'!BP68/4)</f>
        <v>111.41709090909092</v>
      </c>
      <c r="D90" s="133">
        <f>IF('SEQ Apr 2021'!O68="",$C$65*$C$66*'SEQ Apr 2021'!N68/100,IF($C$65*$C$66&gt;='SEQ Apr 2021'!P68,('SEQ Apr 2021'!P68*'SEQ Apr 2021'!N68/100),($C$65*$C$66*'SEQ Apr 2021'!N68/100)))</f>
        <v>1630.3636363636363</v>
      </c>
      <c r="E90" s="133">
        <f>IF(AND('SEQ Apr 2021'!R68&gt;0,'SEQ Apr 2021'!T68&gt;0),IF(($C$65*$C$66&lt;'SEQ Apr 2021'!T68),(0),($C$65*$C$66-'SEQ Apr 2021'!T68)*'SEQ Apr 2021'!U68/100),IF(AND('SEQ Apr 2021'!R68&gt;0,'SEQ Apr 2021'!T68=""),IF(($C$65*$C$66&lt;'SEQ Apr 2021'!R68+'SEQ Apr 2021'!P68),(0),(($C$65*$C$66-('SEQ Apr 2021'!R68+'SEQ Apr 2021'!P68))*'SEQ Apr 2021'!S68/100)),IF(AND('SEQ Apr 2021'!P68&gt;0,'SEQ Apr 2021'!R68=""&gt;0),IF(($C$65*$C$66&lt;'SEQ Apr 2021'!P68),(0),($C$65*$C$66-'SEQ Apr 2021'!P68)*'SEQ Apr 2021'!Q68/100),0)))</f>
        <v>0</v>
      </c>
      <c r="F90" s="134">
        <f>($C$65*$C$67)*'SEQ Apr 2021'!W68/100</f>
        <v>264.40909090909088</v>
      </c>
      <c r="G90" s="135">
        <f t="shared" si="58"/>
        <v>2006.1898181818183</v>
      </c>
      <c r="H90" s="239">
        <f t="shared" si="59"/>
        <v>7579.0909090909099</v>
      </c>
      <c r="I90" s="239">
        <f t="shared" si="60"/>
        <v>8024.7592727272731</v>
      </c>
      <c r="J90" s="136">
        <f t="shared" si="61"/>
        <v>8827.235200000001</v>
      </c>
      <c r="K90" s="137">
        <f>'SEQ Apr 2021'!BB68</f>
        <v>0</v>
      </c>
      <c r="L90" s="137">
        <f>'SEQ Apr 2021'!BC68</f>
        <v>0</v>
      </c>
      <c r="M90" s="137">
        <f>'SEQ Apr 2021'!BD68</f>
        <v>0</v>
      </c>
      <c r="N90" s="137">
        <f>'SEQ Apr 2021'!BE68</f>
        <v>0</v>
      </c>
      <c r="O90" s="144" t="str">
        <f t="shared" si="62"/>
        <v>No discount</v>
      </c>
      <c r="P90" s="226" t="str">
        <f t="shared" si="63"/>
        <v>Exclusive</v>
      </c>
      <c r="Q90" s="240">
        <f t="shared" si="64"/>
        <v>8024.7592727272731</v>
      </c>
      <c r="R90" s="240">
        <f t="shared" si="65"/>
        <v>8024.7592727272731</v>
      </c>
      <c r="S90" s="136">
        <f t="shared" si="66"/>
        <v>8827.235200000001</v>
      </c>
      <c r="T90" s="136">
        <f t="shared" si="67"/>
        <v>8827.235200000001</v>
      </c>
      <c r="U90" s="160">
        <f>'SEQ Apr 2021'!BL68</f>
        <v>0</v>
      </c>
      <c r="V90" s="161" t="str">
        <f>'SEQ Apr 2021'!BM68</f>
        <v>n</v>
      </c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</row>
    <row r="91" spans="1:41" ht="14" x14ac:dyDescent="0.15">
      <c r="A91" s="283"/>
      <c r="B91" s="283"/>
      <c r="C91" s="283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</row>
    <row r="92" spans="1:41" ht="14" x14ac:dyDescent="0.15">
      <c r="A92" s="283"/>
      <c r="B92" s="283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</row>
    <row r="93" spans="1:41" ht="14" x14ac:dyDescent="0.15">
      <c r="A93" s="283"/>
      <c r="B93" s="283"/>
      <c r="C93" s="283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</row>
    <row r="94" spans="1:41" ht="14" x14ac:dyDescent="0.15">
      <c r="A94" s="283"/>
      <c r="B94" s="283"/>
      <c r="C94" s="283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</row>
    <row r="95" spans="1:41" ht="14" x14ac:dyDescent="0.15">
      <c r="A95" s="283"/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</row>
    <row r="96" spans="1:41" ht="14" x14ac:dyDescent="0.15">
      <c r="A96" s="283"/>
      <c r="B96" s="283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</row>
    <row r="97" spans="1:41" ht="14" x14ac:dyDescent="0.15">
      <c r="A97" s="283"/>
      <c r="B97" s="283"/>
      <c r="C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</row>
    <row r="98" spans="1:41" ht="14" x14ac:dyDescent="0.15">
      <c r="A98" s="283"/>
      <c r="B98" s="283"/>
      <c r="C98" s="283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</row>
    <row r="99" spans="1:41" ht="14" x14ac:dyDescent="0.15">
      <c r="A99" s="283"/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</row>
    <row r="100" spans="1:41" ht="14" x14ac:dyDescent="0.15">
      <c r="A100" s="283"/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</row>
    <row r="101" spans="1:41" ht="14" x14ac:dyDescent="0.15">
      <c r="A101" s="283"/>
      <c r="B101" s="283"/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</row>
    <row r="102" spans="1:41" ht="14" x14ac:dyDescent="0.15">
      <c r="A102" s="283"/>
      <c r="B102" s="283"/>
      <c r="C102" s="283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</row>
    <row r="103" spans="1:41" ht="14" x14ac:dyDescent="0.15">
      <c r="A103" s="283"/>
      <c r="B103" s="283"/>
      <c r="C103" s="283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</row>
    <row r="104" spans="1:41" ht="14" x14ac:dyDescent="0.15">
      <c r="A104" s="283"/>
      <c r="B104" s="283"/>
      <c r="C104" s="283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</row>
    <row r="105" spans="1:41" ht="14" x14ac:dyDescent="0.15">
      <c r="A105" s="283"/>
      <c r="B105" s="283"/>
      <c r="C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</row>
    <row r="106" spans="1:41" ht="14" x14ac:dyDescent="0.15">
      <c r="A106" s="283"/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</row>
    <row r="107" spans="1:41" ht="14" x14ac:dyDescent="0.15">
      <c r="A107" s="283"/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</row>
    <row r="108" spans="1:41" ht="14" x14ac:dyDescent="0.15">
      <c r="A108" s="283"/>
      <c r="B108" s="283"/>
      <c r="C108" s="283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</row>
    <row r="109" spans="1:41" ht="14" x14ac:dyDescent="0.15">
      <c r="A109" s="283"/>
      <c r="B109" s="28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</row>
    <row r="110" spans="1:41" ht="14" x14ac:dyDescent="0.15">
      <c r="A110" s="283"/>
      <c r="B110" s="283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</row>
    <row r="111" spans="1:41" ht="14" x14ac:dyDescent="0.15">
      <c r="A111" s="283"/>
      <c r="B111" s="28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</row>
    <row r="112" spans="1:41" ht="14" x14ac:dyDescent="0.15">
      <c r="A112" s="283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</row>
    <row r="113" spans="1:41" ht="14" x14ac:dyDescent="0.15">
      <c r="A113" s="283"/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</row>
    <row r="114" spans="1:41" ht="14" x14ac:dyDescent="0.15">
      <c r="A114" s="283"/>
      <c r="B114" s="283"/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</row>
    <row r="115" spans="1:41" ht="14" x14ac:dyDescent="0.15">
      <c r="A115" s="283"/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</row>
    <row r="116" spans="1:41" ht="14" x14ac:dyDescent="0.15">
      <c r="A116" s="283"/>
      <c r="B116" s="283"/>
      <c r="C116" s="28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</row>
    <row r="117" spans="1:41" ht="14" x14ac:dyDescent="0.15">
      <c r="A117" s="283"/>
      <c r="B117" s="283"/>
      <c r="C117" s="28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</row>
    <row r="118" spans="1:41" ht="14" x14ac:dyDescent="0.15">
      <c r="A118" s="283"/>
      <c r="B118" s="283"/>
      <c r="C118" s="28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</row>
    <row r="119" spans="1:41" ht="14" x14ac:dyDescent="0.15">
      <c r="A119" s="283"/>
      <c r="B119" s="283"/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</row>
    <row r="120" spans="1:41" ht="14" x14ac:dyDescent="0.15">
      <c r="A120" s="283"/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</row>
    <row r="121" spans="1:41" ht="14" x14ac:dyDescent="0.15">
      <c r="A121" s="283"/>
      <c r="B121" s="283"/>
      <c r="C121" s="283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</row>
  </sheetData>
  <sheetProtection algorithmName="SHA-512" hashValue="x0BHLkXAdVmVdH1bRToimN+KCeDlB8OSqzK/5sjSlcQaBi8Q1B0C7WtVDAra8XfgdTRmvkcr02d1jKYo1Sfq0Q==" saltValue="xo0qZLMA4Uz02VNPUk7zaw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F2F87-AA03-CC4E-8147-A13B0D02A0E1}">
  <sheetPr codeName="Sheet40">
    <tabColor rgb="FFCD7B93"/>
  </sheetPr>
  <dimension ref="A1:AO50"/>
  <sheetViews>
    <sheetView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283" t="s">
        <v>24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8"/>
      <c r="AM1" s="288"/>
      <c r="AN1" s="288"/>
      <c r="AO1" s="288"/>
    </row>
    <row r="2" spans="1:41" ht="14" x14ac:dyDescent="0.15">
      <c r="A2" s="284" t="s">
        <v>21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8"/>
      <c r="AM2" s="288"/>
      <c r="AN2" s="288"/>
      <c r="AO2" s="288"/>
    </row>
    <row r="3" spans="1:41" ht="15" thickBot="1" x14ac:dyDescent="0.2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8"/>
      <c r="AM3" s="288"/>
      <c r="AN3" s="288"/>
      <c r="AO3" s="288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8"/>
      <c r="AO7" s="288"/>
    </row>
    <row r="8" spans="1:41" ht="18" customHeight="1" thickBot="1" x14ac:dyDescent="0.2">
      <c r="A8" s="186" t="str">
        <f>'ERG Apr 2021'!K2</f>
        <v>Ergon Energy</v>
      </c>
      <c r="B8" s="187" t="str">
        <f>'ERG Apr 2021'!L2</f>
        <v>Regulated</v>
      </c>
      <c r="C8" s="252">
        <f>IF('ERG Apr 2021'!BP2=0,91*'ERG Apr 2021'!M2/100,(91*'ERG Apr 2021'!M2/100)+'ERG Apr 2021'!BP2/4)</f>
        <v>116.7223909090909</v>
      </c>
      <c r="D8" s="253">
        <f>IF('ERG Apr 2021'!O2="",$C$5*'ERG Apr 2021'!N2/100,IF($C$5&gt;='ERG Apr 2021'!P2,('ERG Apr 2021'!P2*'ERG Apr 2021'!N2/100),($C$5*'ERG Apr 2021'!N2/100)))</f>
        <v>1162.7272727272725</v>
      </c>
      <c r="E8" s="253">
        <f>IF(AND('ERG Apr 2021'!P2&gt;0,'ERG Apr 2021'!R2&gt;0),IF($C$5&lt;'ERG Apr 2021'!P2,0,IF($C$5&lt;=('ERG Apr 2021'!R2+'ERG Apr 2021'!P2),(($C$5-'ERG Apr 2021'!P2)*'ERG Apr 2021'!Q2/100),(('ERG Apr 2021'!R2)*'ERG Apr 2021'!Q2/100))),0)</f>
        <v>0</v>
      </c>
      <c r="F8" s="253">
        <f>IF(AND('ERG Apr 2021'!R2&gt;0,'ERG Apr 2021'!T2&gt;0),IF(($C$5&lt;'ERG Apr 2021'!T2),(0),($C$5-'ERG Apr 2021'!T2)*'ERG Apr 2021'!U2/100),IF(AND('ERG Apr 2021'!R2&gt;0,'ERG Apr 2021'!T2=""),IF(($C$5&lt;'ERG Apr 2021'!R2+'ERG Apr 2021'!P2),(0),(($C$5-('ERG Apr 2021'!R2+'ERG Apr 2021'!P2))*'ERG Apr 2021'!S2/100)),IF(AND('ERG Apr 2021'!P2&gt;0,'ERG Apr 2021'!R2=""&gt;0),IF(($C$5&lt;'ERG Apr 2021'!P2),(0),($C$5-'ERG Apr 2021'!P2)*'ERG Apr 2021'!Q2/100),0)))</f>
        <v>0</v>
      </c>
      <c r="G8" s="254">
        <f>SUM(C8:F8)</f>
        <v>1279.4496636363633</v>
      </c>
      <c r="H8" s="255">
        <f t="shared" ref="H8" si="0">(G8-C8)*4</f>
        <v>4650.9090909090901</v>
      </c>
      <c r="I8" s="255">
        <f t="shared" ref="I8" si="1">G8*4</f>
        <v>5117.7986545454532</v>
      </c>
      <c r="J8" s="256">
        <f>I8*1.1</f>
        <v>5629.5785199999991</v>
      </c>
      <c r="K8" s="257">
        <f>'ERG Apr 2021'!BB2</f>
        <v>0</v>
      </c>
      <c r="L8" s="257">
        <f>'ERG Apr 2021'!BC2</f>
        <v>0</v>
      </c>
      <c r="M8" s="257">
        <f>'ERG Apr 2021'!BD2</f>
        <v>0</v>
      </c>
      <c r="N8" s="257">
        <f>'ERG Apr 2021'!BE2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261">
        <f>Q8*1.1</f>
        <v>5629.5785199999991</v>
      </c>
      <c r="T8" s="256">
        <f>R8*1.1</f>
        <v>5629.5785199999991</v>
      </c>
      <c r="U8" s="262">
        <f>'ERG Apr 2021'!BL2</f>
        <v>0</v>
      </c>
      <c r="V8" s="263" t="str">
        <f>'ERG Apr 2021'!BM2</f>
        <v>n</v>
      </c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8"/>
      <c r="AO8" s="288"/>
    </row>
    <row r="9" spans="1:41" ht="14" x14ac:dyDescent="0.15">
      <c r="A9" s="288"/>
      <c r="B9" s="288"/>
      <c r="C9" s="288"/>
      <c r="D9" s="288"/>
      <c r="E9" s="288"/>
      <c r="F9" s="288"/>
      <c r="G9" s="288"/>
      <c r="H9" s="288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8"/>
      <c r="AM9" s="288"/>
      <c r="AN9" s="288"/>
      <c r="AO9" s="288"/>
    </row>
    <row r="10" spans="1:41" ht="15" thickBot="1" x14ac:dyDescent="0.2">
      <c r="A10" s="288"/>
      <c r="B10" s="288"/>
      <c r="C10" s="288"/>
      <c r="D10" s="288"/>
      <c r="E10" s="288"/>
      <c r="F10" s="288"/>
      <c r="G10" s="288"/>
      <c r="H10" s="288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8"/>
      <c r="AM10" s="288"/>
      <c r="AN10" s="288"/>
      <c r="AO10" s="288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8"/>
      <c r="AM13" s="288"/>
      <c r="AN13" s="288"/>
      <c r="AO13" s="288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8"/>
      <c r="AM14" s="288"/>
      <c r="AN14" s="288"/>
      <c r="AO14" s="288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8"/>
      <c r="AM15" s="288"/>
      <c r="AN15" s="288"/>
      <c r="AO15" s="288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8"/>
      <c r="AO16" s="288"/>
    </row>
    <row r="17" spans="1:41" ht="15" thickBot="1" x14ac:dyDescent="0.2">
      <c r="A17" s="186" t="str">
        <f>'ERG Apr 2021'!K3</f>
        <v>Ergon Energy</v>
      </c>
      <c r="B17" s="187" t="str">
        <f>'ERG Apr 2021'!L3</f>
        <v>Regulated</v>
      </c>
      <c r="C17" s="188">
        <f>IF('ERG Apr 2021'!BP3=0,91*'ERG Apr 2021'!M3/100,(91*'ERG Apr 2021'!M3/100)+'ERG Apr 2021'!BP3/4)</f>
        <v>116.71990909090908</v>
      </c>
      <c r="D17" s="188">
        <f>IF('ERG Apr 2021'!O3="",$C$29*$C$30*'ERG Apr 2021'!N3/100,IF($C$29*$C$30&gt;='ERG Apr 2021'!P3,('ERG Apr 2021'!P3*'ERG Apr 2021'!N3/100),($C$29*$C$30*'ERG Apr 2021'!N3/100)))</f>
        <v>0</v>
      </c>
      <c r="E17" s="189">
        <f>IF(AND('ERG Apr 2021'!R3&gt;0,'ERG Apr 2021'!T3&gt;0),IF(($C$29*$C$30&lt;'ERG Apr 2021'!T3),(0),($C$29*$C$30-'ERG Apr 2021'!T3)*'ERG Apr 2021'!U3/100),IF(AND('ERG Apr 2021'!R3&gt;0,'ERG Apr 2021'!T3=""),IF(($C$29*$C$30&lt;'ERG Apr 2021'!R3+'ERG Apr 2021'!P3),(0),(($C$29*$C$30-('ERG Apr 2021'!R3+'ERG Apr 2021'!P3))*'ERG Apr 2021'!S3/100)),IF(AND('ERG Apr 2021'!P3&gt;0,'ERG Apr 2021'!R3=""&gt;0),IF(($C$29*$C$30&lt;'ERG Apr 2021'!P3),(0),($C$29*$C$30-'ERG Apr 2021'!P3)*'ERG Apr 2021'!Q3/100),0)))</f>
        <v>0</v>
      </c>
      <c r="F17" s="189">
        <f>($C$29*$C$31)*'ERG Apr 2021'!AF3/100</f>
        <v>0</v>
      </c>
      <c r="G17" s="190">
        <f>SUM(C17:F17)</f>
        <v>116.71990909090908</v>
      </c>
      <c r="H17" s="190">
        <f>(G17-C17)*4</f>
        <v>0</v>
      </c>
      <c r="I17" s="191">
        <f t="shared" ref="I17" si="3">G17*4</f>
        <v>466.87963636363634</v>
      </c>
      <c r="J17" s="245">
        <f>I17*1.1</f>
        <v>513.56759999999997</v>
      </c>
      <c r="K17" s="190">
        <f>'ERG Apr 2021'!BB3</f>
        <v>0</v>
      </c>
      <c r="L17" s="190">
        <f>'ERG Apr 2021'!BC3</f>
        <v>0</v>
      </c>
      <c r="M17" s="190">
        <f>'ERG Apr 2021'!BD3</f>
        <v>0</v>
      </c>
      <c r="N17" s="190">
        <f>'ERG Apr 2021'!BE3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190">
        <f>Q17*1.1</f>
        <v>513.56759999999997</v>
      </c>
      <c r="T17" s="190">
        <f>R17*1.1</f>
        <v>513.56759999999997</v>
      </c>
      <c r="U17" s="190">
        <f>'ERG Apr 2021'!BL3</f>
        <v>0</v>
      </c>
      <c r="V17" s="190" t="str">
        <f>'ERG Apr 2021'!BM3</f>
        <v>n</v>
      </c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8"/>
      <c r="AO17" s="288"/>
    </row>
    <row r="18" spans="1:41" ht="14" x14ac:dyDescent="0.15">
      <c r="A18" s="288"/>
      <c r="B18" s="288"/>
      <c r="C18" s="288"/>
      <c r="D18" s="288"/>
      <c r="E18" s="288"/>
      <c r="F18" s="288"/>
      <c r="G18" s="288"/>
      <c r="H18" s="288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8"/>
      <c r="AM18" s="288"/>
      <c r="AN18" s="288"/>
      <c r="AO18" s="288"/>
    </row>
    <row r="19" spans="1:41" ht="15" thickBot="1" x14ac:dyDescent="0.2">
      <c r="A19" s="288"/>
      <c r="B19" s="288"/>
      <c r="C19" s="288"/>
      <c r="D19" s="288"/>
      <c r="E19" s="288"/>
      <c r="F19" s="288"/>
      <c r="G19" s="288"/>
      <c r="H19" s="288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8"/>
      <c r="AM19" s="288"/>
      <c r="AN19" s="288"/>
      <c r="AO19" s="288"/>
    </row>
    <row r="20" spans="1:41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</row>
    <row r="21" spans="1:41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</row>
    <row r="22" spans="1:41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</row>
    <row r="23" spans="1:41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</row>
    <row r="24" spans="1:41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</row>
    <row r="25" spans="1:41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8"/>
      <c r="AO25" s="288"/>
    </row>
    <row r="26" spans="1:41" ht="15" thickBot="1" x14ac:dyDescent="0.2">
      <c r="A26" s="186" t="str">
        <f>'ERG Apr 2021'!K4</f>
        <v>Ergon Energy</v>
      </c>
      <c r="B26" s="187" t="str">
        <f>'ERG Apr 2021'!L4</f>
        <v>Regulated</v>
      </c>
      <c r="C26" s="188">
        <f>IF('ERG Apr 2021'!BP4=0,91*'ERG Apr 2021'!M4/100,(91*'ERG Apr 2021'!M4/100)+'ERG Apr 2021'!BP4/4)</f>
        <v>107.68609090909089</v>
      </c>
      <c r="D26" s="188">
        <f>IF('ERG Apr 2021'!O4="",$C$54*$C$55*'ERG Apr 2021'!N4/100,IF($C$54*$C$55&gt;='ERG Apr 2021'!P4,('ERG Apr 2021'!P4*'ERG Apr 2021'!N4/100),($C$54*$C$55*'ERG Apr 2021'!N4/100)))</f>
        <v>0</v>
      </c>
      <c r="E26" s="189">
        <f>IF(AND('ERG Apr 2021'!R4&gt;0,'ERG Apr 2021'!T4&gt;0),IF(($C$54*$C$55&lt;'ERG Apr 2021'!T4),(0),($C$54*$C$55-'ERG Apr 2021'!T4)*'ERG Apr 2021'!U4/100),IF(AND('ERG Apr 2021'!R4&gt;0,'ERG Apr 2021'!T4=""),IF(($C$54*$C$55&lt;'ERG Apr 2021'!R4+'ERG Apr 2021'!P4),(0),(($C$54*$C$55-('ERG Apr 2021'!R4+'ERG Apr 2021'!P4))*'ERG Apr 2021'!S4/100)),IF(AND('ERG Apr 2021'!P4&gt;0,'ERG Apr 2021'!R4=""&gt;0),IF(($C$54*$C$55&lt;'ERG Apr 2021'!P4),(0),($C$54*$C$55-'ERG Apr 2021'!P4)*'ERG Apr 2021'!Q4/100),0)))</f>
        <v>0</v>
      </c>
      <c r="F26" s="189">
        <f>($C$54*$C$56)*'ERG Apr 2021'!W4/100</f>
        <v>0</v>
      </c>
      <c r="G26" s="190">
        <f>SUM(C26:F26)</f>
        <v>107.68609090909089</v>
      </c>
      <c r="H26" s="190">
        <f>(G26-C26)*4</f>
        <v>0</v>
      </c>
      <c r="I26" s="191">
        <f t="shared" ref="I26" si="4">G26*4</f>
        <v>430.74436363636357</v>
      </c>
      <c r="J26" s="245">
        <f>I26*1.1</f>
        <v>473.81879999999995</v>
      </c>
      <c r="K26" s="190">
        <f>'ERG Apr 2021'!BB4</f>
        <v>0</v>
      </c>
      <c r="L26" s="190">
        <f>'ERG Apr 2021'!BC4</f>
        <v>0</v>
      </c>
      <c r="M26" s="190">
        <f>'ERG Apr 2021'!BD4</f>
        <v>0</v>
      </c>
      <c r="N26" s="190">
        <f>'ERG Apr 2021'!BE4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190">
        <f>Q26*1.1</f>
        <v>473.81879999999995</v>
      </c>
      <c r="T26" s="190">
        <f>R26*1.1</f>
        <v>473.81879999999995</v>
      </c>
      <c r="U26" s="190">
        <f>'ERG Apr 2021'!BL4</f>
        <v>0</v>
      </c>
      <c r="V26" s="190" t="str">
        <f>'ERG Apr 2021'!BM4</f>
        <v>n</v>
      </c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8"/>
      <c r="AO26" s="288"/>
    </row>
    <row r="27" spans="1:41" ht="14" x14ac:dyDescent="0.15">
      <c r="A27" s="288"/>
      <c r="B27" s="288"/>
      <c r="C27" s="288"/>
      <c r="D27" s="288"/>
      <c r="E27" s="288"/>
      <c r="F27" s="288"/>
      <c r="G27" s="288"/>
      <c r="H27" s="288"/>
      <c r="I27" s="288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8"/>
      <c r="AM27" s="288"/>
      <c r="AN27" s="288"/>
      <c r="AO27" s="288"/>
    </row>
    <row r="28" spans="1:41" ht="14" x14ac:dyDescent="0.15">
      <c r="A28" s="288"/>
      <c r="B28" s="288"/>
      <c r="C28" s="288"/>
      <c r="D28" s="288"/>
      <c r="E28" s="288"/>
      <c r="F28" s="288"/>
      <c r="G28" s="288"/>
      <c r="H28" s="288"/>
      <c r="I28" s="288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8"/>
      <c r="AM28" s="288"/>
      <c r="AN28" s="288"/>
      <c r="AO28" s="288"/>
    </row>
    <row r="29" spans="1:41" ht="14" x14ac:dyDescent="0.15">
      <c r="A29" s="288"/>
      <c r="B29" s="288"/>
      <c r="C29" s="288"/>
      <c r="D29" s="288"/>
      <c r="E29" s="288"/>
      <c r="F29" s="288"/>
      <c r="G29" s="288"/>
      <c r="H29" s="288"/>
      <c r="I29" s="288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8"/>
      <c r="AM29" s="288"/>
      <c r="AN29" s="288"/>
      <c r="AO29" s="288"/>
    </row>
    <row r="30" spans="1:41" ht="14" x14ac:dyDescent="0.15">
      <c r="A30" s="288"/>
      <c r="B30" s="288"/>
      <c r="C30" s="288"/>
      <c r="D30" s="288"/>
      <c r="E30" s="288"/>
      <c r="F30" s="288"/>
      <c r="G30" s="288"/>
      <c r="H30" s="288"/>
      <c r="I30" s="288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8"/>
      <c r="AM30" s="288"/>
      <c r="AN30" s="288"/>
      <c r="AO30" s="288"/>
    </row>
    <row r="31" spans="1:41" ht="14" x14ac:dyDescent="0.15">
      <c r="A31" s="288"/>
      <c r="B31" s="288"/>
      <c r="C31" s="288"/>
      <c r="D31" s="288"/>
      <c r="E31" s="288"/>
      <c r="F31" s="288"/>
      <c r="G31" s="288"/>
      <c r="H31" s="288"/>
      <c r="I31" s="288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8"/>
      <c r="AM31" s="288"/>
      <c r="AN31" s="288"/>
      <c r="AO31" s="288"/>
    </row>
    <row r="32" spans="1:41" ht="14" x14ac:dyDescent="0.15">
      <c r="A32" s="288"/>
      <c r="B32" s="288"/>
      <c r="C32" s="288"/>
      <c r="D32" s="288"/>
      <c r="E32" s="288"/>
      <c r="F32" s="288"/>
      <c r="G32" s="288"/>
      <c r="H32" s="288"/>
      <c r="I32" s="288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8"/>
      <c r="AM32" s="288"/>
      <c r="AN32" s="288"/>
      <c r="AO32" s="288"/>
    </row>
    <row r="33" spans="1:41" ht="14" x14ac:dyDescent="0.15">
      <c r="A33" s="288"/>
      <c r="B33" s="288"/>
      <c r="C33" s="288"/>
      <c r="D33" s="288"/>
      <c r="E33" s="288"/>
      <c r="F33" s="288"/>
      <c r="G33" s="288"/>
      <c r="H33" s="288"/>
      <c r="I33" s="288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8"/>
      <c r="AM33" s="288"/>
      <c r="AN33" s="288"/>
      <c r="AO33" s="288"/>
    </row>
    <row r="34" spans="1:41" ht="14" x14ac:dyDescent="0.15">
      <c r="A34" s="288"/>
      <c r="B34" s="288"/>
      <c r="C34" s="288"/>
      <c r="D34" s="288"/>
      <c r="E34" s="288"/>
      <c r="F34" s="288"/>
      <c r="G34" s="288"/>
      <c r="H34" s="288"/>
      <c r="I34" s="288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8"/>
      <c r="AM34" s="288"/>
      <c r="AN34" s="288"/>
      <c r="AO34" s="288"/>
    </row>
    <row r="35" spans="1:41" ht="14" x14ac:dyDescent="0.15">
      <c r="A35" s="288"/>
      <c r="B35" s="288"/>
      <c r="C35" s="288"/>
      <c r="D35" s="288"/>
      <c r="E35" s="288"/>
      <c r="F35" s="288"/>
      <c r="G35" s="288"/>
      <c r="H35" s="288"/>
      <c r="I35" s="288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8"/>
      <c r="AM35" s="288"/>
      <c r="AN35" s="288"/>
      <c r="AO35" s="288"/>
    </row>
    <row r="36" spans="1:41" ht="14" x14ac:dyDescent="0.15">
      <c r="A36" s="288"/>
      <c r="B36" s="288"/>
      <c r="C36" s="288"/>
      <c r="D36" s="288"/>
      <c r="E36" s="288"/>
      <c r="F36" s="288"/>
      <c r="G36" s="288"/>
      <c r="H36" s="288"/>
      <c r="I36" s="288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  <c r="AM36" s="288"/>
      <c r="AN36" s="288"/>
      <c r="AO36" s="288"/>
    </row>
    <row r="37" spans="1:41" x14ac:dyDescent="0.15">
      <c r="A37" s="288"/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</row>
    <row r="38" spans="1:41" x14ac:dyDescent="0.15">
      <c r="A38" s="288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</row>
    <row r="39" spans="1:41" x14ac:dyDescent="0.15">
      <c r="A39" s="288"/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</row>
    <row r="40" spans="1:41" x14ac:dyDescent="0.15">
      <c r="A40" s="288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</row>
    <row r="41" spans="1:41" x14ac:dyDescent="0.15">
      <c r="A41" s="288"/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</row>
    <row r="42" spans="1:41" x14ac:dyDescent="0.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</row>
    <row r="43" spans="1:41" x14ac:dyDescent="0.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</row>
    <row r="44" spans="1:41" x14ac:dyDescent="0.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</row>
    <row r="45" spans="1:41" x14ac:dyDescent="0.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</row>
    <row r="46" spans="1:41" x14ac:dyDescent="0.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</row>
    <row r="47" spans="1:41" x14ac:dyDescent="0.15">
      <c r="A47" s="288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</row>
    <row r="48" spans="1:41" x14ac:dyDescent="0.15">
      <c r="A48" s="288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</row>
    <row r="49" spans="1:41" x14ac:dyDescent="0.15">
      <c r="A49" s="288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</row>
    <row r="50" spans="1:41" x14ac:dyDescent="0.15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</row>
  </sheetData>
  <sheetProtection algorithmName="SHA-512" hashValue="k5tlQLsaJ8qjDOwbJrIiyQCcZoXnqeK7OHgmO9LEE4R1TCLH4Tnyg+ku4LndCSfG/gAzts/MwxDCuX3c5ChkWw==" saltValue="OBacZneAFP6mxyea5PuMZg==" spinCount="100000" sheet="1" objects="1" scenarios="1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5E10D-537E-C241-8120-877B4946FE6D}">
  <sheetPr codeName="Sheet35">
    <tabColor rgb="FFFFD441"/>
  </sheetPr>
  <dimension ref="A1:AY359"/>
  <sheetViews>
    <sheetView zoomScaleNormal="100" zoomScalePageLayoutView="120" workbookViewId="0">
      <selection activeCell="C21" sqref="C21"/>
    </sheetView>
  </sheetViews>
  <sheetFormatPr baseColWidth="10" defaultRowHeight="14" x14ac:dyDescent="0.15"/>
  <cols>
    <col min="1" max="1" width="20.33203125" style="265" customWidth="1"/>
    <col min="2" max="2" width="22.6640625" style="265" bestFit="1" customWidth="1"/>
    <col min="3" max="7" width="12.1640625" style="265" customWidth="1"/>
    <col min="8" max="9" width="12.1640625" style="265" hidden="1" customWidth="1"/>
    <col min="10" max="14" width="12.1640625" style="265" customWidth="1"/>
    <col min="15" max="18" width="12.1640625" style="265" hidden="1" customWidth="1"/>
    <col min="19" max="22" width="12.1640625" style="265" customWidth="1"/>
    <col min="23" max="51" width="7.5" style="265" customWidth="1"/>
    <col min="52" max="16384" width="10.83203125" style="265"/>
  </cols>
  <sheetData>
    <row r="1" spans="1:51" x14ac:dyDescent="0.15">
      <c r="A1" s="265" t="s">
        <v>270</v>
      </c>
    </row>
    <row r="2" spans="1:51" x14ac:dyDescent="0.15">
      <c r="A2" s="267" t="s">
        <v>221</v>
      </c>
    </row>
    <row r="3" spans="1:51" ht="15" thickBot="1" x14ac:dyDescent="0.2"/>
    <row r="4" spans="1:51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</row>
    <row r="5" spans="1:51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</row>
    <row r="6" spans="1:51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</row>
    <row r="7" spans="1:5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</row>
    <row r="8" spans="1:51" x14ac:dyDescent="0.15">
      <c r="A8" s="131" t="str">
        <f>'SEQ Oct 2020'!K2</f>
        <v>AGL</v>
      </c>
      <c r="B8" s="132" t="str">
        <f>'SEQ Oct 2020'!L2</f>
        <v>Business Essentials</v>
      </c>
      <c r="C8" s="133">
        <f>IF('SEQ Oct 2020'!BP2=0,91*'SEQ Oct 2020'!M2/100,(91*'SEQ Oct 2020'!M2/100)+'SEQ Oct 2020'!BP2/4)</f>
        <v>99.206545454545449</v>
      </c>
      <c r="D8" s="134">
        <f>IF('SEQ Oct 2020'!O2="",$C$5*'SEQ Oct 2020'!N2/100,IF($C$5&gt;='SEQ Oct 2020'!P2,('SEQ Oct 2020'!P2*'SEQ Oct 2020'!N2/100),($C$5*'SEQ Oct 2020'!N2/100)))</f>
        <v>960.45454545454527</v>
      </c>
      <c r="E8" s="134">
        <f>IF(AND('SEQ Oct 2020'!P2&gt;0,'SEQ Oct 2020'!R2&gt;0),IF($C$5&lt;'SEQ Oct 2020'!P2,0,IF($C$5&lt;=('SEQ Oct 2020'!R2+'SEQ Oct 2020'!P2),(($C$5-'SEQ Oct 2020'!P2)*'SEQ Oct 2020'!Q2/100),(('SEQ Oct 2020'!R2)*'SEQ Oct 2020'!Q2/100))),0)</f>
        <v>0</v>
      </c>
      <c r="F8" s="134">
        <f>IF(AND('SEQ Oct 2020'!R2&gt;0,'SEQ Oct 2020'!T2&gt;0),IF(($C$5&lt;'SEQ Oct 2020'!T2),(0),($C$5-'SEQ Oct 2020'!T2)*'SEQ Oct 2020'!U2/100),IF(AND('SEQ Oct 2020'!R2&gt;0,'SEQ Oct 2020'!T2=""),IF(($C$5&lt;'SEQ Oct 2020'!R2+'SEQ Oct 2020'!P2),(0),(($C$5-('SEQ Oct 2020'!R2+'SEQ Oct 2020'!P2))*'SEQ Oct 2020'!S2/100)),IF(AND('SEQ Oct 2020'!P2&gt;0,'SEQ Oct 2020'!R2=""&gt;0),IF(($C$5&lt;'SEQ Oct 2020'!P2),(0),($C$5-'SEQ Oct 2020'!P2)*'SEQ Oct 2020'!Q2/100),0)))</f>
        <v>0</v>
      </c>
      <c r="G8" s="232">
        <f>SUM(C8:F8)</f>
        <v>1059.6610909090907</v>
      </c>
      <c r="H8" s="239">
        <f t="shared" ref="H8:H23" si="0">(G8-C8)*4</f>
        <v>3841.8181818181811</v>
      </c>
      <c r="I8" s="239">
        <f t="shared" ref="I8:I23" si="1">G8*4</f>
        <v>4238.6443636363629</v>
      </c>
      <c r="J8" s="136">
        <f>I8*1.1</f>
        <v>4662.5087999999996</v>
      </c>
      <c r="K8" s="137">
        <f>'SEQ Oct 2020'!BB2</f>
        <v>0</v>
      </c>
      <c r="L8" s="137">
        <f>'SEQ Oct 2020'!BC2</f>
        <v>0</v>
      </c>
      <c r="M8" s="137">
        <f>'SEQ Oct 2020'!BD2</f>
        <v>0</v>
      </c>
      <c r="N8" s="137">
        <f>'SEQ Oct 2020'!BE2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3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36">
        <f>Q8*1.1</f>
        <v>4662.5087999999996</v>
      </c>
      <c r="T8" s="136">
        <f>R8*1.1</f>
        <v>4662.5087999999996</v>
      </c>
      <c r="U8" s="160">
        <f>'SEQ Oct 2020'!BL2</f>
        <v>0</v>
      </c>
      <c r="V8" s="161" t="str">
        <f>'SEQ Oct 2020'!BM2</f>
        <v>n</v>
      </c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</row>
    <row r="9" spans="1:51" x14ac:dyDescent="0.15">
      <c r="A9" s="131" t="str">
        <f>'SEQ Oct 2020'!K3</f>
        <v>Click Energy</v>
      </c>
      <c r="B9" s="132" t="str">
        <f>'SEQ Oct 2020'!L3</f>
        <v>Click Business Pin</v>
      </c>
      <c r="C9" s="133">
        <f>IF('SEQ Oct 2020'!BP3=0,91*'SEQ Oct 2020'!M3/100,(91*'SEQ Oct 2020'!M3/100)+'SEQ Oct 2020'!BP3/4)</f>
        <v>120.59981818181819</v>
      </c>
      <c r="D9" s="134">
        <f>IF('SEQ Oct 2020'!O3="",$C$5*'SEQ Oct 2020'!N3/100,IF($C$5&gt;='SEQ Oct 2020'!P3,('SEQ Oct 2020'!P3*'SEQ Oct 2020'!N3/100),($C$5*'SEQ Oct 2020'!N3/100)))</f>
        <v>1096.3636363636363</v>
      </c>
      <c r="E9" s="134">
        <f>IF(AND('SEQ Oct 2020'!P3&gt;0,'SEQ Oct 2020'!R3&gt;0),IF($C$5&lt;'SEQ Oct 2020'!P3,0,IF($C$5&lt;=('SEQ Oct 2020'!R3+'SEQ Oct 2020'!P3),(($C$5-'SEQ Oct 2020'!P3)*'SEQ Oct 2020'!Q3/100),(('SEQ Oct 2020'!R3)*'SEQ Oct 2020'!Q3/100))),0)</f>
        <v>0</v>
      </c>
      <c r="F9" s="134">
        <f>IF(AND('SEQ Oct 2020'!R3&gt;0,'SEQ Oct 2020'!T3&gt;0),IF(($C$5&lt;'SEQ Oct 2020'!T3),(0),($C$5-'SEQ Oct 2020'!T3)*'SEQ Oct 2020'!U3/100),IF(AND('SEQ Oct 2020'!R3&gt;0,'SEQ Oct 2020'!T3=""),IF(($C$5&lt;'SEQ Oct 2020'!R3+'SEQ Oct 2020'!P3),(0),(($C$5-('SEQ Oct 2020'!R3+'SEQ Oct 2020'!P3))*'SEQ Oct 2020'!S3/100)),IF(AND('SEQ Oct 2020'!P3&gt;0,'SEQ Oct 2020'!R3=""&gt;0),IF(($C$5&lt;'SEQ Oct 2020'!P3),(0),($C$5-'SEQ Oct 2020'!P3)*'SEQ Oct 2020'!Q3/100),0)))</f>
        <v>0</v>
      </c>
      <c r="G9" s="232">
        <f t="shared" ref="G9:G23" si="3">SUM(C9:F9)</f>
        <v>1216.9634545454544</v>
      </c>
      <c r="H9" s="239">
        <f t="shared" si="0"/>
        <v>4385.454545454545</v>
      </c>
      <c r="I9" s="239">
        <f t="shared" si="1"/>
        <v>4867.8538181818176</v>
      </c>
      <c r="J9" s="136">
        <f t="shared" ref="J9:J23" si="4">I9*1.1</f>
        <v>5354.6391999999996</v>
      </c>
      <c r="K9" s="137">
        <f>'SEQ Oct 2020'!BB3</f>
        <v>0</v>
      </c>
      <c r="L9" s="137">
        <f>'SEQ Oct 2020'!BC3</f>
        <v>0</v>
      </c>
      <c r="M9" s="137">
        <f>'SEQ Oct 2020'!BD3</f>
        <v>0</v>
      </c>
      <c r="N9" s="137">
        <f>'SEQ Oct 2020'!BE3</f>
        <v>0</v>
      </c>
      <c r="O9" s="144" t="str">
        <f t="shared" ref="O9:O23" si="5">IF(SUM(K9:N9)=0,"No discount",IF(K9&gt;0,"Guaranteed off bill",IF(L9&gt;0,"Guaranteed off usage",IF(M9&gt;0,"Pay-on-time off bill","Pay-on-time off usage"))))</f>
        <v>No discount</v>
      </c>
      <c r="P9" s="226" t="str">
        <f t="shared" si="2"/>
        <v>Exclusive</v>
      </c>
      <c r="Q9" s="240">
        <f t="shared" ref="Q9:Q2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4867.8538181818176</v>
      </c>
      <c r="R9" s="240">
        <f t="shared" ref="R9:R2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4867.8538181818176</v>
      </c>
      <c r="S9" s="136">
        <f t="shared" ref="S9:T23" si="8">Q9*1.1</f>
        <v>5354.6391999999996</v>
      </c>
      <c r="T9" s="136">
        <f t="shared" si="8"/>
        <v>5354.6391999999996</v>
      </c>
      <c r="U9" s="160">
        <f>'SEQ Oct 2020'!BL3</f>
        <v>0</v>
      </c>
      <c r="V9" s="161" t="str">
        <f>'SEQ Oct 2020'!BM3</f>
        <v>n</v>
      </c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268"/>
      <c r="AJ9" s="268"/>
      <c r="AK9" s="268"/>
      <c r="AL9" s="268"/>
      <c r="AM9" s="268"/>
      <c r="AN9" s="268"/>
      <c r="AO9" s="268"/>
      <c r="AP9" s="268"/>
      <c r="AQ9" s="268"/>
      <c r="AR9" s="268"/>
      <c r="AS9" s="268"/>
      <c r="AT9" s="268"/>
      <c r="AU9" s="268"/>
      <c r="AV9" s="268"/>
      <c r="AW9" s="268"/>
      <c r="AX9" s="268"/>
      <c r="AY9" s="268"/>
    </row>
    <row r="10" spans="1:51" x14ac:dyDescent="0.15">
      <c r="A10" s="131" t="str">
        <f>'SEQ Oct 2020'!K4</f>
        <v>Diamond Energy</v>
      </c>
      <c r="B10" s="132" t="str">
        <f>'SEQ Oct 2020'!L4</f>
        <v>Renewable Saver POT</v>
      </c>
      <c r="C10" s="133">
        <f>IF('SEQ Oct 2020'!BP4=0,91*'SEQ Oct 2020'!M4/100,(91*'SEQ Oct 2020'!M4/100)+'SEQ Oct 2020'!BP4/4)</f>
        <v>117.84499999999998</v>
      </c>
      <c r="D10" s="134">
        <f>IF('SEQ Oct 2020'!O4="",$C$5*'SEQ Oct 2020'!N4/100,IF($C$5&gt;='SEQ Oct 2020'!P4,('SEQ Oct 2020'!P4*'SEQ Oct 2020'!N4/100),($C$5*'SEQ Oct 2020'!N4/100)))</f>
        <v>1220.9090909090908</v>
      </c>
      <c r="E10" s="134">
        <f>IF(AND('SEQ Oct 2020'!P4&gt;0,'SEQ Oct 2020'!R4&gt;0),IF($C$5&lt;'SEQ Oct 2020'!P4,0,IF($C$5&lt;=('SEQ Oct 2020'!R4+'SEQ Oct 2020'!P4),(($C$5-'SEQ Oct 2020'!P4)*'SEQ Oct 2020'!Q4/100),(('SEQ Oct 2020'!R4)*'SEQ Oct 2020'!Q4/100))),0)</f>
        <v>0</v>
      </c>
      <c r="F10" s="134">
        <f>IF(AND('SEQ Oct 2020'!R4&gt;0,'SEQ Oct 2020'!T4&gt;0),IF(($C$5&lt;'SEQ Oct 2020'!T4),(0),($C$5-'SEQ Oct 2020'!T4)*'SEQ Oct 2020'!U4/100),IF(AND('SEQ Oct 2020'!R4&gt;0,'SEQ Oct 2020'!T4=""),IF(($C$5&lt;'SEQ Oct 2020'!R4+'SEQ Oct 2020'!P4),(0),(($C$5-('SEQ Oct 2020'!R4+'SEQ Oct 2020'!P4))*'SEQ Oct 2020'!S4/100)),IF(AND('SEQ Oct 2020'!P4&gt;0,'SEQ Oct 2020'!R4=""&gt;0),IF(($C$5&lt;'SEQ Oct 2020'!P4),(0),($C$5-'SEQ Oct 2020'!P4)*'SEQ Oct 2020'!Q4/100),0)))</f>
        <v>0</v>
      </c>
      <c r="G10" s="232">
        <f t="shared" si="3"/>
        <v>1338.7540909090908</v>
      </c>
      <c r="H10" s="239">
        <f t="shared" si="0"/>
        <v>4883.6363636363631</v>
      </c>
      <c r="I10" s="239">
        <f t="shared" si="1"/>
        <v>5355.0163636363632</v>
      </c>
      <c r="J10" s="136">
        <f t="shared" si="4"/>
        <v>5890.518</v>
      </c>
      <c r="K10" s="137">
        <f>'SEQ Oct 2020'!BB4</f>
        <v>0</v>
      </c>
      <c r="L10" s="137">
        <f>'SEQ Oct 2020'!BC4</f>
        <v>0</v>
      </c>
      <c r="M10" s="137">
        <f>'SEQ Oct 2020'!BD4</f>
        <v>7</v>
      </c>
      <c r="N10" s="137">
        <f>'SEQ Oct 2020'!BE4</f>
        <v>0</v>
      </c>
      <c r="O10" s="144" t="str">
        <f t="shared" si="5"/>
        <v>Pay-on-time off bill</v>
      </c>
      <c r="P10" s="226" t="str">
        <f t="shared" si="2"/>
        <v>Exclusive</v>
      </c>
      <c r="Q10" s="240">
        <f t="shared" si="6"/>
        <v>5355.0163636363632</v>
      </c>
      <c r="R10" s="240">
        <f t="shared" si="7"/>
        <v>4980.1652181818181</v>
      </c>
      <c r="S10" s="136">
        <f t="shared" si="8"/>
        <v>5890.518</v>
      </c>
      <c r="T10" s="136">
        <f t="shared" si="8"/>
        <v>5478.18174</v>
      </c>
      <c r="U10" s="160">
        <f>'SEQ Oct 2020'!BL4</f>
        <v>0</v>
      </c>
      <c r="V10" s="161" t="str">
        <f>'SEQ Oct 2020'!BM4</f>
        <v>n</v>
      </c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</row>
    <row r="11" spans="1:51" x14ac:dyDescent="0.15">
      <c r="A11" s="131" t="str">
        <f>'SEQ Oct 2020'!K5</f>
        <v>EnergyAustralia</v>
      </c>
      <c r="B11" s="132" t="str">
        <f>'SEQ Oct 2020'!L5</f>
        <v>Total Plan</v>
      </c>
      <c r="C11" s="133">
        <f>IF('SEQ Oct 2020'!BP5=0,91*'SEQ Oct 2020'!M5/100,(91*'SEQ Oct 2020'!M5/100)+'SEQ Oct 2020'!BP5/4)</f>
        <v>104.64999999999998</v>
      </c>
      <c r="D11" s="134">
        <f>IF('SEQ Oct 2020'!O5="",$C$5*'SEQ Oct 2020'!N5/100,IF($C$5&gt;='SEQ Oct 2020'!P5,('SEQ Oct 2020'!P5*'SEQ Oct 2020'!N5/100),($C$5*'SEQ Oct 2020'!N5/100)))</f>
        <v>1204.090909090909</v>
      </c>
      <c r="E11" s="134">
        <f>IF(AND('SEQ Oct 2020'!P5&gt;0,'SEQ Oct 2020'!R5&gt;0),IF($C$5&lt;'SEQ Oct 2020'!P5,0,IF($C$5&lt;=('SEQ Oct 2020'!R5+'SEQ Oct 2020'!P5),(($C$5-'SEQ Oct 2020'!P5)*'SEQ Oct 2020'!Q5/100),(('SEQ Oct 2020'!R5)*'SEQ Oct 2020'!Q5/100))),0)</f>
        <v>0</v>
      </c>
      <c r="F11" s="134">
        <f>IF(AND('SEQ Oct 2020'!R5&gt;0,'SEQ Oct 2020'!T5&gt;0),IF(($C$5&lt;'SEQ Oct 2020'!T5),(0),($C$5-'SEQ Oct 2020'!T5)*'SEQ Oct 2020'!U5/100),IF(AND('SEQ Oct 2020'!R5&gt;0,'SEQ Oct 2020'!T5=""),IF(($C$5&lt;'SEQ Oct 2020'!R5+'SEQ Oct 2020'!P5),(0),(($C$5-('SEQ Oct 2020'!R5+'SEQ Oct 2020'!P5))*'SEQ Oct 2020'!S5/100)),IF(AND('SEQ Oct 2020'!P5&gt;0,'SEQ Oct 2020'!R5=""&gt;0),IF(($C$5&lt;'SEQ Oct 2020'!P5),(0),($C$5-'SEQ Oct 2020'!P5)*'SEQ Oct 2020'!Q5/100),0)))</f>
        <v>0</v>
      </c>
      <c r="G11" s="232">
        <f t="shared" si="3"/>
        <v>1308.7409090909091</v>
      </c>
      <c r="H11" s="239">
        <f t="shared" si="0"/>
        <v>4816.363636363636</v>
      </c>
      <c r="I11" s="239">
        <f t="shared" si="1"/>
        <v>5234.9636363636364</v>
      </c>
      <c r="J11" s="136">
        <f t="shared" si="4"/>
        <v>5758.4600000000009</v>
      </c>
      <c r="K11" s="137">
        <f>'SEQ Oct 2020'!BB5</f>
        <v>13</v>
      </c>
      <c r="L11" s="137">
        <f>'SEQ Oct 2020'!BC5</f>
        <v>0</v>
      </c>
      <c r="M11" s="137">
        <f>'SEQ Oct 2020'!BD5</f>
        <v>0</v>
      </c>
      <c r="N11" s="137">
        <f>'SEQ Oct 2020'!BE5</f>
        <v>0</v>
      </c>
      <c r="O11" s="144" t="str">
        <f t="shared" si="5"/>
        <v>Guaranteed off bill</v>
      </c>
      <c r="P11" s="226" t="str">
        <f t="shared" si="2"/>
        <v>Exclusive</v>
      </c>
      <c r="Q11" s="240">
        <f t="shared" si="6"/>
        <v>4554.4183636363632</v>
      </c>
      <c r="R11" s="240">
        <f t="shared" si="7"/>
        <v>4554.4183636363632</v>
      </c>
      <c r="S11" s="136">
        <f t="shared" si="8"/>
        <v>5009.8602000000001</v>
      </c>
      <c r="T11" s="136">
        <f t="shared" si="8"/>
        <v>5009.8602000000001</v>
      </c>
      <c r="U11" s="160">
        <f>'SEQ Oct 2020'!BL5</f>
        <v>0</v>
      </c>
      <c r="V11" s="161" t="str">
        <f>'SEQ Oct 2020'!BM5</f>
        <v>n</v>
      </c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</row>
    <row r="12" spans="1:51" x14ac:dyDescent="0.15">
      <c r="A12" s="131" t="str">
        <f>'SEQ Oct 2020'!K6</f>
        <v>Origin Energy</v>
      </c>
      <c r="B12" s="132" t="str">
        <f>'SEQ Oct 2020'!L6</f>
        <v xml:space="preserve">Flexi </v>
      </c>
      <c r="C12" s="133">
        <f>IF('SEQ Oct 2020'!BP6=0,91*'SEQ Oct 2020'!M6/100,(91*'SEQ Oct 2020'!M6/100)+'SEQ Oct 2020'!BP6/4)</f>
        <v>106.12254545454545</v>
      </c>
      <c r="D12" s="134">
        <f>IF('SEQ Oct 2020'!O6="",$C$5*'SEQ Oct 2020'!N6/100,IF($C$5&gt;='SEQ Oct 2020'!P6,('SEQ Oct 2020'!P6*'SEQ Oct 2020'!N6/100),($C$5*'SEQ Oct 2020'!N6/100)))</f>
        <v>1202.7272727272727</v>
      </c>
      <c r="E12" s="134">
        <f>IF(AND('SEQ Oct 2020'!P6&gt;0,'SEQ Oct 2020'!R6&gt;0),IF($C$5&lt;'SEQ Oct 2020'!P6,0,IF($C$5&lt;=('SEQ Oct 2020'!R6+'SEQ Oct 2020'!P6),(($C$5-'SEQ Oct 2020'!P6)*'SEQ Oct 2020'!Q6/100),(('SEQ Oct 2020'!R6)*'SEQ Oct 2020'!Q6/100))),0)</f>
        <v>0</v>
      </c>
      <c r="F12" s="134">
        <f>IF(AND('SEQ Oct 2020'!R6&gt;0,'SEQ Oct 2020'!T6&gt;0),IF(($C$5&lt;'SEQ Oct 2020'!T6),(0),($C$5-'SEQ Oct 2020'!T6)*'SEQ Oct 2020'!U6/100),IF(AND('SEQ Oct 2020'!R6&gt;0,'SEQ Oct 2020'!T6=""),IF(($C$5&lt;'SEQ Oct 2020'!R6+'SEQ Oct 2020'!P6),(0),(($C$5-('SEQ Oct 2020'!R6+'SEQ Oct 2020'!P6))*'SEQ Oct 2020'!S6/100)),IF(AND('SEQ Oct 2020'!P6&gt;0,'SEQ Oct 2020'!R6=""&gt;0),IF(($C$5&lt;'SEQ Oct 2020'!P6),(0),($C$5-'SEQ Oct 2020'!P6)*'SEQ Oct 2020'!Q6/100),0)))</f>
        <v>0</v>
      </c>
      <c r="G12" s="232">
        <f t="shared" si="3"/>
        <v>1308.8498181818181</v>
      </c>
      <c r="H12" s="239">
        <f t="shared" si="0"/>
        <v>4810.909090909091</v>
      </c>
      <c r="I12" s="239">
        <f t="shared" si="1"/>
        <v>5235.3992727272725</v>
      </c>
      <c r="J12" s="136">
        <f t="shared" si="4"/>
        <v>5758.9392000000007</v>
      </c>
      <c r="K12" s="137">
        <f>'SEQ Oct 2020'!BB6</f>
        <v>12</v>
      </c>
      <c r="L12" s="137">
        <f>'SEQ Oct 2020'!BC6</f>
        <v>0</v>
      </c>
      <c r="M12" s="137">
        <f>'SEQ Oct 2020'!BD6</f>
        <v>0</v>
      </c>
      <c r="N12" s="137">
        <f>'SEQ Oct 2020'!BE6</f>
        <v>0</v>
      </c>
      <c r="O12" s="144" t="str">
        <f t="shared" si="5"/>
        <v>Guaranteed off bill</v>
      </c>
      <c r="P12" s="226" t="str">
        <f t="shared" si="2"/>
        <v>Inclusive</v>
      </c>
      <c r="Q12" s="240">
        <f t="shared" si="6"/>
        <v>4607.1513599999998</v>
      </c>
      <c r="R12" s="240">
        <f t="shared" si="7"/>
        <v>4607.1513599999998</v>
      </c>
      <c r="S12" s="136">
        <f t="shared" si="8"/>
        <v>5067.8664960000006</v>
      </c>
      <c r="T12" s="136">
        <f t="shared" si="8"/>
        <v>5067.8664960000006</v>
      </c>
      <c r="U12" s="160">
        <f>'SEQ Oct 2020'!BL6</f>
        <v>0</v>
      </c>
      <c r="V12" s="161" t="str">
        <f>'SEQ Oct 2020'!BM6</f>
        <v>n</v>
      </c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</row>
    <row r="13" spans="1:51" x14ac:dyDescent="0.15">
      <c r="A13" s="131" t="str">
        <f>'SEQ Oct 2020'!K7</f>
        <v>Powerdirect</v>
      </c>
      <c r="B13" s="132" t="str">
        <f>'SEQ Oct 2020'!L7</f>
        <v>Business Rate Saver</v>
      </c>
      <c r="C13" s="133">
        <f>IF('SEQ Oct 2020'!BP7=0,91*'SEQ Oct 2020'!M7/100,(91*'SEQ Oct 2020'!M7/100)+'SEQ Oct 2020'!BP7/4)</f>
        <v>105.33663636363636</v>
      </c>
      <c r="D13" s="134">
        <f>IF('SEQ Oct 2020'!O7="",$C$5*'SEQ Oct 2020'!N7/100,IF($C$5&gt;='SEQ Oct 2020'!P7,('SEQ Oct 2020'!P7*'SEQ Oct 2020'!N7/100),($C$5*'SEQ Oct 2020'!N7/100)))</f>
        <v>1019.5454545454545</v>
      </c>
      <c r="E13" s="134">
        <f>IF(AND('SEQ Oct 2020'!P7&gt;0,'SEQ Oct 2020'!R7&gt;0),IF($C$5&lt;'SEQ Oct 2020'!P7,0,IF($C$5&lt;=('SEQ Oct 2020'!R7+'SEQ Oct 2020'!P7),(($C$5-'SEQ Oct 2020'!P7)*'SEQ Oct 2020'!Q7/100),(('SEQ Oct 2020'!R7)*'SEQ Oct 2020'!Q7/100))),0)</f>
        <v>0</v>
      </c>
      <c r="F13" s="134">
        <f>IF(AND('SEQ Oct 2020'!R7&gt;0,'SEQ Oct 2020'!T7&gt;0),IF(($C$5&lt;'SEQ Oct 2020'!T7),(0),($C$5-'SEQ Oct 2020'!T7)*'SEQ Oct 2020'!U7/100),IF(AND('SEQ Oct 2020'!R7&gt;0,'SEQ Oct 2020'!T7=""),IF(($C$5&lt;'SEQ Oct 2020'!R7+'SEQ Oct 2020'!P7),(0),(($C$5-('SEQ Oct 2020'!R7+'SEQ Oct 2020'!P7))*'SEQ Oct 2020'!S7/100)),IF(AND('SEQ Oct 2020'!P7&gt;0,'SEQ Oct 2020'!R7=""&gt;0),IF(($C$5&lt;'SEQ Oct 2020'!P7),(0),($C$5-'SEQ Oct 2020'!P7)*'SEQ Oct 2020'!Q7/100),0)))</f>
        <v>0</v>
      </c>
      <c r="G13" s="232">
        <f t="shared" si="3"/>
        <v>1124.8820909090909</v>
      </c>
      <c r="H13" s="239">
        <f t="shared" si="0"/>
        <v>4078.1818181818185</v>
      </c>
      <c r="I13" s="239">
        <f t="shared" si="1"/>
        <v>4499.5283636363638</v>
      </c>
      <c r="J13" s="136">
        <f t="shared" si="4"/>
        <v>4949.4812000000002</v>
      </c>
      <c r="K13" s="137">
        <f>'SEQ Oct 2020'!BB7</f>
        <v>0</v>
      </c>
      <c r="L13" s="137">
        <f>'SEQ Oct 2020'!BC7</f>
        <v>0</v>
      </c>
      <c r="M13" s="137">
        <f>'SEQ Oct 2020'!BD7</f>
        <v>0</v>
      </c>
      <c r="N13" s="137">
        <f>'SEQ Oct 2020'!BE7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4499.5283636363638</v>
      </c>
      <c r="R13" s="240">
        <f t="shared" si="7"/>
        <v>4499.5283636363638</v>
      </c>
      <c r="S13" s="136">
        <f t="shared" si="8"/>
        <v>4949.4812000000002</v>
      </c>
      <c r="T13" s="136">
        <f t="shared" si="8"/>
        <v>4949.4812000000002</v>
      </c>
      <c r="U13" s="160">
        <f>'SEQ Oct 2020'!BL7</f>
        <v>0</v>
      </c>
      <c r="V13" s="161" t="str">
        <f>'SEQ Oct 2020'!BM7</f>
        <v>n</v>
      </c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/>
      <c r="AK13" s="268"/>
      <c r="AL13" s="268"/>
      <c r="AM13" s="268"/>
      <c r="AN13" s="268"/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</row>
    <row r="14" spans="1:51" x14ac:dyDescent="0.15">
      <c r="A14" s="131" t="str">
        <f>'SEQ Oct 2020'!K8</f>
        <v>Powershop</v>
      </c>
      <c r="B14" s="132" t="str">
        <f>'SEQ Oct 2020'!L8</f>
        <v>Shopper with Mega Pack</v>
      </c>
      <c r="C14" s="133">
        <f>IF('SEQ Oct 2020'!BP8=0,91*'SEQ Oct 2020'!M8/100,(91*'SEQ Oct 2020'!M8/100)+'SEQ Oct 2020'!BP8/4)</f>
        <v>131.768</v>
      </c>
      <c r="D14" s="134">
        <f>IF('SEQ Oct 2020'!O8="",$C$5*'SEQ Oct 2020'!N8/100,IF($C$5&gt;='SEQ Oct 2020'!P8,('SEQ Oct 2020'!P8*'SEQ Oct 2020'!N8/100),($C$5*'SEQ Oct 2020'!N8/100)))</f>
        <v>1040.909090909091</v>
      </c>
      <c r="E14" s="134">
        <f>IF(AND('SEQ Oct 2020'!P8&gt;0,'SEQ Oct 2020'!R8&gt;0),IF($C$5&lt;'SEQ Oct 2020'!P8,0,IF($C$5&lt;=('SEQ Oct 2020'!R8+'SEQ Oct 2020'!P8),(($C$5-'SEQ Oct 2020'!P8)*'SEQ Oct 2020'!Q8/100),(('SEQ Oct 2020'!R8)*'SEQ Oct 2020'!Q8/100))),0)</f>
        <v>0</v>
      </c>
      <c r="F14" s="134">
        <f>IF(AND('SEQ Oct 2020'!R8&gt;0,'SEQ Oct 2020'!T8&gt;0),IF(($C$5&lt;'SEQ Oct 2020'!T8),(0),($C$5-'SEQ Oct 2020'!T8)*'SEQ Oct 2020'!U8/100),IF(AND('SEQ Oct 2020'!R8&gt;0,'SEQ Oct 2020'!T8=""),IF(($C$5&lt;'SEQ Oct 2020'!R8+'SEQ Oct 2020'!P8),(0),(($C$5-('SEQ Oct 2020'!R8+'SEQ Oct 2020'!P8))*'SEQ Oct 2020'!S8/100)),IF(AND('SEQ Oct 2020'!P8&gt;0,'SEQ Oct 2020'!R8=""&gt;0),IF(($C$5&lt;'SEQ Oct 2020'!P8),(0),($C$5-'SEQ Oct 2020'!P8)*'SEQ Oct 2020'!Q8/100),0)))</f>
        <v>0</v>
      </c>
      <c r="G14" s="232">
        <f t="shared" si="3"/>
        <v>1172.677090909091</v>
      </c>
      <c r="H14" s="239">
        <f t="shared" si="0"/>
        <v>4163.636363636364</v>
      </c>
      <c r="I14" s="239">
        <f t="shared" si="1"/>
        <v>4690.7083636363641</v>
      </c>
      <c r="J14" s="136">
        <f t="shared" si="4"/>
        <v>5159.7792000000009</v>
      </c>
      <c r="K14" s="137">
        <f>'SEQ Oct 2020'!BB8</f>
        <v>0</v>
      </c>
      <c r="L14" s="137">
        <f>'SEQ Oct 2020'!BC8</f>
        <v>0</v>
      </c>
      <c r="M14" s="137">
        <f>'SEQ Oct 2020'!BD8</f>
        <v>6</v>
      </c>
      <c r="N14" s="137">
        <f>'SEQ Oct 2020'!BE8</f>
        <v>0</v>
      </c>
      <c r="O14" s="144" t="str">
        <f t="shared" si="5"/>
        <v>Pay-on-time off bill</v>
      </c>
      <c r="P14" s="226" t="str">
        <f t="shared" si="2"/>
        <v>Inclusive</v>
      </c>
      <c r="Q14" s="240">
        <f t="shared" si="6"/>
        <v>4690.7083636363641</v>
      </c>
      <c r="R14" s="240">
        <f t="shared" si="7"/>
        <v>4409.2658618181822</v>
      </c>
      <c r="S14" s="136">
        <f t="shared" si="8"/>
        <v>5159.7792000000009</v>
      </c>
      <c r="T14" s="136">
        <f t="shared" si="8"/>
        <v>4850.1924480000007</v>
      </c>
      <c r="U14" s="160">
        <f>'SEQ Oct 2020'!BL8</f>
        <v>0</v>
      </c>
      <c r="V14" s="161" t="str">
        <f>'SEQ Oct 2020'!BM8</f>
        <v>n</v>
      </c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  <c r="AL14" s="268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</row>
    <row r="15" spans="1:51" x14ac:dyDescent="0.15">
      <c r="A15" s="131" t="str">
        <f>'SEQ Oct 2020'!K9</f>
        <v>Energy Locals</v>
      </c>
      <c r="B15" s="132" t="str">
        <f>'SEQ Oct 2020'!L9</f>
        <v>Business Member</v>
      </c>
      <c r="C15" s="133">
        <f>IF('SEQ Oct 2020'!BP9=0,91*'SEQ Oct 2020'!M9/100,(91*'SEQ Oct 2020'!M9/100)+'SEQ Oct 2020'!BP9/4)</f>
        <v>134.76363636363635</v>
      </c>
      <c r="D15" s="134">
        <f>IF('SEQ Oct 2020'!O9="",$C$5*'SEQ Oct 2020'!N9/100,IF($C$5&gt;='SEQ Oct 2020'!P9,('SEQ Oct 2020'!P9*'SEQ Oct 2020'!N9/100),($C$5*'SEQ Oct 2020'!N9/100)))</f>
        <v>909.09090909090901</v>
      </c>
      <c r="E15" s="134">
        <f>IF(AND('SEQ Oct 2020'!P9&gt;0,'SEQ Oct 2020'!R9&gt;0),IF($C$5&lt;'SEQ Oct 2020'!P9,0,IF($C$5&lt;=('SEQ Oct 2020'!R9+'SEQ Oct 2020'!P9),(($C$5-'SEQ Oct 2020'!P9)*'SEQ Oct 2020'!Q9/100),(('SEQ Oct 2020'!R9)*'SEQ Oct 2020'!Q9/100))),0)</f>
        <v>0</v>
      </c>
      <c r="F15" s="134">
        <f>IF(AND('SEQ Oct 2020'!R9&gt;0,'SEQ Oct 2020'!T9&gt;0),IF(($C$5&lt;'SEQ Oct 2020'!T9),(0),($C$5-'SEQ Oct 2020'!T9)*'SEQ Oct 2020'!U9/100),IF(AND('SEQ Oct 2020'!R9&gt;0,'SEQ Oct 2020'!T9=""),IF(($C$5&lt;'SEQ Oct 2020'!R9+'SEQ Oct 2020'!P9),(0),(($C$5-('SEQ Oct 2020'!R9+'SEQ Oct 2020'!P9))*'SEQ Oct 2020'!S9/100)),IF(AND('SEQ Oct 2020'!P9&gt;0,'SEQ Oct 2020'!R9=""&gt;0),IF(($C$5&lt;'SEQ Oct 2020'!P9),(0),($C$5-'SEQ Oct 2020'!P9)*'SEQ Oct 2020'!Q9/100),0)))</f>
        <v>0</v>
      </c>
      <c r="G15" s="232">
        <f t="shared" si="3"/>
        <v>1043.8545454545454</v>
      </c>
      <c r="H15" s="239">
        <f t="shared" si="0"/>
        <v>3636.363636363636</v>
      </c>
      <c r="I15" s="239">
        <f t="shared" si="1"/>
        <v>4175.4181818181814</v>
      </c>
      <c r="J15" s="136">
        <f t="shared" si="4"/>
        <v>4592.96</v>
      </c>
      <c r="K15" s="137">
        <f>'SEQ Oct 2020'!BB9</f>
        <v>0</v>
      </c>
      <c r="L15" s="137">
        <f>'SEQ Oct 2020'!BC9</f>
        <v>0</v>
      </c>
      <c r="M15" s="137">
        <f>'SEQ Oct 2020'!BD9</f>
        <v>0</v>
      </c>
      <c r="N15" s="137">
        <f>'SEQ Oct 2020'!BE9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4175.4181818181814</v>
      </c>
      <c r="R15" s="240">
        <f t="shared" si="7"/>
        <v>4175.4181818181814</v>
      </c>
      <c r="S15" s="136">
        <f t="shared" si="8"/>
        <v>4592.96</v>
      </c>
      <c r="T15" s="136">
        <f t="shared" si="8"/>
        <v>4592.96</v>
      </c>
      <c r="U15" s="160">
        <f>'SEQ Oct 2020'!BL9</f>
        <v>0</v>
      </c>
      <c r="V15" s="161" t="str">
        <f>'SEQ Oct 2020'!BM9</f>
        <v>n</v>
      </c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  <c r="AL15" s="268"/>
      <c r="AM15" s="268"/>
      <c r="AN15" s="268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268"/>
    </row>
    <row r="16" spans="1:51" x14ac:dyDescent="0.15">
      <c r="A16" s="131" t="str">
        <f>'SEQ Oct 2020'!K10</f>
        <v>Simply Energy</v>
      </c>
      <c r="B16" s="132" t="str">
        <f>'SEQ Oct 2020'!L10</f>
        <v>Business Saver</v>
      </c>
      <c r="C16" s="133">
        <f>IF('SEQ Oct 2020'!BP10=0,91*'SEQ Oct 2020'!M10/100,(91*'SEQ Oct 2020'!M10/100)+'SEQ Oct 2020'!BP10/4)</f>
        <v>104.26118181818181</v>
      </c>
      <c r="D16" s="134">
        <f>IF('SEQ Oct 2020'!O10="",$C$5*'SEQ Oct 2020'!N10/100,IF($C$5&gt;='SEQ Oct 2020'!P10,('SEQ Oct 2020'!P10*'SEQ Oct 2020'!N10/100),($C$5*'SEQ Oct 2020'!N10/100)))</f>
        <v>1204.5454545454545</v>
      </c>
      <c r="E16" s="134">
        <f>IF(AND('SEQ Oct 2020'!P10&gt;0,'SEQ Oct 2020'!R10&gt;0),IF($C$5&lt;'SEQ Oct 2020'!P10,0,IF($C$5&lt;=('SEQ Oct 2020'!R10+'SEQ Oct 2020'!P10),(($C$5-'SEQ Oct 2020'!P10)*'SEQ Oct 2020'!Q10/100),(('SEQ Oct 2020'!R10)*'SEQ Oct 2020'!Q10/100))),0)</f>
        <v>0</v>
      </c>
      <c r="F16" s="134">
        <f>IF(AND('SEQ Oct 2020'!R10&gt;0,'SEQ Oct 2020'!T10&gt;0),IF(($C$5&lt;'SEQ Oct 2020'!T10),(0),($C$5-'SEQ Oct 2020'!T10)*'SEQ Oct 2020'!U10/100),IF(AND('SEQ Oct 2020'!R10&gt;0,'SEQ Oct 2020'!T10=""),IF(($C$5&lt;'SEQ Oct 2020'!R10+'SEQ Oct 2020'!P10),(0),(($C$5-('SEQ Oct 2020'!R10+'SEQ Oct 2020'!P10))*'SEQ Oct 2020'!S10/100)),IF(AND('SEQ Oct 2020'!P10&gt;0,'SEQ Oct 2020'!R10=""&gt;0),IF(($C$5&lt;'SEQ Oct 2020'!P10),(0),($C$5-'SEQ Oct 2020'!P10)*'SEQ Oct 2020'!Q10/100),0)))</f>
        <v>0</v>
      </c>
      <c r="G16" s="232">
        <f t="shared" si="3"/>
        <v>1308.8066363636362</v>
      </c>
      <c r="H16" s="239">
        <f t="shared" si="0"/>
        <v>4818.181818181818</v>
      </c>
      <c r="I16" s="239">
        <f t="shared" si="1"/>
        <v>5235.226545454545</v>
      </c>
      <c r="J16" s="136">
        <f t="shared" si="4"/>
        <v>5758.7492000000002</v>
      </c>
      <c r="K16" s="137">
        <f>'SEQ Oct 2020'!BB10</f>
        <v>18</v>
      </c>
      <c r="L16" s="137">
        <f>'SEQ Oct 2020'!BC10</f>
        <v>0</v>
      </c>
      <c r="M16" s="137">
        <f>'SEQ Oct 2020'!BD10</f>
        <v>0</v>
      </c>
      <c r="N16" s="137">
        <f>'SEQ Oct 2020'!BE10</f>
        <v>0</v>
      </c>
      <c r="O16" s="144" t="str">
        <f t="shared" si="5"/>
        <v>Guaranteed off bill</v>
      </c>
      <c r="P16" s="226" t="str">
        <f t="shared" si="2"/>
        <v>Exclusive</v>
      </c>
      <c r="Q16" s="240">
        <f t="shared" si="6"/>
        <v>4292.8857672727272</v>
      </c>
      <c r="R16" s="240">
        <f t="shared" si="7"/>
        <v>4292.8857672727272</v>
      </c>
      <c r="S16" s="136">
        <f t="shared" si="8"/>
        <v>4722.174344</v>
      </c>
      <c r="T16" s="136">
        <f t="shared" si="8"/>
        <v>4722.174344</v>
      </c>
      <c r="U16" s="160">
        <f>'SEQ Oct 2020'!BL10</f>
        <v>0</v>
      </c>
      <c r="V16" s="161" t="str">
        <f>'SEQ Oct 2020'!BM10</f>
        <v>n</v>
      </c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</row>
    <row r="17" spans="1:51" x14ac:dyDescent="0.15">
      <c r="A17" s="131" t="str">
        <f>'SEQ Oct 2020'!K11</f>
        <v>Alinta Energy</v>
      </c>
      <c r="B17" s="132" t="str">
        <f>'SEQ Oct 2020'!L11</f>
        <v>BusinessDeal</v>
      </c>
      <c r="C17" s="133">
        <f>IF('SEQ Oct 2020'!BP11=0,91*'SEQ Oct 2020'!M11/100,(91*'SEQ Oct 2020'!M11/100)+'SEQ Oct 2020'!BP11/4)</f>
        <v>117.39</v>
      </c>
      <c r="D17" s="134">
        <f>IF('SEQ Oct 2020'!O11="",$C$5*'SEQ Oct 2020'!N11/100,IF($C$5&gt;='SEQ Oct 2020'!P11,('SEQ Oct 2020'!P11*'SEQ Oct 2020'!N11/100),($C$5*'SEQ Oct 2020'!N11/100)))</f>
        <v>1003.1818181818181</v>
      </c>
      <c r="E17" s="134">
        <f>IF(AND('SEQ Oct 2020'!P11&gt;0,'SEQ Oct 2020'!R11&gt;0),IF($C$5&lt;'SEQ Oct 2020'!P11,0,IF($C$5&lt;=('SEQ Oct 2020'!R11+'SEQ Oct 2020'!P11),(($C$5-'SEQ Oct 2020'!P11)*'SEQ Oct 2020'!Q11/100),(('SEQ Oct 2020'!R11)*'SEQ Oct 2020'!Q11/100))),0)</f>
        <v>0</v>
      </c>
      <c r="F17" s="134">
        <f>IF(AND('SEQ Oct 2020'!R11&gt;0,'SEQ Oct 2020'!T11&gt;0),IF(($C$5&lt;'SEQ Oct 2020'!T11),(0),($C$5-'SEQ Oct 2020'!T11)*'SEQ Oct 2020'!U11/100),IF(AND('SEQ Oct 2020'!R11&gt;0,'SEQ Oct 2020'!T11=""),IF(($C$5&lt;'SEQ Oct 2020'!R11+'SEQ Oct 2020'!P11),(0),(($C$5-('SEQ Oct 2020'!R11+'SEQ Oct 2020'!P11))*'SEQ Oct 2020'!S11/100)),IF(AND('SEQ Oct 2020'!P11&gt;0,'SEQ Oct 2020'!R11=""&gt;0),IF(($C$5&lt;'SEQ Oct 2020'!P11),(0),($C$5-'SEQ Oct 2020'!P11)*'SEQ Oct 2020'!Q11/100),0)))</f>
        <v>0</v>
      </c>
      <c r="G17" s="232">
        <f t="shared" si="3"/>
        <v>1120.5718181818181</v>
      </c>
      <c r="H17" s="239">
        <f t="shared" si="0"/>
        <v>4012.7272727272725</v>
      </c>
      <c r="I17" s="239">
        <f t="shared" si="1"/>
        <v>4482.2872727272725</v>
      </c>
      <c r="J17" s="136">
        <f t="shared" si="4"/>
        <v>4930.5160000000005</v>
      </c>
      <c r="K17" s="137">
        <f>'SEQ Oct 2020'!BB11</f>
        <v>0</v>
      </c>
      <c r="L17" s="137">
        <f>'SEQ Oct 2020'!BC11</f>
        <v>0</v>
      </c>
      <c r="M17" s="137">
        <f>'SEQ Oct 2020'!BD11</f>
        <v>0</v>
      </c>
      <c r="N17" s="137">
        <f>'SEQ Oct 2020'!BE11</f>
        <v>0</v>
      </c>
      <c r="O17" s="144" t="str">
        <f t="shared" si="5"/>
        <v>No discount</v>
      </c>
      <c r="P17" s="226" t="str">
        <f t="shared" si="2"/>
        <v>Exclusive</v>
      </c>
      <c r="Q17" s="240">
        <f t="shared" si="6"/>
        <v>4482.2872727272725</v>
      </c>
      <c r="R17" s="240">
        <f t="shared" si="7"/>
        <v>4482.2872727272725</v>
      </c>
      <c r="S17" s="136">
        <f t="shared" si="8"/>
        <v>4930.5160000000005</v>
      </c>
      <c r="T17" s="136">
        <f t="shared" si="8"/>
        <v>4930.5160000000005</v>
      </c>
      <c r="U17" s="160">
        <f>'SEQ Oct 2020'!BL11</f>
        <v>0</v>
      </c>
      <c r="V17" s="161" t="str">
        <f>'SEQ Oct 2020'!BM11</f>
        <v>n</v>
      </c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</row>
    <row r="18" spans="1:51" x14ac:dyDescent="0.15">
      <c r="A18" s="131" t="str">
        <f>'SEQ Oct 2020'!K12</f>
        <v>1st Energy</v>
      </c>
      <c r="B18" s="132" t="str">
        <f>'SEQ Oct 2020'!L12</f>
        <v>1st Saver Plus</v>
      </c>
      <c r="C18" s="133">
        <f>IF('SEQ Oct 2020'!BP12=0,91*'SEQ Oct 2020'!M12/100,(91*'SEQ Oct 2020'!M12/100)+'SEQ Oct 2020'!BP12/4)</f>
        <v>135.59</v>
      </c>
      <c r="D18" s="134">
        <f>IF('SEQ Oct 2020'!O12="",$C$5*'SEQ Oct 2020'!N12/100,IF($C$5&gt;='SEQ Oct 2020'!P12,('SEQ Oct 2020'!P12*'SEQ Oct 2020'!N12/100),($C$5*'SEQ Oct 2020'!N12/100)))</f>
        <v>384.70909090909089</v>
      </c>
      <c r="E18" s="134">
        <f>IF(AND('SEQ Oct 2020'!P12&gt;0,'SEQ Oct 2020'!R12&gt;0),IF($C$5&lt;'SEQ Oct 2020'!P12,0,IF($C$5&lt;=('SEQ Oct 2020'!R12+'SEQ Oct 2020'!P12),(($C$5-'SEQ Oct 2020'!P12)*'SEQ Oct 2020'!Q12/100),(('SEQ Oct 2020'!R12)*'SEQ Oct 2020'!Q12/100))),0)</f>
        <v>0</v>
      </c>
      <c r="F18" s="134">
        <f>IF(AND('SEQ Oct 2020'!R12&gt;0,'SEQ Oct 2020'!T12&gt;0),IF(($C$5&lt;'SEQ Oct 2020'!T12),(0),($C$5-'SEQ Oct 2020'!T12)*'SEQ Oct 2020'!U12/100),IF(AND('SEQ Oct 2020'!R12&gt;0,'SEQ Oct 2020'!T12=""),IF(($C$5&lt;'SEQ Oct 2020'!R12+'SEQ Oct 2020'!P12),(0),(($C$5-('SEQ Oct 2020'!R12+'SEQ Oct 2020'!P12))*'SEQ Oct 2020'!S12/100)),IF(AND('SEQ Oct 2020'!P12&gt;0,'SEQ Oct 2020'!R12=""&gt;0),IF(($C$5&lt;'SEQ Oct 2020'!P12),(0),($C$5-'SEQ Oct 2020'!P12)*'SEQ Oct 2020'!Q12/100),0)))</f>
        <v>786.90909090909088</v>
      </c>
      <c r="G18" s="232">
        <f t="shared" si="3"/>
        <v>1307.2081818181819</v>
      </c>
      <c r="H18" s="239">
        <f t="shared" si="0"/>
        <v>4686.4727272727278</v>
      </c>
      <c r="I18" s="239">
        <f t="shared" si="1"/>
        <v>5228.8327272727274</v>
      </c>
      <c r="J18" s="136">
        <f t="shared" si="4"/>
        <v>5751.7160000000003</v>
      </c>
      <c r="K18" s="137">
        <f>'SEQ Oct 2020'!BB12</f>
        <v>5</v>
      </c>
      <c r="L18" s="137">
        <f>'SEQ Oct 2020'!BC12</f>
        <v>0</v>
      </c>
      <c r="M18" s="137">
        <f>'SEQ Oct 2020'!BD12</f>
        <v>10</v>
      </c>
      <c r="N18" s="137">
        <f>'SEQ Oct 2020'!BE12</f>
        <v>0</v>
      </c>
      <c r="O18" s="144" t="str">
        <f t="shared" si="5"/>
        <v>Guaranteed off bill</v>
      </c>
      <c r="P18" s="226" t="str">
        <f t="shared" si="2"/>
        <v>Exclusive</v>
      </c>
      <c r="Q18" s="240">
        <f t="shared" si="6"/>
        <v>4967.391090909091</v>
      </c>
      <c r="R18" s="240">
        <f>Q18-(Q18*M18/100)</f>
        <v>4470.6519818181823</v>
      </c>
      <c r="S18" s="136">
        <f t="shared" si="8"/>
        <v>5464.1302000000005</v>
      </c>
      <c r="T18" s="136">
        <f t="shared" si="8"/>
        <v>4917.7171800000006</v>
      </c>
      <c r="U18" s="160">
        <f>'SEQ Oct 2020'!BL12</f>
        <v>0</v>
      </c>
      <c r="V18" s="161">
        <f>'SEQ Oct 2020'!BM12</f>
        <v>0</v>
      </c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</row>
    <row r="19" spans="1:51" x14ac:dyDescent="0.15">
      <c r="A19" s="131" t="str">
        <f>'SEQ Oct 2020'!K13</f>
        <v>Powerclub</v>
      </c>
      <c r="B19" s="132" t="str">
        <f>'SEQ Oct 2020'!L13</f>
        <v>Bis Flat</v>
      </c>
      <c r="C19" s="133">
        <f>IF('SEQ Oct 2020'!BP13=0,91*'SEQ Oct 2020'!M13/100,(91*'SEQ Oct 2020'!M13/100)+'SEQ Oct 2020'!BP13/4)</f>
        <v>113.77336363636363</v>
      </c>
      <c r="D19" s="134">
        <f>IF('SEQ Oct 2020'!O13="",$C$5*'SEQ Oct 2020'!N13/100,IF($C$5&gt;='SEQ Oct 2020'!P13,('SEQ Oct 2020'!P13*'SEQ Oct 2020'!N13/100),($C$5*'SEQ Oct 2020'!N13/100)))</f>
        <v>833.18181818181813</v>
      </c>
      <c r="E19" s="134">
        <f>IF(AND('SEQ Oct 2020'!P13&gt;0,'SEQ Oct 2020'!R13&gt;0),IF($C$5&lt;'SEQ Oct 2020'!P13,0,IF($C$5&lt;=('SEQ Oct 2020'!R13+'SEQ Oct 2020'!P13),(($C$5-'SEQ Oct 2020'!P13)*'SEQ Oct 2020'!Q13/100),(('SEQ Oct 2020'!R13)*'SEQ Oct 2020'!Q13/100))),0)</f>
        <v>0</v>
      </c>
      <c r="F19" s="134">
        <f>IF(AND('SEQ Oct 2020'!R13&gt;0,'SEQ Oct 2020'!T13&gt;0),IF(($C$5&lt;'SEQ Oct 2020'!T13),(0),($C$5-'SEQ Oct 2020'!T13)*'SEQ Oct 2020'!U13/100),IF(AND('SEQ Oct 2020'!R13&gt;0,'SEQ Oct 2020'!T13=""),IF(($C$5&lt;'SEQ Oct 2020'!R13+'SEQ Oct 2020'!P13),(0),(($C$5-('SEQ Oct 2020'!R13+'SEQ Oct 2020'!P13))*'SEQ Oct 2020'!S13/100)),IF(AND('SEQ Oct 2020'!P13&gt;0,'SEQ Oct 2020'!R13=""&gt;0),IF(($C$5&lt;'SEQ Oct 2020'!P13),(0),($C$5-'SEQ Oct 2020'!P13)*'SEQ Oct 2020'!Q13/100),0)))</f>
        <v>0</v>
      </c>
      <c r="G19" s="232">
        <f t="shared" si="3"/>
        <v>946.9551818181817</v>
      </c>
      <c r="H19" s="239">
        <f t="shared" si="0"/>
        <v>3332.7272727272721</v>
      </c>
      <c r="I19" s="239">
        <f t="shared" si="1"/>
        <v>3787.8207272727268</v>
      </c>
      <c r="J19" s="136">
        <f t="shared" si="4"/>
        <v>4166.6027999999997</v>
      </c>
      <c r="K19" s="137">
        <f>'SEQ Oct 2020'!BB13</f>
        <v>0</v>
      </c>
      <c r="L19" s="137">
        <f>'SEQ Oct 2020'!BC13</f>
        <v>0</v>
      </c>
      <c r="M19" s="137">
        <f>'SEQ Oct 2020'!BD13</f>
        <v>0</v>
      </c>
      <c r="N19" s="137">
        <f>'SEQ Oct 2020'!BE13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3787.8207272727268</v>
      </c>
      <c r="R19" s="240">
        <f t="shared" si="7"/>
        <v>3787.8207272727268</v>
      </c>
      <c r="S19" s="136">
        <f t="shared" si="8"/>
        <v>4166.6027999999997</v>
      </c>
      <c r="T19" s="136">
        <f t="shared" si="8"/>
        <v>4166.6027999999997</v>
      </c>
      <c r="U19" s="160">
        <f>'SEQ Oct 2020'!BL13</f>
        <v>0</v>
      </c>
      <c r="V19" s="161">
        <f>'SEQ Oct 2020'!BM13</f>
        <v>0</v>
      </c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  <c r="AL19" s="268"/>
      <c r="AM19" s="268"/>
      <c r="AN19" s="268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</row>
    <row r="20" spans="1:51" x14ac:dyDescent="0.15">
      <c r="A20" s="131" t="str">
        <f>'SEQ Oct 2020'!K14</f>
        <v>Next Business Energy</v>
      </c>
      <c r="B20" s="132" t="str">
        <f>'SEQ Oct 2020'!L14</f>
        <v xml:space="preserve">Assured </v>
      </c>
      <c r="C20" s="133">
        <f>IF('SEQ Oct 2020'!BP14=0,91*'SEQ Oct 2020'!M14/100,(91*'SEQ Oct 2020'!M14/100)+'SEQ Oct 2020'!BP14/4)</f>
        <v>209.02699999999996</v>
      </c>
      <c r="D20" s="134">
        <f>IF('SEQ Oct 2020'!O14="",$C$5*'SEQ Oct 2020'!N14/100,IF($C$5&gt;='SEQ Oct 2020'!P14,('SEQ Oct 2020'!P14*'SEQ Oct 2020'!N14/100),($C$5*'SEQ Oct 2020'!N14/100)))</f>
        <v>450</v>
      </c>
      <c r="E20" s="134">
        <f>IF(AND('SEQ Oct 2020'!P14&gt;0,'SEQ Oct 2020'!R14&gt;0),IF($C$5&lt;'SEQ Oct 2020'!P14,0,IF($C$5&lt;=('SEQ Oct 2020'!R14+'SEQ Oct 2020'!P14),(($C$5-'SEQ Oct 2020'!P14)*'SEQ Oct 2020'!Q14/100),(('SEQ Oct 2020'!R14)*'SEQ Oct 2020'!Q14/100))),0)</f>
        <v>0</v>
      </c>
      <c r="F20" s="134">
        <f>IF(AND('SEQ Oct 2020'!R14&gt;0,'SEQ Oct 2020'!T14&gt;0),IF(($C$5&lt;'SEQ Oct 2020'!T14),(0),($C$5-'SEQ Oct 2020'!T14)*'SEQ Oct 2020'!U14/100),IF(AND('SEQ Oct 2020'!R14&gt;0,'SEQ Oct 2020'!T14=""),IF(($C$5&lt;'SEQ Oct 2020'!R14+'SEQ Oct 2020'!P14),(0),(($C$5-('SEQ Oct 2020'!R14+'SEQ Oct 2020'!P14))*'SEQ Oct 2020'!S14/100)),IF(AND('SEQ Oct 2020'!P14&gt;0,'SEQ Oct 2020'!R14=""&gt;0),IF(($C$5&lt;'SEQ Oct 2020'!P14),(0),($C$5-'SEQ Oct 2020'!P14)*'SEQ Oct 2020'!Q14/100),0)))</f>
        <v>450</v>
      </c>
      <c r="G20" s="232">
        <f t="shared" si="3"/>
        <v>1109.027</v>
      </c>
      <c r="H20" s="239">
        <f t="shared" si="0"/>
        <v>3600.0000000000005</v>
      </c>
      <c r="I20" s="239">
        <f t="shared" si="1"/>
        <v>4436.1080000000002</v>
      </c>
      <c r="J20" s="136">
        <f t="shared" si="4"/>
        <v>4879.7188000000006</v>
      </c>
      <c r="K20" s="137">
        <f>'SEQ Oct 2020'!BB14</f>
        <v>0</v>
      </c>
      <c r="L20" s="137">
        <f>'SEQ Oct 2020'!BC14</f>
        <v>0</v>
      </c>
      <c r="M20" s="137">
        <f>'SEQ Oct 2020'!BD14</f>
        <v>0</v>
      </c>
      <c r="N20" s="137">
        <f>'SEQ Oct 2020'!BE14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4436.1080000000002</v>
      </c>
      <c r="R20" s="240">
        <f t="shared" si="7"/>
        <v>4436.1080000000002</v>
      </c>
      <c r="S20" s="136">
        <f t="shared" si="8"/>
        <v>4879.7188000000006</v>
      </c>
      <c r="T20" s="136">
        <f t="shared" si="8"/>
        <v>4879.7188000000006</v>
      </c>
      <c r="U20" s="160">
        <f>'SEQ Oct 2020'!BL14</f>
        <v>0</v>
      </c>
      <c r="V20" s="161" t="str">
        <f>'SEQ Oct 2020'!BM14</f>
        <v>n</v>
      </c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  <c r="AX20" s="268"/>
      <c r="AY20" s="268"/>
    </row>
    <row r="21" spans="1:51" x14ac:dyDescent="0.15">
      <c r="A21" s="131" t="str">
        <f>'SEQ Oct 2020'!K15</f>
        <v>Red Energy</v>
      </c>
      <c r="B21" s="132" t="str">
        <f>'SEQ Oct 2020'!L15</f>
        <v>Red Business Saver</v>
      </c>
      <c r="C21" s="133">
        <f>IF('SEQ Oct 2020'!BP15=0,91*'SEQ Oct 2020'!M15/100,(91*'SEQ Oct 2020'!M15/100)+'SEQ Oct 2020'!BP15/4)</f>
        <v>111.38399999999997</v>
      </c>
      <c r="D21" s="134">
        <f>IF('SEQ Oct 2020'!O15="",$C$5*'SEQ Oct 2020'!N15/100,IF($C$5&gt;='SEQ Oct 2020'!P15,('SEQ Oct 2020'!P15*'SEQ Oct 2020'!N15/100),($C$5*'SEQ Oct 2020'!N15/100)))</f>
        <v>423.45454545454544</v>
      </c>
      <c r="E21" s="134">
        <f>IF(AND('SEQ Oct 2020'!P15&gt;0,'SEQ Oct 2020'!R15&gt;0),IF($C$5&lt;'SEQ Oct 2020'!P15,0,IF($C$5&lt;=('SEQ Oct 2020'!R15+'SEQ Oct 2020'!P15),(($C$5-'SEQ Oct 2020'!P15)*'SEQ Oct 2020'!Q15/100),(('SEQ Oct 2020'!R15)*'SEQ Oct 2020'!Q15/100))),0)</f>
        <v>0</v>
      </c>
      <c r="F21" s="134">
        <f>IF(AND('SEQ Oct 2020'!R15&gt;0,'SEQ Oct 2020'!T15&gt;0),IF(($C$5&lt;'SEQ Oct 2020'!T15),(0),($C$5-'SEQ Oct 2020'!T15)*'SEQ Oct 2020'!U15/100),IF(AND('SEQ Oct 2020'!R15&gt;0,'SEQ Oct 2020'!T15=""),IF(($C$5&lt;'SEQ Oct 2020'!R15+'SEQ Oct 2020'!P15),(0),(($C$5-('SEQ Oct 2020'!R15+'SEQ Oct 2020'!P15))*'SEQ Oct 2020'!S15/100)),IF(AND('SEQ Oct 2020'!P15&gt;0,'SEQ Oct 2020'!R15=""&gt;0),IF(($C$5&lt;'SEQ Oct 2020'!P15),(0),($C$5-'SEQ Oct 2020'!P15)*'SEQ Oct 2020'!Q15/100),0)))</f>
        <v>657</v>
      </c>
      <c r="G21" s="232">
        <f t="shared" si="3"/>
        <v>1191.8385454545455</v>
      </c>
      <c r="H21" s="239">
        <f t="shared" si="0"/>
        <v>4321.818181818182</v>
      </c>
      <c r="I21" s="239">
        <f t="shared" si="1"/>
        <v>4767.354181818182</v>
      </c>
      <c r="J21" s="136">
        <f t="shared" si="4"/>
        <v>5244.0896000000002</v>
      </c>
      <c r="K21" s="137">
        <f>'SEQ Oct 2020'!BB15</f>
        <v>0</v>
      </c>
      <c r="L21" s="137">
        <f>'SEQ Oct 2020'!BC15</f>
        <v>0</v>
      </c>
      <c r="M21" s="137">
        <f>'SEQ Oct 2020'!BD15</f>
        <v>0</v>
      </c>
      <c r="N21" s="137">
        <f>'SEQ Oct 2020'!BE15</f>
        <v>0</v>
      </c>
      <c r="O21" s="144" t="str">
        <f t="shared" si="5"/>
        <v>No discount</v>
      </c>
      <c r="P21" s="226" t="str">
        <f t="shared" si="2"/>
        <v>Inclusive</v>
      </c>
      <c r="Q21" s="240">
        <f t="shared" si="6"/>
        <v>4767.354181818182</v>
      </c>
      <c r="R21" s="240">
        <f t="shared" si="7"/>
        <v>4767.354181818182</v>
      </c>
      <c r="S21" s="136">
        <f t="shared" si="8"/>
        <v>5244.0896000000002</v>
      </c>
      <c r="T21" s="136">
        <f t="shared" si="8"/>
        <v>5244.0896000000002</v>
      </c>
      <c r="U21" s="160">
        <f>'SEQ Oct 2020'!BL15</f>
        <v>0</v>
      </c>
      <c r="V21" s="161" t="str">
        <f>'SEQ Oct 2020'!BM15</f>
        <v>n</v>
      </c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68"/>
      <c r="AX21" s="268"/>
      <c r="AY21" s="268"/>
    </row>
    <row r="22" spans="1:51" x14ac:dyDescent="0.15">
      <c r="A22" s="131" t="str">
        <f>'SEQ Oct 2020'!K16</f>
        <v>Blue NRG</v>
      </c>
      <c r="B22" s="132" t="str">
        <f>'SEQ Oct 2020'!L16</f>
        <v>Blue Saver</v>
      </c>
      <c r="C22" s="133">
        <f>IF('SEQ Oct 2020'!BP16=0,91*'SEQ Oct 2020'!M16/100,(91*'SEQ Oct 2020'!M16/100)+'SEQ Oct 2020'!BP16/4)</f>
        <v>183.547</v>
      </c>
      <c r="D22" s="134">
        <f>IF('SEQ Oct 2020'!O16="",$C$5*'SEQ Oct 2020'!N16/100,IF($C$5&gt;='SEQ Oct 2020'!P16,('SEQ Oct 2020'!P16*'SEQ Oct 2020'!N16/100),($C$5*'SEQ Oct 2020'!N16/100)))</f>
        <v>658.63636363636351</v>
      </c>
      <c r="E22" s="134">
        <f>IF(AND('SEQ Oct 2020'!P16&gt;0,'SEQ Oct 2020'!R16&gt;0),IF($C$5&lt;'SEQ Oct 2020'!P16,0,IF($C$5&lt;=('SEQ Oct 2020'!R16+'SEQ Oct 2020'!P16),(($C$5-'SEQ Oct 2020'!P16)*'SEQ Oct 2020'!Q16/100),(('SEQ Oct 2020'!R16)*'SEQ Oct 2020'!Q16/100))),0)</f>
        <v>0</v>
      </c>
      <c r="F22" s="134">
        <f>IF(AND('SEQ Oct 2020'!R16&gt;0,'SEQ Oct 2020'!T16&gt;0),IF(($C$5&lt;'SEQ Oct 2020'!T16),(0),($C$5-'SEQ Oct 2020'!T16)*'SEQ Oct 2020'!U16/100),IF(AND('SEQ Oct 2020'!R16&gt;0,'SEQ Oct 2020'!T16=""),IF(($C$5&lt;'SEQ Oct 2020'!R16+'SEQ Oct 2020'!P16),(0),(($C$5-('SEQ Oct 2020'!R16+'SEQ Oct 2020'!P16))*'SEQ Oct 2020'!S16/100)),IF(AND('SEQ Oct 2020'!P16&gt;0,'SEQ Oct 2020'!R16=""&gt;0),IF(($C$5&lt;'SEQ Oct 2020'!P16),(0),($C$5-'SEQ Oct 2020'!P16)*'SEQ Oct 2020'!Q16/100),0)))</f>
        <v>0</v>
      </c>
      <c r="G22" s="232">
        <f>SUM(C22:F22)</f>
        <v>842.18336363636354</v>
      </c>
      <c r="H22" s="239">
        <f t="shared" si="0"/>
        <v>2634.545454545454</v>
      </c>
      <c r="I22" s="239">
        <f t="shared" si="1"/>
        <v>3368.7334545454542</v>
      </c>
      <c r="J22" s="136">
        <f t="shared" si="4"/>
        <v>3705.6068</v>
      </c>
      <c r="K22" s="137">
        <f>'SEQ Oct 2020'!BB16</f>
        <v>0</v>
      </c>
      <c r="L22" s="137">
        <f>'SEQ Oct 2020'!BC16</f>
        <v>0</v>
      </c>
      <c r="M22" s="137">
        <f>'SEQ Oct 2020'!BD16</f>
        <v>0</v>
      </c>
      <c r="N22" s="137">
        <f>'SEQ Oct 2020'!BE16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3368.7334545454542</v>
      </c>
      <c r="R22" s="240">
        <f t="shared" si="7"/>
        <v>3368.7334545454542</v>
      </c>
      <c r="S22" s="136">
        <f t="shared" si="8"/>
        <v>3705.6068</v>
      </c>
      <c r="T22" s="136">
        <f t="shared" si="8"/>
        <v>3705.6068</v>
      </c>
      <c r="U22" s="160">
        <f>'SEQ Oct 2020'!BL16</f>
        <v>0</v>
      </c>
      <c r="V22" s="161" t="str">
        <f>'SEQ Oct 2020'!BM16</f>
        <v>n</v>
      </c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</row>
    <row r="23" spans="1:51" x14ac:dyDescent="0.15">
      <c r="A23" s="131" t="str">
        <f>'SEQ Oct 2020'!K17</f>
        <v>Future X Power</v>
      </c>
      <c r="B23" s="132" t="str">
        <f>'SEQ Oct 2020'!L17</f>
        <v>Business Smart</v>
      </c>
      <c r="C23" s="133">
        <f>IF('SEQ Oct 2020'!BP17=0,91*'SEQ Oct 2020'!M17/100,(91*'SEQ Oct 2020'!M17/100)+'SEQ Oct 2020'!BP17/4)</f>
        <v>114.56072727272725</v>
      </c>
      <c r="D23" s="134">
        <f>IF('SEQ Oct 2020'!O17="",$C$5*'SEQ Oct 2020'!N17/100,IF($C$5&gt;='SEQ Oct 2020'!P17,('SEQ Oct 2020'!P17*'SEQ Oct 2020'!N17/100),($C$5*'SEQ Oct 2020'!N17/100)))</f>
        <v>995.45454545454527</v>
      </c>
      <c r="E23" s="134">
        <f>IF(AND('SEQ Oct 2020'!P17&gt;0,'SEQ Oct 2020'!R17&gt;0),IF($C$5&lt;'SEQ Oct 2020'!P17,0,IF($C$5&lt;=('SEQ Oct 2020'!R17+'SEQ Oct 2020'!P17),(($C$5-'SEQ Oct 2020'!P17)*'SEQ Oct 2020'!Q17/100),(('SEQ Oct 2020'!R17)*'SEQ Oct 2020'!Q17/100))),0)</f>
        <v>0</v>
      </c>
      <c r="F23" s="134">
        <f>IF(AND('SEQ Oct 2020'!R17&gt;0,'SEQ Oct 2020'!T17&gt;0),IF(($C$5&lt;'SEQ Oct 2020'!T17),(0),($C$5-'SEQ Oct 2020'!T17)*'SEQ Oct 2020'!U17/100),IF(AND('SEQ Oct 2020'!R17&gt;0,'SEQ Oct 2020'!T17=""),IF(($C$5&lt;'SEQ Oct 2020'!R17+'SEQ Oct 2020'!P17),(0),(($C$5-('SEQ Oct 2020'!R17+'SEQ Oct 2020'!P17))*'SEQ Oct 2020'!S17/100)),IF(AND('SEQ Oct 2020'!P17&gt;0,'SEQ Oct 2020'!R17=""&gt;0),IF(($C$5&lt;'SEQ Oct 2020'!P17),(0),($C$5-'SEQ Oct 2020'!P17)*'SEQ Oct 2020'!Q17/100),0)))</f>
        <v>0</v>
      </c>
      <c r="G23" s="232">
        <f t="shared" si="3"/>
        <v>1110.0152727272725</v>
      </c>
      <c r="H23" s="239">
        <f t="shared" si="0"/>
        <v>3981.8181818181811</v>
      </c>
      <c r="I23" s="239">
        <f t="shared" si="1"/>
        <v>4440.0610909090901</v>
      </c>
      <c r="J23" s="136">
        <f t="shared" si="4"/>
        <v>4884.0671999999995</v>
      </c>
      <c r="K23" s="137">
        <f>'SEQ Oct 2020'!BB17</f>
        <v>0</v>
      </c>
      <c r="L23" s="137">
        <f>'SEQ Oct 2020'!BC17</f>
        <v>0</v>
      </c>
      <c r="M23" s="137">
        <f>'SEQ Oct 2020'!BD17</f>
        <v>0</v>
      </c>
      <c r="N23" s="137">
        <f>'SEQ Oct 2020'!BE17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4440.0610909090901</v>
      </c>
      <c r="R23" s="240">
        <f t="shared" si="7"/>
        <v>4440.0610909090901</v>
      </c>
      <c r="S23" s="136">
        <f t="shared" si="8"/>
        <v>4884.0671999999995</v>
      </c>
      <c r="T23" s="136">
        <f t="shared" si="8"/>
        <v>4884.0671999999995</v>
      </c>
      <c r="U23" s="160">
        <f>'SEQ Oct 2020'!BL17</f>
        <v>0</v>
      </c>
      <c r="V23" s="161" t="str">
        <f>'SEQ Oct 2020'!BM17</f>
        <v>n</v>
      </c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</row>
    <row r="24" spans="1:51" x14ac:dyDescent="0.15">
      <c r="A24" s="131" t="str">
        <f>'SEQ Oct 2020'!K18</f>
        <v>Locality Planning Energy</v>
      </c>
      <c r="B24" s="132" t="str">
        <f>'SEQ Oct 2020'!L18</f>
        <v>Business Plus</v>
      </c>
      <c r="C24" s="133">
        <f>IF('SEQ Oct 2020'!BP18=0,91*'SEQ Oct 2020'!M18/100,(91*'SEQ Oct 2020'!M18/100)+'SEQ Oct 2020'!BP18/4)</f>
        <v>109.63018181818181</v>
      </c>
      <c r="D24" s="134">
        <f>IF('SEQ Oct 2020'!O18="",$C$5*'SEQ Oct 2020'!N18/100,IF($C$5&gt;='SEQ Oct 2020'!P18,('SEQ Oct 2020'!P18*'SEQ Oct 2020'!N18/100),($C$5*'SEQ Oct 2020'!N18/100)))</f>
        <v>1070</v>
      </c>
      <c r="E24" s="134">
        <f>IF(AND('SEQ Oct 2020'!P18&gt;0,'SEQ Oct 2020'!R18&gt;0),IF($C$5&lt;'SEQ Oct 2020'!P18,0,IF($C$5&lt;=('SEQ Oct 2020'!R18+'SEQ Oct 2020'!P18),(($C$5-'SEQ Oct 2020'!P18)*'SEQ Oct 2020'!Q18/100),(('SEQ Oct 2020'!R18)*'SEQ Oct 2020'!Q18/100))),0)</f>
        <v>0</v>
      </c>
      <c r="F24" s="134">
        <f>IF(AND('SEQ Oct 2020'!R18&gt;0,'SEQ Oct 2020'!T18&gt;0),IF(($C$5&lt;'SEQ Oct 2020'!T18),(0),($C$5-'SEQ Oct 2020'!T18)*'SEQ Oct 2020'!U18/100),IF(AND('SEQ Oct 2020'!R18&gt;0,'SEQ Oct 2020'!T18=""),IF(($C$5&lt;'SEQ Oct 2020'!R18+'SEQ Oct 2020'!P18),(0),(($C$5-('SEQ Oct 2020'!R18+'SEQ Oct 2020'!P18))*'SEQ Oct 2020'!S18/100)),IF(AND('SEQ Oct 2020'!P18&gt;0,'SEQ Oct 2020'!R18=""&gt;0),IF(($C$5&lt;'SEQ Oct 2020'!P18),(0),($C$5-'SEQ Oct 2020'!P18)*'SEQ Oct 2020'!Q18/100),0)))</f>
        <v>0</v>
      </c>
      <c r="G24" s="232">
        <f t="shared" ref="G24" si="9">SUM(C24:F24)</f>
        <v>1179.6301818181819</v>
      </c>
      <c r="H24" s="239">
        <f t="shared" ref="H24" si="10">(G24-C24)*4</f>
        <v>4280</v>
      </c>
      <c r="I24" s="239">
        <f t="shared" ref="I24" si="11">G24*4</f>
        <v>4718.5207272727275</v>
      </c>
      <c r="J24" s="136">
        <f t="shared" ref="J24" si="12">I24*1.1</f>
        <v>5190.372800000001</v>
      </c>
      <c r="K24" s="137">
        <f>'SEQ Oct 2020'!BB18</f>
        <v>0</v>
      </c>
      <c r="L24" s="137">
        <f>'SEQ Oct 2020'!BC18</f>
        <v>0</v>
      </c>
      <c r="M24" s="137">
        <f>'SEQ Oct 2020'!BD18</f>
        <v>0</v>
      </c>
      <c r="N24" s="137">
        <f>'SEQ Oct 2020'!BE18</f>
        <v>0</v>
      </c>
      <c r="O24" s="144" t="str">
        <f t="shared" ref="O24" si="13">IF(SUM(K24:N24)=0,"No discount",IF(K24&gt;0,"Guaranteed off bill",IF(L24&gt;0,"Guaranteed off usage",IF(M24&gt;0,"Pay-on-time off bill","Pay-on-time off usage"))))</f>
        <v>No discount</v>
      </c>
      <c r="P24" s="226" t="str">
        <f t="shared" ref="P24" si="14">IF(OR(A24="Origin Energy",A24="Red Energy",A24="Powershop"),"Inclusive","Exclusive")</f>
        <v>Exclusive</v>
      </c>
      <c r="Q24" s="240">
        <f t="shared" ref="Q24" si="15">IF(AND(O24="Guaranteed off bill",P24="Inclusive"),((I24*1.1)-((I24*1.1)*K24/100))/1.1,IF(AND(O24="Guaranteed off usage",P24="Inclusive"),((I24*1.1)-((H24*1.1)*L24/100))/1.1,IF(AND(O24="Guaranteed off bill",P24="Exclusive"),I24-(I24*K24/100),IF(AND(O24="Guaranteed off usage",P24="Exclusive"),I24-(H24*L24/100),IF(P24="Inclusive",((I24*1.1))/1.1,I24)))))</f>
        <v>4718.5207272727275</v>
      </c>
      <c r="R24" s="240">
        <f t="shared" ref="R24" si="16">IF(AND(O24="Pay-on-time off bill",P24="Inclusive"),((Q24*1.1)-((Q24*1.1)*M24/100))/1.1,IF(AND(O24="Pay-on-time off usage",P24="Inclusive"),((Q24*1.1)-((H24*1.1)*N24/100))/1.1,IF(AND(O24="Pay-on-time off bill",P24="Exclusive"),Q24-(Q24*M24/100),IF(AND(O24="Pay-on-time off usage",P24="Exclusive"),Q24-(H24*N24/100),IF(P24="Inclusive",((Q24*1.1))/1.1,Q24)))))</f>
        <v>4718.5207272727275</v>
      </c>
      <c r="S24" s="136">
        <f t="shared" ref="S24" si="17">Q24*1.1</f>
        <v>5190.372800000001</v>
      </c>
      <c r="T24" s="136">
        <f t="shared" ref="T24" si="18">R24*1.1</f>
        <v>5190.372800000001</v>
      </c>
      <c r="U24" s="160">
        <f>'SEQ Oct 2020'!BL18</f>
        <v>0</v>
      </c>
      <c r="V24" s="161" t="str">
        <f>'SEQ Oct 2020'!BM18</f>
        <v>n</v>
      </c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</row>
    <row r="25" spans="1:51" x14ac:dyDescent="0.15">
      <c r="A25" s="131" t="str">
        <f>'SEQ Oct 2020'!K19</f>
        <v>Bright Spark Power</v>
      </c>
      <c r="B25" s="132" t="str">
        <f>'SEQ Oct 2020'!L19</f>
        <v>Business 12 Months</v>
      </c>
      <c r="C25" s="133">
        <f>IF('SEQ Oct 2020'!BP19=0,91*'SEQ Oct 2020'!M19/100,(91*'SEQ Oct 2020'!M19/100)+'SEQ Oct 2020'!BP19/4)</f>
        <v>107.54545454545455</v>
      </c>
      <c r="D25" s="134">
        <f>IF('SEQ Oct 2020'!O19="",$C$5*'SEQ Oct 2020'!N19/100,IF($C$5&gt;='SEQ Oct 2020'!P19,('SEQ Oct 2020'!P19*'SEQ Oct 2020'!N19/100),($C$5*'SEQ Oct 2020'!N19/100)))</f>
        <v>908.6363636363634</v>
      </c>
      <c r="E25" s="134">
        <f>IF(AND('SEQ Oct 2020'!P19&gt;0,'SEQ Oct 2020'!R19&gt;0),IF($C$5&lt;'SEQ Oct 2020'!P19,0,IF($C$5&lt;=('SEQ Oct 2020'!R19+'SEQ Oct 2020'!P19),(($C$5-'SEQ Oct 2020'!P19)*'SEQ Oct 2020'!Q19/100),(('SEQ Oct 2020'!R19)*'SEQ Oct 2020'!Q19/100))),0)</f>
        <v>0</v>
      </c>
      <c r="F25" s="134">
        <f>IF(AND('SEQ Oct 2020'!R19&gt;0,'SEQ Oct 2020'!T19&gt;0),IF(($C$5&lt;'SEQ Oct 2020'!T19),(0),($C$5-'SEQ Oct 2020'!T19)*'SEQ Oct 2020'!U19/100),IF(AND('SEQ Oct 2020'!R19&gt;0,'SEQ Oct 2020'!T19=""),IF(($C$5&lt;'SEQ Oct 2020'!R19+'SEQ Oct 2020'!P19),(0),(($C$5-('SEQ Oct 2020'!R19+'SEQ Oct 2020'!P19))*'SEQ Oct 2020'!S19/100)),IF(AND('SEQ Oct 2020'!P19&gt;0,'SEQ Oct 2020'!R19=""&gt;0),IF(($C$5&lt;'SEQ Oct 2020'!P19),(0),($C$5-'SEQ Oct 2020'!P19)*'SEQ Oct 2020'!Q19/100),0)))</f>
        <v>0</v>
      </c>
      <c r="G25" s="232">
        <f t="shared" ref="G25" si="19">SUM(C25:F25)</f>
        <v>1016.1818181818179</v>
      </c>
      <c r="H25" s="239">
        <f t="shared" ref="H25" si="20">(G25-C25)*4</f>
        <v>3634.5454545454536</v>
      </c>
      <c r="I25" s="239">
        <f t="shared" ref="I25" si="21">G25*4</f>
        <v>4064.7272727272716</v>
      </c>
      <c r="J25" s="136">
        <f t="shared" ref="J25" si="22">I25*1.1</f>
        <v>4471.1999999999989</v>
      </c>
      <c r="K25" s="137">
        <f>'SEQ Oct 2020'!BB19</f>
        <v>0</v>
      </c>
      <c r="L25" s="137">
        <f>'SEQ Oct 2020'!BC19</f>
        <v>0</v>
      </c>
      <c r="M25" s="137">
        <f>'SEQ Oct 2020'!BD19</f>
        <v>0</v>
      </c>
      <c r="N25" s="137">
        <f>'SEQ Oct 2020'!BE19</f>
        <v>0</v>
      </c>
      <c r="O25" s="144" t="str">
        <f t="shared" ref="O25" si="23">IF(SUM(K25:N25)=0,"No discount",IF(K25&gt;0,"Guaranteed off bill",IF(L25&gt;0,"Guaranteed off usage",IF(M25&gt;0,"Pay-on-time off bill","Pay-on-time off usage"))))</f>
        <v>No discount</v>
      </c>
      <c r="P25" s="226" t="str">
        <f t="shared" ref="P25" si="24">IF(OR(A25="Origin Energy",A25="Red Energy",A25="Powershop"),"Inclusive","Exclusive")</f>
        <v>Exclusive</v>
      </c>
      <c r="Q25" s="240">
        <f t="shared" ref="Q25" si="25">IF(AND(O25="Guaranteed off bill",P25="Inclusive"),((I25*1.1)-((I25*1.1)*K25/100))/1.1,IF(AND(O25="Guaranteed off usage",P25="Inclusive"),((I25*1.1)-((H25*1.1)*L25/100))/1.1,IF(AND(O25="Guaranteed off bill",P25="Exclusive"),I25-(I25*K25/100),IF(AND(O25="Guaranteed off usage",P25="Exclusive"),I25-(H25*L25/100),IF(P25="Inclusive",((I25*1.1))/1.1,I25)))))</f>
        <v>4064.7272727272716</v>
      </c>
      <c r="R25" s="240">
        <f t="shared" ref="R25" si="26">IF(AND(O25="Pay-on-time off bill",P25="Inclusive"),((Q25*1.1)-((Q25*1.1)*M25/100))/1.1,IF(AND(O25="Pay-on-time off usage",P25="Inclusive"),((Q25*1.1)-((H25*1.1)*N25/100))/1.1,IF(AND(O25="Pay-on-time off bill",P25="Exclusive"),Q25-(Q25*M25/100),IF(AND(O25="Pay-on-time off usage",P25="Exclusive"),Q25-(H25*N25/100),IF(P25="Inclusive",((Q25*1.1))/1.1,Q25)))))</f>
        <v>4064.7272727272716</v>
      </c>
      <c r="S25" s="136">
        <f t="shared" ref="S25" si="27">Q25*1.1</f>
        <v>4471.1999999999989</v>
      </c>
      <c r="T25" s="136">
        <f t="shared" ref="T25" si="28">R25*1.1</f>
        <v>4471.1999999999989</v>
      </c>
      <c r="U25" s="160">
        <f>'SEQ Oct 2020'!BL19</f>
        <v>12</v>
      </c>
      <c r="V25" s="161" t="str">
        <f>'SEQ Oct 2020'!BM19</f>
        <v>n</v>
      </c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</row>
    <row r="26" spans="1:51" x14ac:dyDescent="0.15">
      <c r="A26" s="131" t="str">
        <f>'SEQ Oct 2020'!K20</f>
        <v>CovaU</v>
      </c>
      <c r="B26" s="132" t="str">
        <f>'SEQ Oct 2020'!L20</f>
        <v>Freedom Plus</v>
      </c>
      <c r="C26" s="133">
        <f>IF('SEQ Oct 2020'!BP20=0,91*'SEQ Oct 2020'!M20/100,(91*'SEQ Oct 2020'!M20/100)+'SEQ Oct 2020'!BP20/4)</f>
        <v>117.39</v>
      </c>
      <c r="D26" s="134">
        <f>IF('SEQ Oct 2020'!O20="",$C$5*'SEQ Oct 2020'!N20/100,IF($C$5&gt;='SEQ Oct 2020'!P20,('SEQ Oct 2020'!P20*'SEQ Oct 2020'!N20/100),($C$5*'SEQ Oct 2020'!N20/100)))</f>
        <v>1162.7272727272725</v>
      </c>
      <c r="E26" s="134">
        <f>IF(AND('SEQ Oct 2020'!P20&gt;0,'SEQ Oct 2020'!R20&gt;0),IF($C$5&lt;'SEQ Oct 2020'!P20,0,IF($C$5&lt;=('SEQ Oct 2020'!R20+'SEQ Oct 2020'!P20),(($C$5-'SEQ Oct 2020'!P20)*'SEQ Oct 2020'!Q20/100),(('SEQ Oct 2020'!R20)*'SEQ Oct 2020'!Q20/100))),0)</f>
        <v>0</v>
      </c>
      <c r="F26" s="134">
        <f>IF(AND('SEQ Oct 2020'!R20&gt;0,'SEQ Oct 2020'!T20&gt;0),IF(($C$5&lt;'SEQ Oct 2020'!T20),(0),($C$5-'SEQ Oct 2020'!T20)*'SEQ Oct 2020'!U20/100),IF(AND('SEQ Oct 2020'!R20&gt;0,'SEQ Oct 2020'!T20=""),IF(($C$5&lt;'SEQ Oct 2020'!R20+'SEQ Oct 2020'!P20),(0),(($C$5-('SEQ Oct 2020'!R20+'SEQ Oct 2020'!P20))*'SEQ Oct 2020'!S20/100)),IF(AND('SEQ Oct 2020'!P20&gt;0,'SEQ Oct 2020'!R20=""&gt;0),IF(($C$5&lt;'SEQ Oct 2020'!P20),(0),($C$5-'SEQ Oct 2020'!P20)*'SEQ Oct 2020'!Q20/100),0)))</f>
        <v>0</v>
      </c>
      <c r="G26" s="232">
        <f t="shared" ref="G26" si="29">SUM(C26:F26)</f>
        <v>1280.1172727272726</v>
      </c>
      <c r="H26" s="239">
        <f t="shared" ref="H26" si="30">(G26-C26)*4</f>
        <v>4650.9090909090901</v>
      </c>
      <c r="I26" s="239">
        <f t="shared" ref="I26" si="31">G26*4</f>
        <v>5120.4690909090905</v>
      </c>
      <c r="J26" s="136">
        <f t="shared" ref="J26" si="32">I26*1.1</f>
        <v>5632.5159999999996</v>
      </c>
      <c r="K26" s="137">
        <f>'SEQ Oct 2020'!BB20</f>
        <v>15</v>
      </c>
      <c r="L26" s="137">
        <f>'SEQ Oct 2020'!BC20</f>
        <v>0</v>
      </c>
      <c r="M26" s="137">
        <f>'SEQ Oct 2020'!BD20</f>
        <v>0</v>
      </c>
      <c r="N26" s="137">
        <f>'SEQ Oct 2020'!BE20</f>
        <v>0</v>
      </c>
      <c r="O26" s="144" t="str">
        <f t="shared" ref="O26" si="33">IF(SUM(K26:N26)=0,"No discount",IF(K26&gt;0,"Guaranteed off bill",IF(L26&gt;0,"Guaranteed off usage",IF(M26&gt;0,"Pay-on-time off bill","Pay-on-time off usage"))))</f>
        <v>Guaranteed off bill</v>
      </c>
      <c r="P26" s="226" t="str">
        <f t="shared" ref="P26" si="34">IF(OR(A26="Origin Energy",A26="Red Energy",A26="Powershop"),"Inclusive","Exclusive")</f>
        <v>Exclusive</v>
      </c>
      <c r="Q26" s="240">
        <f t="shared" ref="Q26" si="35"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4352.3987272727272</v>
      </c>
      <c r="R26" s="240">
        <f t="shared" ref="R26" si="36"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4352.3987272727272</v>
      </c>
      <c r="S26" s="136">
        <f t="shared" ref="S26" si="37">Q26*1.1</f>
        <v>4787.6386000000002</v>
      </c>
      <c r="T26" s="136">
        <f t="shared" ref="T26" si="38">R26*1.1</f>
        <v>4787.6386000000002</v>
      </c>
      <c r="U26" s="160">
        <f>'SEQ Oct 2020'!BL20</f>
        <v>0</v>
      </c>
      <c r="V26" s="161" t="str">
        <f>'SEQ Oct 2020'!BM20</f>
        <v>n</v>
      </c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</row>
    <row r="27" spans="1:51" x14ac:dyDescent="0.15">
      <c r="A27" s="131" t="str">
        <f>'SEQ Oct 2020'!K21</f>
        <v>Discover Energy</v>
      </c>
      <c r="B27" s="132" t="str">
        <f>'SEQ Oct 2020'!L21</f>
        <v>Business Smart Saver</v>
      </c>
      <c r="C27" s="133">
        <f>IF('SEQ Oct 2020'!BP21=0,91*'SEQ Oct 2020'!M21/100,(91*'SEQ Oct 2020'!M21/100)+'SEQ Oct 2020'!BP21/4)</f>
        <v>118.3</v>
      </c>
      <c r="D27" s="134">
        <f>IF('SEQ Oct 2020'!O21="",$C$5*'SEQ Oct 2020'!N21/100,IF($C$5&gt;='SEQ Oct 2020'!P21,('SEQ Oct 2020'!P21*'SEQ Oct 2020'!N21/100),($C$5*'SEQ Oct 2020'!N21/100)))</f>
        <v>1189.9999999999998</v>
      </c>
      <c r="E27" s="134">
        <f>IF(AND('SEQ Oct 2020'!P21&gt;0,'SEQ Oct 2020'!R21&gt;0),IF($C$5&lt;'SEQ Oct 2020'!P21,0,IF($C$5&lt;=('SEQ Oct 2020'!R21+'SEQ Oct 2020'!P21),(($C$5-'SEQ Oct 2020'!P21)*'SEQ Oct 2020'!Q21/100),(('SEQ Oct 2020'!R21)*'SEQ Oct 2020'!Q21/100))),0)</f>
        <v>0</v>
      </c>
      <c r="F27" s="134">
        <f>IF(AND('SEQ Oct 2020'!R21&gt;0,'SEQ Oct 2020'!T21&gt;0),IF(($C$5&lt;'SEQ Oct 2020'!T21),(0),($C$5-'SEQ Oct 2020'!T21)*'SEQ Oct 2020'!U21/100),IF(AND('SEQ Oct 2020'!R21&gt;0,'SEQ Oct 2020'!T21=""),IF(($C$5&lt;'SEQ Oct 2020'!R21+'SEQ Oct 2020'!P21),(0),(($C$5-('SEQ Oct 2020'!R21+'SEQ Oct 2020'!P21))*'SEQ Oct 2020'!S21/100)),IF(AND('SEQ Oct 2020'!P21&gt;0,'SEQ Oct 2020'!R21=""&gt;0),IF(($C$5&lt;'SEQ Oct 2020'!P21),(0),($C$5-'SEQ Oct 2020'!P21)*'SEQ Oct 2020'!Q21/100),0)))</f>
        <v>0</v>
      </c>
      <c r="G27" s="232">
        <f t="shared" ref="G27:G31" si="39">SUM(C27:F27)</f>
        <v>1308.2999999999997</v>
      </c>
      <c r="H27" s="239">
        <f t="shared" ref="H27:H31" si="40">(G27-C27)*4</f>
        <v>4759.9999999999991</v>
      </c>
      <c r="I27" s="239">
        <f t="shared" ref="I27:I31" si="41">G27*4</f>
        <v>5233.1999999999989</v>
      </c>
      <c r="J27" s="136">
        <f t="shared" ref="J27:J31" si="42">I27*1.1</f>
        <v>5756.5199999999995</v>
      </c>
      <c r="K27" s="137">
        <f>'SEQ Oct 2020'!BB21</f>
        <v>0</v>
      </c>
      <c r="L27" s="137">
        <f>'SEQ Oct 2020'!BC21</f>
        <v>18</v>
      </c>
      <c r="M27" s="137">
        <f>'SEQ Oct 2020'!BD21</f>
        <v>0</v>
      </c>
      <c r="N27" s="137">
        <f>'SEQ Oct 2020'!BE21</f>
        <v>0</v>
      </c>
      <c r="O27" s="144" t="str">
        <f t="shared" ref="O27:O31" si="43">IF(SUM(K27:N27)=0,"No discount",IF(K27&gt;0,"Guaranteed off bill",IF(L27&gt;0,"Guaranteed off usage",IF(M27&gt;0,"Pay-on-time off bill","Pay-on-time off usage"))))</f>
        <v>Guaranteed off usage</v>
      </c>
      <c r="P27" s="226" t="str">
        <f t="shared" ref="P27:P31" si="44">IF(OR(A27="Origin Energy",A27="Red Energy",A27="Powershop"),"Inclusive","Exclusive")</f>
        <v>Exclusive</v>
      </c>
      <c r="Q27" s="240">
        <f t="shared" ref="Q27:Q31" si="45">IF(AND(O27="Guaranteed off bill",P27="Inclusive"),((I27*1.1)-((I27*1.1)*K27/100))/1.1,IF(AND(O27="Guaranteed off usage",P27="Inclusive"),((I27*1.1)-((H27*1.1)*L27/100))/1.1,IF(AND(O27="Guaranteed off bill",P27="Exclusive"),I27-(I27*K27/100),IF(AND(O27="Guaranteed off usage",P27="Exclusive"),I27-(H27*L27/100),IF(P27="Inclusive",((I27*1.1))/1.1,I27)))))</f>
        <v>4376.3999999999987</v>
      </c>
      <c r="R27" s="240">
        <f t="shared" ref="R27:R31" si="46">IF(AND(O27="Pay-on-time off bill",P27="Inclusive"),((Q27*1.1)-((Q27*1.1)*M27/100))/1.1,IF(AND(O27="Pay-on-time off usage",P27="Inclusive"),((Q27*1.1)-((H27*1.1)*N27/100))/1.1,IF(AND(O27="Pay-on-time off bill",P27="Exclusive"),Q27-(Q27*M27/100),IF(AND(O27="Pay-on-time off usage",P27="Exclusive"),Q27-(H27*N27/100),IF(P27="Inclusive",((Q27*1.1))/1.1,Q27)))))</f>
        <v>4376.3999999999987</v>
      </c>
      <c r="S27" s="136">
        <f t="shared" ref="S27:S31" si="47">Q27*1.1</f>
        <v>4814.0399999999991</v>
      </c>
      <c r="T27" s="136">
        <f t="shared" ref="T27:T31" si="48">R27*1.1</f>
        <v>4814.0399999999991</v>
      </c>
      <c r="U27" s="160">
        <f>'SEQ Oct 2020'!BL21</f>
        <v>0</v>
      </c>
      <c r="V27" s="161" t="str">
        <f>'SEQ Oct 2020'!BM21</f>
        <v>n</v>
      </c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</row>
    <row r="28" spans="1:51" x14ac:dyDescent="0.15">
      <c r="A28" s="131" t="str">
        <f>'SEQ Oct 2020'!K22</f>
        <v>Glow Power</v>
      </c>
      <c r="B28" s="132" t="str">
        <f>'SEQ Oct 2020'!L22</f>
        <v>Everyday Saver</v>
      </c>
      <c r="C28" s="133">
        <f>IF('SEQ Oct 2020'!BP22=0,91*'SEQ Oct 2020'!M22/100,(91*'SEQ Oct 2020'!M22/100)+'SEQ Oct 2020'!BP22/4)</f>
        <v>111.02</v>
      </c>
      <c r="D28" s="134">
        <f>IF('SEQ Oct 2020'!O22="",$C$5*'SEQ Oct 2020'!N22/100,IF($C$5&gt;='SEQ Oct 2020'!P22,('SEQ Oct 2020'!P22*'SEQ Oct 2020'!N22/100),($C$5*'SEQ Oct 2020'!N22/100)))</f>
        <v>1197.7272727272727</v>
      </c>
      <c r="E28" s="134">
        <f>IF(AND('SEQ Oct 2020'!P22&gt;0,'SEQ Oct 2020'!R22&gt;0),IF($C$5&lt;'SEQ Oct 2020'!P22,0,IF($C$5&lt;=('SEQ Oct 2020'!R22+'SEQ Oct 2020'!P22),(($C$5-'SEQ Oct 2020'!P22)*'SEQ Oct 2020'!Q22/100),(('SEQ Oct 2020'!R22)*'SEQ Oct 2020'!Q22/100))),0)</f>
        <v>0</v>
      </c>
      <c r="F28" s="134">
        <f>IF(AND('SEQ Oct 2020'!R22&gt;0,'SEQ Oct 2020'!T22&gt;0),IF(($C$5&lt;'SEQ Oct 2020'!T22),(0),($C$5-'SEQ Oct 2020'!T22)*'SEQ Oct 2020'!U22/100),IF(AND('SEQ Oct 2020'!R22&gt;0,'SEQ Oct 2020'!T22=""),IF(($C$5&lt;'SEQ Oct 2020'!R22+'SEQ Oct 2020'!P22),(0),(($C$5-('SEQ Oct 2020'!R22+'SEQ Oct 2020'!P22))*'SEQ Oct 2020'!S22/100)),IF(AND('SEQ Oct 2020'!P22&gt;0,'SEQ Oct 2020'!R22=""&gt;0),IF(($C$5&lt;'SEQ Oct 2020'!P22),(0),($C$5-'SEQ Oct 2020'!P22)*'SEQ Oct 2020'!Q22/100),0)))</f>
        <v>0</v>
      </c>
      <c r="G28" s="232">
        <f t="shared" si="39"/>
        <v>1308.7472727272727</v>
      </c>
      <c r="H28" s="239">
        <f t="shared" si="40"/>
        <v>4790.909090909091</v>
      </c>
      <c r="I28" s="239">
        <f t="shared" si="41"/>
        <v>5234.9890909090909</v>
      </c>
      <c r="J28" s="136">
        <f t="shared" si="42"/>
        <v>5758.4880000000003</v>
      </c>
      <c r="K28" s="137">
        <f>'SEQ Oct 2020'!BB22</f>
        <v>0</v>
      </c>
      <c r="L28" s="137">
        <f>'SEQ Oct 2020'!BC22</f>
        <v>0</v>
      </c>
      <c r="M28" s="137">
        <f>'SEQ Oct 2020'!BD22</f>
        <v>0</v>
      </c>
      <c r="N28" s="137">
        <f>'SEQ Oct 2020'!BE22</f>
        <v>17</v>
      </c>
      <c r="O28" s="144" t="str">
        <f t="shared" si="43"/>
        <v>Pay-on-time off usage</v>
      </c>
      <c r="P28" s="226" t="str">
        <f t="shared" si="44"/>
        <v>Exclusive</v>
      </c>
      <c r="Q28" s="240">
        <f t="shared" si="45"/>
        <v>5234.9890909090909</v>
      </c>
      <c r="R28" s="240">
        <f t="shared" si="46"/>
        <v>4420.5345454545459</v>
      </c>
      <c r="S28" s="136">
        <f t="shared" si="47"/>
        <v>5758.4880000000003</v>
      </c>
      <c r="T28" s="136">
        <f t="shared" si="48"/>
        <v>4862.5880000000006</v>
      </c>
      <c r="U28" s="160">
        <f>'SEQ Oct 2020'!BL22</f>
        <v>0</v>
      </c>
      <c r="V28" s="161" t="str">
        <f>'SEQ Oct 2020'!BM22</f>
        <v>n</v>
      </c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</row>
    <row r="29" spans="1:51" x14ac:dyDescent="0.15">
      <c r="A29" s="131" t="str">
        <f>'SEQ Oct 2020'!K23</f>
        <v>QEnergy</v>
      </c>
      <c r="B29" s="132" t="str">
        <f>'SEQ Oct 2020'!L23</f>
        <v>Biz your Way</v>
      </c>
      <c r="C29" s="133">
        <f>IF('SEQ Oct 2020'!BP23=0,91*'SEQ Oct 2020'!M23/100,(91*'SEQ Oct 2020'!M23/100)+'SEQ Oct 2020'!BP23/4)</f>
        <v>103.00372727272726</v>
      </c>
      <c r="D29" s="134">
        <f>IF('SEQ Oct 2020'!O23="",$C$5*'SEQ Oct 2020'!N23/100,IF($C$5&gt;='SEQ Oct 2020'!P23,('SEQ Oct 2020'!P23*'SEQ Oct 2020'!N23/100),($C$5*'SEQ Oct 2020'!N23/100)))</f>
        <v>1205.4545454545453</v>
      </c>
      <c r="E29" s="134">
        <f>IF(AND('SEQ Oct 2020'!P23&gt;0,'SEQ Oct 2020'!R23&gt;0),IF($C$5&lt;'SEQ Oct 2020'!P23,0,IF($C$5&lt;=('SEQ Oct 2020'!R23+'SEQ Oct 2020'!P23),(($C$5-'SEQ Oct 2020'!P23)*'SEQ Oct 2020'!Q23/100),(('SEQ Oct 2020'!R23)*'SEQ Oct 2020'!Q23/100))),0)</f>
        <v>0</v>
      </c>
      <c r="F29" s="134">
        <f>IF(AND('SEQ Oct 2020'!R23&gt;0,'SEQ Oct 2020'!T23&gt;0),IF(($C$5&lt;'SEQ Oct 2020'!T23),(0),($C$5-'SEQ Oct 2020'!T23)*'SEQ Oct 2020'!U23/100),IF(AND('SEQ Oct 2020'!R23&gt;0,'SEQ Oct 2020'!T23=""),IF(($C$5&lt;'SEQ Oct 2020'!R23+'SEQ Oct 2020'!P23),(0),(($C$5-('SEQ Oct 2020'!R23+'SEQ Oct 2020'!P23))*'SEQ Oct 2020'!S23/100)),IF(AND('SEQ Oct 2020'!P23&gt;0,'SEQ Oct 2020'!R23=""&gt;0),IF(($C$5&lt;'SEQ Oct 2020'!P23),(0),($C$5-'SEQ Oct 2020'!P23)*'SEQ Oct 2020'!Q23/100),0)))</f>
        <v>0</v>
      </c>
      <c r="G29" s="232">
        <f t="shared" si="39"/>
        <v>1308.4582727272725</v>
      </c>
      <c r="H29" s="239">
        <f t="shared" si="40"/>
        <v>4821.8181818181811</v>
      </c>
      <c r="I29" s="239">
        <f t="shared" si="41"/>
        <v>5233.8330909090901</v>
      </c>
      <c r="J29" s="136">
        <f t="shared" si="42"/>
        <v>5757.2163999999993</v>
      </c>
      <c r="K29" s="137">
        <f>'SEQ Oct 2020'!BB23</f>
        <v>0</v>
      </c>
      <c r="L29" s="137">
        <f>'SEQ Oct 2020'!BC23</f>
        <v>0</v>
      </c>
      <c r="M29" s="137">
        <f>'SEQ Oct 2020'!BD23</f>
        <v>0</v>
      </c>
      <c r="N29" s="137">
        <f>'SEQ Oct 2020'!BE23</f>
        <v>0</v>
      </c>
      <c r="O29" s="144" t="str">
        <f t="shared" si="43"/>
        <v>No discount</v>
      </c>
      <c r="P29" s="226" t="str">
        <f t="shared" si="44"/>
        <v>Exclusive</v>
      </c>
      <c r="Q29" s="240">
        <f t="shared" si="45"/>
        <v>5233.8330909090901</v>
      </c>
      <c r="R29" s="240">
        <f t="shared" si="46"/>
        <v>5233.8330909090901</v>
      </c>
      <c r="S29" s="136">
        <f t="shared" si="47"/>
        <v>5757.2163999999993</v>
      </c>
      <c r="T29" s="136">
        <f t="shared" si="48"/>
        <v>5757.2163999999993</v>
      </c>
      <c r="U29" s="160">
        <f>'SEQ Oct 2020'!BL23</f>
        <v>0</v>
      </c>
      <c r="V29" s="161" t="str">
        <f>'SEQ Oct 2020'!BM23</f>
        <v>n</v>
      </c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</row>
    <row r="30" spans="1:51" x14ac:dyDescent="0.15">
      <c r="A30" s="131" t="str">
        <f>'SEQ Oct 2020'!K24</f>
        <v>Radian Energy</v>
      </c>
      <c r="B30" s="132" t="str">
        <f>'SEQ Oct 2020'!L24</f>
        <v>GTG Business Anytime</v>
      </c>
      <c r="C30" s="133">
        <f>IF('SEQ Oct 2020'!BP24=0,91*'SEQ Oct 2020'!M24/100,(91*'SEQ Oct 2020'!M24/100)+'SEQ Oct 2020'!BP24/4)</f>
        <v>99.917999999999992</v>
      </c>
      <c r="D30" s="134">
        <f>IF('SEQ Oct 2020'!O24="",$C$5*'SEQ Oct 2020'!N24/100,IF($C$5&gt;='SEQ Oct 2020'!P24,('SEQ Oct 2020'!P24*'SEQ Oct 2020'!N24/100),($C$5*'SEQ Oct 2020'!N24/100)))</f>
        <v>1078.181818181818</v>
      </c>
      <c r="E30" s="134">
        <f>IF(AND('SEQ Oct 2020'!P24&gt;0,'SEQ Oct 2020'!R24&gt;0),IF($C$5&lt;'SEQ Oct 2020'!P24,0,IF($C$5&lt;=('SEQ Oct 2020'!R24+'SEQ Oct 2020'!P24),(($C$5-'SEQ Oct 2020'!P24)*'SEQ Oct 2020'!Q24/100),(('SEQ Oct 2020'!R24)*'SEQ Oct 2020'!Q24/100))),0)</f>
        <v>0</v>
      </c>
      <c r="F30" s="134">
        <f>IF(AND('SEQ Oct 2020'!R24&gt;0,'SEQ Oct 2020'!T24&gt;0),IF(($C$5&lt;'SEQ Oct 2020'!T24),(0),($C$5-'SEQ Oct 2020'!T24)*'SEQ Oct 2020'!U24/100),IF(AND('SEQ Oct 2020'!R24&gt;0,'SEQ Oct 2020'!T24=""),IF(($C$5&lt;'SEQ Oct 2020'!R24+'SEQ Oct 2020'!P24),(0),(($C$5-('SEQ Oct 2020'!R24+'SEQ Oct 2020'!P24))*'SEQ Oct 2020'!S24/100)),IF(AND('SEQ Oct 2020'!P24&gt;0,'SEQ Oct 2020'!R24=""&gt;0),IF(($C$5&lt;'SEQ Oct 2020'!P24),(0),($C$5-'SEQ Oct 2020'!P24)*'SEQ Oct 2020'!Q24/100),0)))</f>
        <v>0</v>
      </c>
      <c r="G30" s="232">
        <f t="shared" si="39"/>
        <v>1178.0998181818179</v>
      </c>
      <c r="H30" s="239">
        <f t="shared" si="40"/>
        <v>4312.7272727272721</v>
      </c>
      <c r="I30" s="239">
        <f t="shared" si="41"/>
        <v>4712.3992727272716</v>
      </c>
      <c r="J30" s="136">
        <f t="shared" si="42"/>
        <v>5183.6391999999996</v>
      </c>
      <c r="K30" s="137">
        <f>'SEQ Oct 2020'!BB24</f>
        <v>0</v>
      </c>
      <c r="L30" s="137">
        <f>'SEQ Oct 2020'!BC24</f>
        <v>0</v>
      </c>
      <c r="M30" s="137">
        <f>'SEQ Oct 2020'!BD24</f>
        <v>0</v>
      </c>
      <c r="N30" s="137">
        <f>'SEQ Oct 2020'!BE24</f>
        <v>0</v>
      </c>
      <c r="O30" s="144" t="str">
        <f t="shared" si="43"/>
        <v>No discount</v>
      </c>
      <c r="P30" s="226" t="str">
        <f t="shared" si="44"/>
        <v>Exclusive</v>
      </c>
      <c r="Q30" s="240">
        <f t="shared" si="45"/>
        <v>4712.3992727272716</v>
      </c>
      <c r="R30" s="240">
        <f t="shared" si="46"/>
        <v>4712.3992727272716</v>
      </c>
      <c r="S30" s="136">
        <f t="shared" si="47"/>
        <v>5183.6391999999996</v>
      </c>
      <c r="T30" s="136">
        <f t="shared" si="48"/>
        <v>5183.6391999999996</v>
      </c>
      <c r="U30" s="160">
        <f>'SEQ Oct 2020'!BL24</f>
        <v>0</v>
      </c>
      <c r="V30" s="161" t="str">
        <f>'SEQ Oct 2020'!BM24</f>
        <v>n</v>
      </c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</row>
    <row r="31" spans="1:51" x14ac:dyDescent="0.15">
      <c r="A31" s="131" t="str">
        <f>'SEQ Oct 2020'!K25</f>
        <v>ReAmped Energy</v>
      </c>
      <c r="B31" s="132" t="str">
        <f>'SEQ Oct 2020'!L25</f>
        <v>ReAmped Business</v>
      </c>
      <c r="C31" s="133">
        <f>IF('SEQ Oct 2020'!BP25=0,91*'SEQ Oct 2020'!M25/100,(91*'SEQ Oct 2020'!M25/100)+'SEQ Oct 2020'!BP25/4)</f>
        <v>95.922272727272727</v>
      </c>
      <c r="D31" s="134">
        <f>IF('SEQ Oct 2020'!O25="",$C$5*'SEQ Oct 2020'!N25/100,IF($C$5&gt;='SEQ Oct 2020'!P25,('SEQ Oct 2020'!P25*'SEQ Oct 2020'!N25/100),($C$5*'SEQ Oct 2020'!N25/100)))</f>
        <v>1000</v>
      </c>
      <c r="E31" s="134">
        <f>IF(AND('SEQ Oct 2020'!P25&gt;0,'SEQ Oct 2020'!R25&gt;0),IF($C$5&lt;'SEQ Oct 2020'!P25,0,IF($C$5&lt;=('SEQ Oct 2020'!R25+'SEQ Oct 2020'!P25),(($C$5-'SEQ Oct 2020'!P25)*'SEQ Oct 2020'!Q25/100),(('SEQ Oct 2020'!R25)*'SEQ Oct 2020'!Q25/100))),0)</f>
        <v>0</v>
      </c>
      <c r="F31" s="134">
        <f>IF(AND('SEQ Oct 2020'!R25&gt;0,'SEQ Oct 2020'!T25&gt;0),IF(($C$5&lt;'SEQ Oct 2020'!T25),(0),($C$5-'SEQ Oct 2020'!T25)*'SEQ Oct 2020'!U25/100),IF(AND('SEQ Oct 2020'!R25&gt;0,'SEQ Oct 2020'!T25=""),IF(($C$5&lt;'SEQ Oct 2020'!R25+'SEQ Oct 2020'!P25),(0),(($C$5-('SEQ Oct 2020'!R25+'SEQ Oct 2020'!P25))*'SEQ Oct 2020'!S25/100)),IF(AND('SEQ Oct 2020'!P25&gt;0,'SEQ Oct 2020'!R25=""&gt;0),IF(($C$5&lt;'SEQ Oct 2020'!P25),(0),($C$5-'SEQ Oct 2020'!P25)*'SEQ Oct 2020'!Q25/100),0)))</f>
        <v>0</v>
      </c>
      <c r="G31" s="232">
        <f t="shared" si="39"/>
        <v>1095.9222727272727</v>
      </c>
      <c r="H31" s="239">
        <f t="shared" si="40"/>
        <v>4000</v>
      </c>
      <c r="I31" s="239">
        <f t="shared" si="41"/>
        <v>4383.6890909090907</v>
      </c>
      <c r="J31" s="136">
        <f t="shared" si="42"/>
        <v>4822.058</v>
      </c>
      <c r="K31" s="137">
        <f>'SEQ Oct 2020'!BB25</f>
        <v>0</v>
      </c>
      <c r="L31" s="137">
        <f>'SEQ Oct 2020'!BC25</f>
        <v>0</v>
      </c>
      <c r="M31" s="137">
        <f>'SEQ Oct 2020'!BD25</f>
        <v>0</v>
      </c>
      <c r="N31" s="137">
        <f>'SEQ Oct 2020'!BE25</f>
        <v>0</v>
      </c>
      <c r="O31" s="144" t="str">
        <f t="shared" si="43"/>
        <v>No discount</v>
      </c>
      <c r="P31" s="226" t="str">
        <f t="shared" si="44"/>
        <v>Exclusive</v>
      </c>
      <c r="Q31" s="240">
        <f t="shared" si="45"/>
        <v>4383.6890909090907</v>
      </c>
      <c r="R31" s="240">
        <f t="shared" si="46"/>
        <v>4383.6890909090907</v>
      </c>
      <c r="S31" s="136">
        <f t="shared" si="47"/>
        <v>4822.058</v>
      </c>
      <c r="T31" s="136">
        <f t="shared" si="48"/>
        <v>4822.058</v>
      </c>
      <c r="U31" s="160">
        <f>'SEQ Oct 2020'!BL25</f>
        <v>0</v>
      </c>
      <c r="V31" s="161" t="str">
        <f>'SEQ Oct 2020'!BM25</f>
        <v>n</v>
      </c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</row>
    <row r="32" spans="1:51" ht="15" thickBot="1" x14ac:dyDescent="0.2">
      <c r="A32" s="148" t="str">
        <f>'SEQ Oct 2020'!K26</f>
        <v>Sumo Power</v>
      </c>
      <c r="B32" s="149" t="str">
        <f>'SEQ Oct 2020'!L26</f>
        <v>Freedom Business</v>
      </c>
      <c r="C32" s="166">
        <f>IF('SEQ Oct 2020'!BP26=0,91*'SEQ Oct 2020'!M26/100,(91*'SEQ Oct 2020'!M26/100)+'SEQ Oct 2020'!BP26/4)</f>
        <v>100.1</v>
      </c>
      <c r="D32" s="173">
        <f>IF('SEQ Oct 2020'!O26="",$C$5*'SEQ Oct 2020'!N26/100,IF($C$5&gt;='SEQ Oct 2020'!P26,('SEQ Oct 2020'!P26*'SEQ Oct 2020'!N26/100),($C$5*'SEQ Oct 2020'!N26/100)))</f>
        <v>960</v>
      </c>
      <c r="E32" s="173">
        <f>IF(AND('SEQ Oct 2020'!P26&gt;0,'SEQ Oct 2020'!R26&gt;0),IF($C$5&lt;'SEQ Oct 2020'!P26,0,IF($C$5&lt;=('SEQ Oct 2020'!R26+'SEQ Oct 2020'!P26),(($C$5-'SEQ Oct 2020'!P26)*'SEQ Oct 2020'!Q26/100),(('SEQ Oct 2020'!R26)*'SEQ Oct 2020'!Q26/100))),0)</f>
        <v>0</v>
      </c>
      <c r="F32" s="173">
        <f>IF(AND('SEQ Oct 2020'!R26&gt;0,'SEQ Oct 2020'!T26&gt;0),IF(($C$5&lt;'SEQ Oct 2020'!T26),(0),($C$5-'SEQ Oct 2020'!T26)*'SEQ Oct 2020'!U26/100),IF(AND('SEQ Oct 2020'!R26&gt;0,'SEQ Oct 2020'!T26=""),IF(($C$5&lt;'SEQ Oct 2020'!R26+'SEQ Oct 2020'!P26),(0),(($C$5-('SEQ Oct 2020'!R26+'SEQ Oct 2020'!P26))*'SEQ Oct 2020'!S26/100)),IF(AND('SEQ Oct 2020'!P26&gt;0,'SEQ Oct 2020'!R26=""&gt;0),IF(($C$5&lt;'SEQ Oct 2020'!P26),(0),($C$5-'SEQ Oct 2020'!P26)*'SEQ Oct 2020'!Q26/100),0)))</f>
        <v>0</v>
      </c>
      <c r="G32" s="234">
        <f t="shared" ref="G32" si="49">SUM(C32:F32)</f>
        <v>1060.0999999999999</v>
      </c>
      <c r="H32" s="241">
        <f t="shared" ref="H32" si="50">(G32-C32)*4</f>
        <v>3839.9999999999995</v>
      </c>
      <c r="I32" s="241">
        <f t="shared" ref="I32" si="51">G32*4</f>
        <v>4240.3999999999996</v>
      </c>
      <c r="J32" s="168">
        <f t="shared" ref="J32" si="52">I32*1.1</f>
        <v>4664.4399999999996</v>
      </c>
      <c r="K32" s="153">
        <f>'SEQ Oct 2020'!BB26</f>
        <v>0</v>
      </c>
      <c r="L32" s="153">
        <f>'SEQ Oct 2020'!BC26</f>
        <v>0</v>
      </c>
      <c r="M32" s="153">
        <f>'SEQ Oct 2020'!BD26</f>
        <v>0</v>
      </c>
      <c r="N32" s="153">
        <f>'SEQ Oct 2020'!BE26</f>
        <v>0</v>
      </c>
      <c r="O32" s="154" t="str">
        <f t="shared" ref="O32" si="53">IF(SUM(K32:N32)=0,"No discount",IF(K32&gt;0,"Guaranteed off bill",IF(L32&gt;0,"Guaranteed off usage",IF(M32&gt;0,"Pay-on-time off bill","Pay-on-time off usage"))))</f>
        <v>No discount</v>
      </c>
      <c r="P32" s="227" t="str">
        <f t="shared" ref="P32" si="54">IF(OR(A32="Origin Energy",A32="Red Energy",A32="Powershop"),"Inclusive","Exclusive")</f>
        <v>Exclusive</v>
      </c>
      <c r="Q32" s="244">
        <f t="shared" ref="Q32" si="55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4240.3999999999996</v>
      </c>
      <c r="R32" s="244">
        <f t="shared" ref="R32" si="56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4240.3999999999996</v>
      </c>
      <c r="S32" s="168">
        <f t="shared" ref="S32" si="57">Q32*1.1</f>
        <v>4664.4399999999996</v>
      </c>
      <c r="T32" s="168">
        <f t="shared" ref="T32" si="58">R32*1.1</f>
        <v>4664.4399999999996</v>
      </c>
      <c r="U32" s="170">
        <f>'SEQ Oct 2020'!BL26</f>
        <v>0</v>
      </c>
      <c r="V32" s="165" t="str">
        <f>'SEQ Oct 2020'!BM26</f>
        <v>n</v>
      </c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</row>
    <row r="33" spans="1:51" x14ac:dyDescent="0.15"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</row>
    <row r="34" spans="1:51" ht="15" thickBot="1" x14ac:dyDescent="0.2"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</row>
    <row r="35" spans="1:51" x14ac:dyDescent="0.15">
      <c r="A35" s="72" t="s">
        <v>265</v>
      </c>
      <c r="B35" s="73"/>
      <c r="C35" s="73"/>
      <c r="D35" s="86"/>
      <c r="E35" s="86"/>
      <c r="F35" s="86"/>
      <c r="G35" s="87"/>
      <c r="H35" s="87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4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</row>
    <row r="36" spans="1:51" x14ac:dyDescent="0.15">
      <c r="A36" s="75" t="s">
        <v>198</v>
      </c>
      <c r="B36" s="47"/>
      <c r="C36" s="91">
        <v>5000</v>
      </c>
      <c r="D36" s="88"/>
      <c r="E36" s="88"/>
      <c r="F36" s="88"/>
      <c r="G36" s="89"/>
      <c r="H36" s="89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76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</row>
    <row r="37" spans="1:51" x14ac:dyDescent="0.15">
      <c r="A37" s="75" t="s">
        <v>266</v>
      </c>
      <c r="B37" s="47"/>
      <c r="C37" s="92">
        <v>0.7</v>
      </c>
      <c r="D37" s="88"/>
      <c r="E37" s="88"/>
      <c r="F37" s="88"/>
      <c r="G37" s="89"/>
      <c r="H37" s="89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76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</row>
    <row r="38" spans="1:51" x14ac:dyDescent="0.15">
      <c r="A38" s="75" t="s">
        <v>267</v>
      </c>
      <c r="B38" s="47"/>
      <c r="C38" s="92">
        <v>0.3</v>
      </c>
      <c r="D38" s="88"/>
      <c r="E38" s="88"/>
      <c r="F38" s="88"/>
      <c r="G38" s="89"/>
      <c r="H38" s="89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76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</row>
    <row r="39" spans="1:51" x14ac:dyDescent="0.15">
      <c r="A39" s="75"/>
      <c r="B39" s="47"/>
      <c r="C39" s="88"/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</row>
    <row r="40" spans="1:51" ht="75" x14ac:dyDescent="0.15">
      <c r="A40" s="276" t="s">
        <v>144</v>
      </c>
      <c r="B40" s="122" t="s">
        <v>320</v>
      </c>
      <c r="C40" s="120" t="s">
        <v>204</v>
      </c>
      <c r="D40" s="120" t="s">
        <v>463</v>
      </c>
      <c r="E40" s="120" t="s">
        <v>205</v>
      </c>
      <c r="F40" s="122" t="s">
        <v>265</v>
      </c>
      <c r="G40" s="120" t="s">
        <v>206</v>
      </c>
      <c r="H40" s="277" t="s">
        <v>570</v>
      </c>
      <c r="I40" s="278" t="s">
        <v>207</v>
      </c>
      <c r="J40" s="123" t="s">
        <v>23</v>
      </c>
      <c r="K40" s="124" t="s">
        <v>286</v>
      </c>
      <c r="L40" s="124" t="s">
        <v>287</v>
      </c>
      <c r="M40" s="124" t="s">
        <v>288</v>
      </c>
      <c r="N40" s="124" t="s">
        <v>289</v>
      </c>
      <c r="O40" s="279" t="s">
        <v>571</v>
      </c>
      <c r="P40" s="279" t="s">
        <v>572</v>
      </c>
      <c r="Q40" s="280" t="s">
        <v>574</v>
      </c>
      <c r="R40" s="280" t="s">
        <v>575</v>
      </c>
      <c r="S40" s="125" t="s">
        <v>271</v>
      </c>
      <c r="T40" s="125" t="s">
        <v>272</v>
      </c>
      <c r="U40" s="124" t="s">
        <v>263</v>
      </c>
      <c r="V40" s="127" t="s">
        <v>264</v>
      </c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</row>
    <row r="41" spans="1:51" x14ac:dyDescent="0.15">
      <c r="A41" s="131" t="str">
        <f>'SEQ Oct 2020'!K27</f>
        <v>AGL</v>
      </c>
      <c r="B41" s="132" t="str">
        <f>'SEQ Oct 2020'!L27</f>
        <v>Business Essentials</v>
      </c>
      <c r="C41" s="133">
        <f>IF('SEQ Oct 2020'!BP27=0,91*'SEQ Oct 2020'!M27/100,(91*'SEQ Oct 2020'!M27/100)+'SEQ Oct 2020'!BP27/4)</f>
        <v>101.41536363636364</v>
      </c>
      <c r="D41" s="133">
        <f>IF('SEQ Oct 2020'!O27="",$C$36*$C$37*'SEQ Oct 2020'!N27/100,IF($C$36*$C$37&gt;='SEQ Oct 2020'!P27,('SEQ Oct 2020'!P27*'SEQ Oct 2020'!N27/100),($C$36*$C$37*'SEQ Oct 2020'!N27/100)))</f>
        <v>672.31818181818176</v>
      </c>
      <c r="E41" s="133">
        <f>IF(AND('SEQ Oct 2020'!R27&gt;0,'SEQ Oct 2020'!T27&gt;0),IF(($C$36*$C$37&lt;'SEQ Oct 2020'!T27),(0),($C$36*$C$37-'SEQ Oct 2020'!T27)*'SEQ Oct 2020'!U27/100),IF(AND('SEQ Oct 2020'!R27&gt;0,'SEQ Oct 2020'!T27=""),IF(($C$36*$C$37&lt;'SEQ Oct 2020'!R27+'SEQ Oct 2020'!P27),(0),(($C$36*$C$37-('SEQ Oct 2020'!R27+'SEQ Oct 2020'!P27))*'SEQ Oct 2020'!S27/100)),IF(AND('SEQ Oct 2020'!P27&gt;0,'SEQ Oct 2020'!R27=""&gt;0),IF(($C$36*$C$37&lt;'SEQ Oct 2020'!P27),(0),($C$36*$C$37-'SEQ Oct 2020'!P27)*'SEQ Oct 2020'!Q27/100),0)))</f>
        <v>0</v>
      </c>
      <c r="F41" s="134">
        <f>($C$36*$C$38)*'SEQ Oct 2020'!AF27/100</f>
        <v>173.72727272727272</v>
      </c>
      <c r="G41" s="135">
        <f>SUM(C41:F41)</f>
        <v>947.46081818181813</v>
      </c>
      <c r="H41" s="239">
        <f>(G41-C41)*4</f>
        <v>3384.181818181818</v>
      </c>
      <c r="I41" s="239">
        <f t="shared" ref="I41:I53" si="59">G41*4</f>
        <v>3789.8432727272725</v>
      </c>
      <c r="J41" s="136">
        <f>I41*1.1</f>
        <v>4168.8276000000005</v>
      </c>
      <c r="K41" s="137">
        <f>'SEQ Oct 2020'!BB27</f>
        <v>0</v>
      </c>
      <c r="L41" s="137">
        <f>'SEQ Oct 2020'!BC27</f>
        <v>0</v>
      </c>
      <c r="M41" s="137">
        <f>'SEQ Oct 2020'!BD27</f>
        <v>0</v>
      </c>
      <c r="N41" s="137">
        <f>'SEQ Oct 2020'!BE27</f>
        <v>0</v>
      </c>
      <c r="O41" s="144" t="str">
        <f>IF(SUM(K41:N41)=0,"No discount",IF(K41&gt;0,"Guaranteed off bill",IF(L41&gt;0,"Guaranteed off usage",IF(M41&gt;0,"Pay-on-time off bill","Pay-on-time off usage"))))</f>
        <v>No discount</v>
      </c>
      <c r="P41" s="226" t="str">
        <f>IF(OR(A41="Origin Energy",A41="Red Energy",A41="Powershop"),"Inclusive","Exclusive")</f>
        <v>Exclusive</v>
      </c>
      <c r="Q41" s="240">
        <f>IF(AND(O41="Guaranteed off bill",P41="Inclusive"),((I41*1.1)-((I41*1.1)*K41/100))/1.1,IF(AND(O41="Guaranteed off usage",P41="Inclusive"),((I41*1.1)-((H41*1.1)*L41/100))/1.1,IF(AND(O41="Guaranteed off bill",P41="Exclusive"),I41-(I41*K41/100),IF(AND(O41="Guaranteed off usage",P41="Exclusive"),I41-(H41*L41/100),IF(P41="Inclusive",((I41*1.1))/1.1,I41)))))</f>
        <v>3789.8432727272725</v>
      </c>
      <c r="R41" s="240">
        <f>IF(AND(O41="Pay-on-time off bill",P41="Inclusive"),((Q41*1.1)-((Q41*1.1)*M41/100))/1.1,IF(AND(O41="Pay-on-time off usage",P41="Inclusive"),((Q41*1.1)-((H41*1.1)*N41/100))/1.1,IF(AND(O41="Pay-on-time off bill",P41="Exclusive"),Q41-(Q41*M41/100),IF(AND(O41="Pay-on-time off usage",P41="Exclusive"),Q41-(H41*N41/100),IF(P41="Inclusive",((Q41*1.1))/1.1,Q41)))))</f>
        <v>3789.8432727272725</v>
      </c>
      <c r="S41" s="136">
        <f>Q41*1.1</f>
        <v>4168.8276000000005</v>
      </c>
      <c r="T41" s="136">
        <f>R41*1.1</f>
        <v>4168.8276000000005</v>
      </c>
      <c r="U41" s="160">
        <f>'SEQ Oct 2020'!BL27</f>
        <v>0</v>
      </c>
      <c r="V41" s="161" t="str">
        <f>'SEQ Oct 2020'!BM27</f>
        <v>n</v>
      </c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</row>
    <row r="42" spans="1:51" x14ac:dyDescent="0.15">
      <c r="A42" s="131" t="str">
        <f>'SEQ Oct 2020'!K28</f>
        <v>Click Energy</v>
      </c>
      <c r="B42" s="132" t="str">
        <f>'SEQ Oct 2020'!L28</f>
        <v>Click Business Pin</v>
      </c>
      <c r="C42" s="133">
        <f>IF('SEQ Oct 2020'!BP28=0,91*'SEQ Oct 2020'!M28/100,(91*'SEQ Oct 2020'!M28/100)+'SEQ Oct 2020'!BP28/4)</f>
        <v>120.59981818181819</v>
      </c>
      <c r="D42" s="133">
        <f>IF('SEQ Oct 2020'!O28="",$C$36*$C$37*'SEQ Oct 2020'!N28/100,IF($C$36*$C$37&gt;='SEQ Oct 2020'!P28,('SEQ Oct 2020'!P28*'SEQ Oct 2020'!N28/100),($C$36*$C$37*'SEQ Oct 2020'!N28/100)))</f>
        <v>767.4545454545455</v>
      </c>
      <c r="E42" s="133">
        <f>IF(AND('SEQ Oct 2020'!R28&gt;0,'SEQ Oct 2020'!T28&gt;0),IF(($C$36*$C$37&lt;'SEQ Oct 2020'!T28),(0),($C$36*$C$37-'SEQ Oct 2020'!T28)*'SEQ Oct 2020'!U28/100),IF(AND('SEQ Oct 2020'!R28&gt;0,'SEQ Oct 2020'!T28=""),IF(($C$36*$C$37&lt;'SEQ Oct 2020'!R28+'SEQ Oct 2020'!P28),(0),(($C$36*$C$37-('SEQ Oct 2020'!R28+'SEQ Oct 2020'!P28))*'SEQ Oct 2020'!S28/100)),IF(AND('SEQ Oct 2020'!P28&gt;0,'SEQ Oct 2020'!R28=""&gt;0),IF(($C$36*$C$37&lt;'SEQ Oct 2020'!P28),(0),($C$36*$C$37-'SEQ Oct 2020'!P28)*'SEQ Oct 2020'!Q28/100),0)))</f>
        <v>0</v>
      </c>
      <c r="F42" s="134">
        <f>($C$36*$C$38)*'SEQ Oct 2020'!AF28/100</f>
        <v>234.27272727272725</v>
      </c>
      <c r="G42" s="135">
        <f t="shared" ref="G42:G53" si="60">SUM(C42:F42)</f>
        <v>1122.3270909090909</v>
      </c>
      <c r="H42" s="239">
        <f t="shared" ref="H42:H53" si="61">(G42-C42)*4</f>
        <v>4006.909090909091</v>
      </c>
      <c r="I42" s="239">
        <f t="shared" si="59"/>
        <v>4489.3083636363635</v>
      </c>
      <c r="J42" s="136">
        <f t="shared" ref="J42:J53" si="62">I42*1.1</f>
        <v>4938.2392</v>
      </c>
      <c r="K42" s="137">
        <f>'SEQ Oct 2020'!BB28</f>
        <v>0</v>
      </c>
      <c r="L42" s="137">
        <f>'SEQ Oct 2020'!BC28</f>
        <v>0</v>
      </c>
      <c r="M42" s="137">
        <f>'SEQ Oct 2020'!BD28</f>
        <v>0</v>
      </c>
      <c r="N42" s="137">
        <f>'SEQ Oct 2020'!BE28</f>
        <v>0</v>
      </c>
      <c r="O42" s="144" t="str">
        <f t="shared" ref="O42:O53" si="63">IF(SUM(K42:N42)=0,"No discount",IF(K42&gt;0,"Guaranteed off bill",IF(L42&gt;0,"Guaranteed off usage",IF(M42&gt;0,"Pay-on-time off bill","Pay-on-time off usage"))))</f>
        <v>No discount</v>
      </c>
      <c r="P42" s="226" t="str">
        <f t="shared" ref="P42:P53" si="64">IF(OR(A42="Origin Energy",A42="Red Energy",A42="Powershop"),"Inclusive","Exclusive")</f>
        <v>Exclusive</v>
      </c>
      <c r="Q42" s="240">
        <f t="shared" ref="Q42:Q53" si="65"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4489.3083636363635</v>
      </c>
      <c r="R42" s="240">
        <f t="shared" ref="R42:R53" si="66"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4489.3083636363635</v>
      </c>
      <c r="S42" s="136">
        <f t="shared" ref="S42:T53" si="67">Q42*1.1</f>
        <v>4938.2392</v>
      </c>
      <c r="T42" s="136">
        <f t="shared" si="67"/>
        <v>4938.2392</v>
      </c>
      <c r="U42" s="160">
        <f>'SEQ Oct 2020'!BL28</f>
        <v>0</v>
      </c>
      <c r="V42" s="161" t="str">
        <f>'SEQ Oct 2020'!BM28</f>
        <v>n</v>
      </c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</row>
    <row r="43" spans="1:51" x14ac:dyDescent="0.15">
      <c r="A43" s="131" t="str">
        <f>'SEQ Oct 2020'!K29</f>
        <v>Diamond Energy</v>
      </c>
      <c r="B43" s="132" t="str">
        <f>'SEQ Oct 2020'!L29</f>
        <v>Renewable Saver POT</v>
      </c>
      <c r="C43" s="133">
        <f>IF('SEQ Oct 2020'!BP29=0,91*'SEQ Oct 2020'!M29/100,(91*'SEQ Oct 2020'!M29/100)+'SEQ Oct 2020'!BP29/4)</f>
        <v>119.48299999999999</v>
      </c>
      <c r="D43" s="133">
        <f>IF('SEQ Oct 2020'!O29="",$C$36*$C$37*'SEQ Oct 2020'!N29/100,IF($C$36*$C$37&gt;='SEQ Oct 2020'!P29,('SEQ Oct 2020'!P29*'SEQ Oct 2020'!N29/100),($C$36*$C$37*'SEQ Oct 2020'!N29/100)))</f>
        <v>854.63636363636351</v>
      </c>
      <c r="E43" s="133">
        <f>IF(AND('SEQ Oct 2020'!R29&gt;0,'SEQ Oct 2020'!T29&gt;0),IF(($C$36*$C$37&lt;'SEQ Oct 2020'!T29),(0),($C$36*$C$37-'SEQ Oct 2020'!T29)*'SEQ Oct 2020'!U29/100),IF(AND('SEQ Oct 2020'!R29&gt;0,'SEQ Oct 2020'!T29=""),IF(($C$36*$C$37&lt;'SEQ Oct 2020'!R29+'SEQ Oct 2020'!P29),(0),(($C$36*$C$37-('SEQ Oct 2020'!R29+'SEQ Oct 2020'!P29))*'SEQ Oct 2020'!S29/100)),IF(AND('SEQ Oct 2020'!P29&gt;0,'SEQ Oct 2020'!R29=""&gt;0),IF(($C$36*$C$37&lt;'SEQ Oct 2020'!P29),(0),($C$36*$C$37-'SEQ Oct 2020'!P29)*'SEQ Oct 2020'!Q29/100),0)))</f>
        <v>0</v>
      </c>
      <c r="F43" s="134">
        <f>($C$36*$C$38)*'SEQ Oct 2020'!AF29/100</f>
        <v>249.81818181818181</v>
      </c>
      <c r="G43" s="135">
        <f t="shared" si="60"/>
        <v>1223.9375454545452</v>
      </c>
      <c r="H43" s="239">
        <f t="shared" si="61"/>
        <v>4417.8181818181811</v>
      </c>
      <c r="I43" s="239">
        <f t="shared" si="59"/>
        <v>4895.7501818181809</v>
      </c>
      <c r="J43" s="136">
        <f t="shared" si="62"/>
        <v>5385.3251999999993</v>
      </c>
      <c r="K43" s="137">
        <f>'SEQ Oct 2020'!BB29</f>
        <v>0</v>
      </c>
      <c r="L43" s="137">
        <f>'SEQ Oct 2020'!BC29</f>
        <v>0</v>
      </c>
      <c r="M43" s="137">
        <f>'SEQ Oct 2020'!BD29</f>
        <v>7</v>
      </c>
      <c r="N43" s="137">
        <f>'SEQ Oct 2020'!BE29</f>
        <v>0</v>
      </c>
      <c r="O43" s="144" t="str">
        <f t="shared" si="63"/>
        <v>Pay-on-time off bill</v>
      </c>
      <c r="P43" s="226" t="str">
        <f t="shared" si="64"/>
        <v>Exclusive</v>
      </c>
      <c r="Q43" s="240">
        <f t="shared" si="65"/>
        <v>4895.7501818181809</v>
      </c>
      <c r="R43" s="240">
        <f t="shared" si="66"/>
        <v>4553.0476690909081</v>
      </c>
      <c r="S43" s="136">
        <f t="shared" si="67"/>
        <v>5385.3251999999993</v>
      </c>
      <c r="T43" s="136">
        <f t="shared" si="67"/>
        <v>5008.3524359999992</v>
      </c>
      <c r="U43" s="160">
        <f>'SEQ Oct 2020'!BL29</f>
        <v>0</v>
      </c>
      <c r="V43" s="161" t="str">
        <f>'SEQ Oct 2020'!BM29</f>
        <v>n</v>
      </c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</row>
    <row r="44" spans="1:51" x14ac:dyDescent="0.15">
      <c r="A44" s="131" t="str">
        <f>'SEQ Oct 2020'!K30</f>
        <v>EnergyAustralia</v>
      </c>
      <c r="B44" s="132" t="str">
        <f>'SEQ Oct 2020'!L30</f>
        <v>Total Plan</v>
      </c>
      <c r="C44" s="133">
        <f>IF('SEQ Oct 2020'!BP30=0,91*'SEQ Oct 2020'!M30/100,(91*'SEQ Oct 2020'!M30/100)+'SEQ Oct 2020'!BP30/4)</f>
        <v>107.38</v>
      </c>
      <c r="D44" s="133">
        <f>IF('SEQ Oct 2020'!O30="",$C$36*$C$37*'SEQ Oct 2020'!N30/100,IF($C$36*$C$37&gt;='SEQ Oct 2020'!P30,('SEQ Oct 2020'!P30*'SEQ Oct 2020'!N30/100),($C$36*$C$37*'SEQ Oct 2020'!N30/100)))</f>
        <v>842.86363636363615</v>
      </c>
      <c r="E44" s="133">
        <f>IF(AND('SEQ Oct 2020'!R30&gt;0,'SEQ Oct 2020'!T30&gt;0),IF(($C$36*$C$37&lt;'SEQ Oct 2020'!T30),(0),($C$36*$C$37-'SEQ Oct 2020'!T30)*'SEQ Oct 2020'!U30/100),IF(AND('SEQ Oct 2020'!R30&gt;0,'SEQ Oct 2020'!T30=""),IF(($C$36*$C$37&lt;'SEQ Oct 2020'!R30+'SEQ Oct 2020'!P30),(0),(($C$36*$C$37-('SEQ Oct 2020'!R30+'SEQ Oct 2020'!P30))*'SEQ Oct 2020'!S30/100)),IF(AND('SEQ Oct 2020'!P30&gt;0,'SEQ Oct 2020'!R30=""&gt;0),IF(($C$36*$C$37&lt;'SEQ Oct 2020'!P30),(0),($C$36*$C$37-'SEQ Oct 2020'!P30)*'SEQ Oct 2020'!Q30/100),0)))</f>
        <v>0</v>
      </c>
      <c r="F44" s="134">
        <f>($C$36*$C$38)*'SEQ Oct 2020'!AF30/100</f>
        <v>227.31818181818181</v>
      </c>
      <c r="G44" s="135">
        <f t="shared" si="60"/>
        <v>1177.5618181818179</v>
      </c>
      <c r="H44" s="239">
        <f t="shared" si="61"/>
        <v>4280.7272727272721</v>
      </c>
      <c r="I44" s="239">
        <f t="shared" si="59"/>
        <v>4710.2472727272716</v>
      </c>
      <c r="J44" s="136">
        <f t="shared" si="62"/>
        <v>5181.271999999999</v>
      </c>
      <c r="K44" s="137">
        <f>'SEQ Oct 2020'!BB30</f>
        <v>13</v>
      </c>
      <c r="L44" s="137">
        <f>'SEQ Oct 2020'!BC30</f>
        <v>0</v>
      </c>
      <c r="M44" s="137">
        <f>'SEQ Oct 2020'!BD30</f>
        <v>0</v>
      </c>
      <c r="N44" s="137">
        <f>'SEQ Oct 2020'!BE30</f>
        <v>0</v>
      </c>
      <c r="O44" s="144" t="str">
        <f t="shared" si="63"/>
        <v>Guaranteed off bill</v>
      </c>
      <c r="P44" s="226" t="str">
        <f t="shared" si="64"/>
        <v>Exclusive</v>
      </c>
      <c r="Q44" s="240">
        <f t="shared" si="65"/>
        <v>4097.9151272727267</v>
      </c>
      <c r="R44" s="240">
        <f t="shared" si="66"/>
        <v>4097.9151272727267</v>
      </c>
      <c r="S44" s="136">
        <f t="shared" si="67"/>
        <v>4507.7066399999994</v>
      </c>
      <c r="T44" s="136">
        <f t="shared" si="67"/>
        <v>4507.7066399999994</v>
      </c>
      <c r="U44" s="160">
        <f>'SEQ Oct 2020'!BL30</f>
        <v>0</v>
      </c>
      <c r="V44" s="161" t="str">
        <f>'SEQ Oct 2020'!BM30</f>
        <v>n</v>
      </c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</row>
    <row r="45" spans="1:51" x14ac:dyDescent="0.15">
      <c r="A45" s="131" t="str">
        <f>'SEQ Oct 2020'!K31</f>
        <v>Origin Energy</v>
      </c>
      <c r="B45" s="132" t="str">
        <f>'SEQ Oct 2020'!L31</f>
        <v xml:space="preserve">Flexi </v>
      </c>
      <c r="C45" s="133">
        <f>IF('SEQ Oct 2020'!BP31=0,91*'SEQ Oct 2020'!M31/100,(91*'SEQ Oct 2020'!M31/100)+'SEQ Oct 2020'!BP31/4)</f>
        <v>108.26518181818182</v>
      </c>
      <c r="D45" s="133">
        <f>IF('SEQ Oct 2020'!O31="",$C$36*$C$37*'SEQ Oct 2020'!N31/100,IF($C$36*$C$37&gt;='SEQ Oct 2020'!P31,('SEQ Oct 2020'!P31*'SEQ Oct 2020'!N31/100),($C$36*$C$37*'SEQ Oct 2020'!N31/100)))</f>
        <v>841.90909090909088</v>
      </c>
      <c r="E45" s="133">
        <f>IF(AND('SEQ Oct 2020'!R31&gt;0,'SEQ Oct 2020'!T31&gt;0),IF(($C$36*$C$37&lt;'SEQ Oct 2020'!T31),(0),($C$36*$C$37-'SEQ Oct 2020'!T31)*'SEQ Oct 2020'!U31/100),IF(AND('SEQ Oct 2020'!R31&gt;0,'SEQ Oct 2020'!T31=""),IF(($C$36*$C$37&lt;'SEQ Oct 2020'!R31+'SEQ Oct 2020'!P31),(0),(($C$36*$C$37-('SEQ Oct 2020'!R31+'SEQ Oct 2020'!P31))*'SEQ Oct 2020'!S31/100)),IF(AND('SEQ Oct 2020'!P31&gt;0,'SEQ Oct 2020'!R31=""&gt;0),IF(($C$36*$C$37&lt;'SEQ Oct 2020'!P31),(0),($C$36*$C$37-'SEQ Oct 2020'!P31)*'SEQ Oct 2020'!Q31/100),0)))</f>
        <v>0</v>
      </c>
      <c r="F45" s="134">
        <f>($C$36*$C$38)*'SEQ Oct 2020'!AF31/100</f>
        <v>245.72727272727269</v>
      </c>
      <c r="G45" s="135">
        <f t="shared" si="60"/>
        <v>1195.9015454545454</v>
      </c>
      <c r="H45" s="239">
        <f t="shared" si="61"/>
        <v>4350.545454545454</v>
      </c>
      <c r="I45" s="239">
        <f t="shared" si="59"/>
        <v>4783.6061818181815</v>
      </c>
      <c r="J45" s="136">
        <f t="shared" si="62"/>
        <v>5261.9668000000001</v>
      </c>
      <c r="K45" s="137">
        <f>'SEQ Oct 2020'!BB31</f>
        <v>12</v>
      </c>
      <c r="L45" s="137">
        <f>'SEQ Oct 2020'!BC31</f>
        <v>0</v>
      </c>
      <c r="M45" s="137">
        <f>'SEQ Oct 2020'!BD31</f>
        <v>0</v>
      </c>
      <c r="N45" s="137">
        <f>'SEQ Oct 2020'!BE31</f>
        <v>0</v>
      </c>
      <c r="O45" s="144" t="str">
        <f t="shared" si="63"/>
        <v>Guaranteed off bill</v>
      </c>
      <c r="P45" s="226" t="str">
        <f t="shared" si="64"/>
        <v>Inclusive</v>
      </c>
      <c r="Q45" s="240">
        <f t="shared" si="65"/>
        <v>4209.5734400000001</v>
      </c>
      <c r="R45" s="240">
        <f t="shared" si="66"/>
        <v>4209.5734400000001</v>
      </c>
      <c r="S45" s="136">
        <f t="shared" si="67"/>
        <v>4630.5307840000005</v>
      </c>
      <c r="T45" s="136">
        <f t="shared" si="67"/>
        <v>4630.5307840000005</v>
      </c>
      <c r="U45" s="160">
        <f>'SEQ Oct 2020'!BL31</f>
        <v>0</v>
      </c>
      <c r="V45" s="161" t="str">
        <f>'SEQ Oct 2020'!BM31</f>
        <v>n</v>
      </c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</row>
    <row r="46" spans="1:51" x14ac:dyDescent="0.15">
      <c r="A46" s="131" t="str">
        <f>'SEQ Oct 2020'!K32</f>
        <v>Powerdirect</v>
      </c>
      <c r="B46" s="132" t="str">
        <f>'SEQ Oct 2020'!L32</f>
        <v>Business Rate Saver</v>
      </c>
      <c r="C46" s="133">
        <f>IF('SEQ Oct 2020'!BP32=0,91*'SEQ Oct 2020'!M32/100,(91*'SEQ Oct 2020'!M32/100)+'SEQ Oct 2020'!BP32/4)</f>
        <v>107.68609090909089</v>
      </c>
      <c r="D46" s="133">
        <f>IF('SEQ Oct 2020'!O32="",$C$36*$C$37*'SEQ Oct 2020'!N32/100,IF($C$36*$C$37&gt;='SEQ Oct 2020'!P32,('SEQ Oct 2020'!P32*'SEQ Oct 2020'!N32/100),($C$36*$C$37*'SEQ Oct 2020'!N32/100)))</f>
        <v>713.68181818181824</v>
      </c>
      <c r="E46" s="133">
        <f>IF(AND('SEQ Oct 2020'!R32&gt;0,'SEQ Oct 2020'!T32&gt;0),IF(($C$36*$C$37&lt;'SEQ Oct 2020'!T32),(0),($C$36*$C$37-'SEQ Oct 2020'!T32)*'SEQ Oct 2020'!U32/100),IF(AND('SEQ Oct 2020'!R32&gt;0,'SEQ Oct 2020'!T32=""),IF(($C$36*$C$37&lt;'SEQ Oct 2020'!R32+'SEQ Oct 2020'!P32),(0),(($C$36*$C$37-('SEQ Oct 2020'!R32+'SEQ Oct 2020'!P32))*'SEQ Oct 2020'!S32/100)),IF(AND('SEQ Oct 2020'!P32&gt;0,'SEQ Oct 2020'!R32=""&gt;0),IF(($C$36*$C$37&lt;'SEQ Oct 2020'!P32),(0),($C$36*$C$37-'SEQ Oct 2020'!P32)*'SEQ Oct 2020'!Q32/100),0)))</f>
        <v>0</v>
      </c>
      <c r="F46" s="134">
        <f>($C$36*$C$38)*'SEQ Oct 2020'!AF32/100</f>
        <v>184.36363636363632</v>
      </c>
      <c r="G46" s="135">
        <f t="shared" si="60"/>
        <v>1005.7315454545455</v>
      </c>
      <c r="H46" s="239">
        <f t="shared" si="61"/>
        <v>3592.1818181818185</v>
      </c>
      <c r="I46" s="239">
        <f t="shared" si="59"/>
        <v>4022.9261818181822</v>
      </c>
      <c r="J46" s="136">
        <f t="shared" si="62"/>
        <v>4425.2188000000006</v>
      </c>
      <c r="K46" s="137">
        <f>'SEQ Oct 2020'!BB32</f>
        <v>0</v>
      </c>
      <c r="L46" s="137">
        <f>'SEQ Oct 2020'!BC32</f>
        <v>0</v>
      </c>
      <c r="M46" s="137">
        <f>'SEQ Oct 2020'!BD32</f>
        <v>0</v>
      </c>
      <c r="N46" s="137">
        <f>'SEQ Oct 2020'!BE32</f>
        <v>0</v>
      </c>
      <c r="O46" s="144" t="str">
        <f t="shared" si="63"/>
        <v>No discount</v>
      </c>
      <c r="P46" s="226" t="str">
        <f t="shared" si="64"/>
        <v>Exclusive</v>
      </c>
      <c r="Q46" s="240">
        <f t="shared" si="65"/>
        <v>4022.9261818181822</v>
      </c>
      <c r="R46" s="240">
        <f t="shared" si="66"/>
        <v>4022.9261818181822</v>
      </c>
      <c r="S46" s="136">
        <f t="shared" si="67"/>
        <v>4425.2188000000006</v>
      </c>
      <c r="T46" s="136">
        <f t="shared" si="67"/>
        <v>4425.2188000000006</v>
      </c>
      <c r="U46" s="160">
        <f>'SEQ Oct 2020'!BL32</f>
        <v>0</v>
      </c>
      <c r="V46" s="161" t="str">
        <f>'SEQ Oct 2020'!BM32</f>
        <v>n</v>
      </c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</row>
    <row r="47" spans="1:51" x14ac:dyDescent="0.15">
      <c r="A47" s="131" t="str">
        <f>'SEQ Oct 2020'!K33</f>
        <v>Powershop</v>
      </c>
      <c r="B47" s="132" t="str">
        <f>'SEQ Oct 2020'!L33</f>
        <v>Shopper with Mega Pack</v>
      </c>
      <c r="C47" s="133">
        <f>IF('SEQ Oct 2020'!BP33=0,91*'SEQ Oct 2020'!M33/100,(91*'SEQ Oct 2020'!M33/100)+'SEQ Oct 2020'!BP33/4)</f>
        <v>135.28390909090911</v>
      </c>
      <c r="D47" s="133">
        <f>IF('SEQ Oct 2020'!O33="",$C$36*$C$37*'SEQ Oct 2020'!N33/100,IF($C$36*$C$37&gt;='SEQ Oct 2020'!P33,('SEQ Oct 2020'!P33*'SEQ Oct 2020'!N33/100),($C$36*$C$37*'SEQ Oct 2020'!N33/100)))</f>
        <v>728.63636363636351</v>
      </c>
      <c r="E47" s="133">
        <f>IF(AND('SEQ Oct 2020'!R33&gt;0,'SEQ Oct 2020'!T33&gt;0),IF(($C$36*$C$37&lt;'SEQ Oct 2020'!T33),(0),($C$36*$C$37-'SEQ Oct 2020'!T33)*'SEQ Oct 2020'!U33/100),IF(AND('SEQ Oct 2020'!R33&gt;0,'SEQ Oct 2020'!T33=""),IF(($C$36*$C$37&lt;'SEQ Oct 2020'!R33+'SEQ Oct 2020'!P33),(0),(($C$36*$C$37-('SEQ Oct 2020'!R33+'SEQ Oct 2020'!P33))*'SEQ Oct 2020'!S33/100)),IF(AND('SEQ Oct 2020'!P33&gt;0,'SEQ Oct 2020'!R33=""&gt;0),IF(($C$36*$C$37&lt;'SEQ Oct 2020'!P33),(0),($C$36*$C$37-'SEQ Oct 2020'!P33)*'SEQ Oct 2020'!Q33/100),0)))</f>
        <v>0</v>
      </c>
      <c r="F47" s="134">
        <f>($C$36*$C$38)*'SEQ Oct 2020'!AF33/100</f>
        <v>211.90909090909088</v>
      </c>
      <c r="G47" s="135">
        <f t="shared" si="60"/>
        <v>1075.8293636363635</v>
      </c>
      <c r="H47" s="239">
        <f t="shared" si="61"/>
        <v>3762.1818181818176</v>
      </c>
      <c r="I47" s="239">
        <f t="shared" si="59"/>
        <v>4303.317454545454</v>
      </c>
      <c r="J47" s="136">
        <f t="shared" si="62"/>
        <v>4733.6491999999998</v>
      </c>
      <c r="K47" s="137">
        <f>'SEQ Oct 2020'!BB33</f>
        <v>0</v>
      </c>
      <c r="L47" s="137">
        <f>'SEQ Oct 2020'!BC33</f>
        <v>0</v>
      </c>
      <c r="M47" s="137">
        <f>'SEQ Oct 2020'!BD33</f>
        <v>6</v>
      </c>
      <c r="N47" s="137">
        <f>'SEQ Oct 2020'!BE33</f>
        <v>0</v>
      </c>
      <c r="O47" s="144" t="str">
        <f t="shared" si="63"/>
        <v>Pay-on-time off bill</v>
      </c>
      <c r="P47" s="226" t="str">
        <f t="shared" si="64"/>
        <v>Inclusive</v>
      </c>
      <c r="Q47" s="240">
        <f t="shared" si="65"/>
        <v>4303.317454545454</v>
      </c>
      <c r="R47" s="240">
        <f t="shared" si="66"/>
        <v>4045.1184072727265</v>
      </c>
      <c r="S47" s="136">
        <f t="shared" si="67"/>
        <v>4733.6491999999998</v>
      </c>
      <c r="T47" s="136">
        <f t="shared" si="67"/>
        <v>4449.6302479999995</v>
      </c>
      <c r="U47" s="160">
        <f>'SEQ Oct 2020'!BL33</f>
        <v>0</v>
      </c>
      <c r="V47" s="161" t="str">
        <f>'SEQ Oct 2020'!BM33</f>
        <v>n</v>
      </c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</row>
    <row r="48" spans="1:51" x14ac:dyDescent="0.15">
      <c r="A48" s="131" t="str">
        <f>'SEQ Oct 2020'!K34</f>
        <v>Energy Locals</v>
      </c>
      <c r="B48" s="132" t="str">
        <f>'SEQ Oct 2020'!L34</f>
        <v>Business Member</v>
      </c>
      <c r="C48" s="133">
        <f>IF('SEQ Oct 2020'!BP34=0,91*'SEQ Oct 2020'!M34/100,(91*'SEQ Oct 2020'!M34/100)+'SEQ Oct 2020'!BP34/4)</f>
        <v>191.84545454545452</v>
      </c>
      <c r="D48" s="133">
        <f>IF('SEQ Oct 2020'!O34="",$C$36*$C$37*'SEQ Oct 2020'!N34/100,IF($C$36*$C$37&gt;='SEQ Oct 2020'!P34,('SEQ Oct 2020'!P34*'SEQ Oct 2020'!N34/100),($C$36*$C$37*'SEQ Oct 2020'!N34/100)))</f>
        <v>636.36363636363637</v>
      </c>
      <c r="E48" s="133">
        <f>IF(AND('SEQ Oct 2020'!R34&gt;0,'SEQ Oct 2020'!T34&gt;0),IF(($C$36*$C$37&lt;'SEQ Oct 2020'!T34),(0),($C$36*$C$37-'SEQ Oct 2020'!T34)*'SEQ Oct 2020'!U34/100),IF(AND('SEQ Oct 2020'!R34&gt;0,'SEQ Oct 2020'!T34=""),IF(($C$36*$C$37&lt;'SEQ Oct 2020'!R34+'SEQ Oct 2020'!P34),(0),(($C$36*$C$37-('SEQ Oct 2020'!R34+'SEQ Oct 2020'!P34))*'SEQ Oct 2020'!S34/100)),IF(AND('SEQ Oct 2020'!P34&gt;0,'SEQ Oct 2020'!R34=""&gt;0),IF(($C$36*$C$37&lt;'SEQ Oct 2020'!P34),(0),($C$36*$C$37-'SEQ Oct 2020'!P34)*'SEQ Oct 2020'!Q34/100),0)))</f>
        <v>0</v>
      </c>
      <c r="F48" s="134">
        <f>($C$36*$C$38)*'SEQ Oct 2020'!AF34/100</f>
        <v>231.81818181818181</v>
      </c>
      <c r="G48" s="135">
        <f t="shared" si="60"/>
        <v>1060.0272727272727</v>
      </c>
      <c r="H48" s="239">
        <f t="shared" si="61"/>
        <v>3472.727272727273</v>
      </c>
      <c r="I48" s="239">
        <f t="shared" si="59"/>
        <v>4240.1090909090908</v>
      </c>
      <c r="J48" s="136">
        <f t="shared" si="62"/>
        <v>4664.12</v>
      </c>
      <c r="K48" s="137">
        <f>'SEQ Oct 2020'!BB34</f>
        <v>0</v>
      </c>
      <c r="L48" s="137">
        <f>'SEQ Oct 2020'!BC34</f>
        <v>0</v>
      </c>
      <c r="M48" s="137">
        <f>'SEQ Oct 2020'!BD34</f>
        <v>0</v>
      </c>
      <c r="N48" s="137">
        <f>'SEQ Oct 2020'!BE34</f>
        <v>0</v>
      </c>
      <c r="O48" s="144" t="str">
        <f t="shared" si="63"/>
        <v>No discount</v>
      </c>
      <c r="P48" s="226" t="str">
        <f t="shared" si="64"/>
        <v>Exclusive</v>
      </c>
      <c r="Q48" s="240">
        <f t="shared" si="65"/>
        <v>4240.1090909090908</v>
      </c>
      <c r="R48" s="240">
        <f t="shared" si="66"/>
        <v>4240.1090909090908</v>
      </c>
      <c r="S48" s="136">
        <f t="shared" si="67"/>
        <v>4664.12</v>
      </c>
      <c r="T48" s="136">
        <f t="shared" si="67"/>
        <v>4664.12</v>
      </c>
      <c r="U48" s="160">
        <f>'SEQ Oct 2020'!BL34</f>
        <v>0</v>
      </c>
      <c r="V48" s="161" t="str">
        <f>'SEQ Oct 2020'!BM34</f>
        <v>n</v>
      </c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</row>
    <row r="49" spans="1:51" x14ac:dyDescent="0.15">
      <c r="A49" s="131" t="str">
        <f>'SEQ Oct 2020'!K35</f>
        <v>Simply Energy</v>
      </c>
      <c r="B49" s="132" t="str">
        <f>'SEQ Oct 2020'!L35</f>
        <v>Business Saver</v>
      </c>
      <c r="C49" s="133">
        <f>IF('SEQ Oct 2020'!BP35=0,91*'SEQ Oct 2020'!M35/100,(91*'SEQ Oct 2020'!M35/100)+'SEQ Oct 2020'!BP35/4)</f>
        <v>106.54445454545454</v>
      </c>
      <c r="D49" s="133">
        <f>IF('SEQ Oct 2020'!O35="",$C$36*$C$37*'SEQ Oct 2020'!N35/100,IF($C$36*$C$37&gt;='SEQ Oct 2020'!P35,('SEQ Oct 2020'!P35*'SEQ Oct 2020'!N35/100),($C$36*$C$37*'SEQ Oct 2020'!N35/100)))</f>
        <v>843.18181818181813</v>
      </c>
      <c r="E49" s="133">
        <f>IF(AND('SEQ Oct 2020'!R35&gt;0,'SEQ Oct 2020'!T35&gt;0),IF(($C$36*$C$37&lt;'SEQ Oct 2020'!T35),(0),($C$36*$C$37-'SEQ Oct 2020'!T35)*'SEQ Oct 2020'!U35/100),IF(AND('SEQ Oct 2020'!R35&gt;0,'SEQ Oct 2020'!T35=""),IF(($C$36*$C$37&lt;'SEQ Oct 2020'!R35+'SEQ Oct 2020'!P35),(0),(($C$36*$C$37-('SEQ Oct 2020'!R35+'SEQ Oct 2020'!P35))*'SEQ Oct 2020'!S35/100)),IF(AND('SEQ Oct 2020'!P35&gt;0,'SEQ Oct 2020'!R35=""&gt;0),IF(($C$36*$C$37&lt;'SEQ Oct 2020'!P35),(0),($C$36*$C$37-'SEQ Oct 2020'!P35)*'SEQ Oct 2020'!Q35/100),0)))</f>
        <v>0</v>
      </c>
      <c r="F49" s="134">
        <f>($C$36*$C$38)*'SEQ Oct 2020'!AF35/100</f>
        <v>246.2727272727272</v>
      </c>
      <c r="G49" s="135">
        <f t="shared" si="60"/>
        <v>1195.9989999999998</v>
      </c>
      <c r="H49" s="239">
        <f t="shared" si="61"/>
        <v>4357.8181818181811</v>
      </c>
      <c r="I49" s="239">
        <f t="shared" si="59"/>
        <v>4783.9959999999992</v>
      </c>
      <c r="J49" s="136">
        <f t="shared" si="62"/>
        <v>5262.3955999999998</v>
      </c>
      <c r="K49" s="137">
        <f>'SEQ Oct 2020'!BB35</f>
        <v>18</v>
      </c>
      <c r="L49" s="137">
        <f>'SEQ Oct 2020'!BC35</f>
        <v>0</v>
      </c>
      <c r="M49" s="137">
        <f>'SEQ Oct 2020'!BD35</f>
        <v>0</v>
      </c>
      <c r="N49" s="137">
        <f>'SEQ Oct 2020'!BE35</f>
        <v>0</v>
      </c>
      <c r="O49" s="144" t="str">
        <f t="shared" si="63"/>
        <v>Guaranteed off bill</v>
      </c>
      <c r="P49" s="226" t="str">
        <f t="shared" si="64"/>
        <v>Exclusive</v>
      </c>
      <c r="Q49" s="240">
        <f t="shared" si="65"/>
        <v>3922.8767199999993</v>
      </c>
      <c r="R49" s="240">
        <f t="shared" si="66"/>
        <v>3922.8767199999993</v>
      </c>
      <c r="S49" s="136">
        <f t="shared" si="67"/>
        <v>4315.1643919999997</v>
      </c>
      <c r="T49" s="136">
        <f t="shared" si="67"/>
        <v>4315.1643919999997</v>
      </c>
      <c r="U49" s="160">
        <f>'SEQ Oct 2020'!BL35</f>
        <v>0</v>
      </c>
      <c r="V49" s="161" t="str">
        <f>'SEQ Oct 2020'!BM35</f>
        <v>n</v>
      </c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</row>
    <row r="50" spans="1:51" x14ac:dyDescent="0.15">
      <c r="A50" s="131" t="str">
        <f>'SEQ Oct 2020'!K36</f>
        <v>Alinta Energy</v>
      </c>
      <c r="B50" s="132" t="str">
        <f>'SEQ Oct 2020'!L36</f>
        <v>BusinessDeal</v>
      </c>
      <c r="C50" s="133">
        <f>IF('SEQ Oct 2020'!BP36=0,91*'SEQ Oct 2020'!M36/100,(91*'SEQ Oct 2020'!M36/100)+'SEQ Oct 2020'!BP36/4)</f>
        <v>119.84699999999999</v>
      </c>
      <c r="D50" s="133">
        <f>IF('SEQ Oct 2020'!O36="",$C$36*$C$37*'SEQ Oct 2020'!N36/100,IF($C$36*$C$37&gt;='SEQ Oct 2020'!P36,('SEQ Oct 2020'!P36*'SEQ Oct 2020'!N36/100),($C$36*$C$37*'SEQ Oct 2020'!N36/100)))</f>
        <v>702.22727272727263</v>
      </c>
      <c r="E50" s="133">
        <f>IF(AND('SEQ Oct 2020'!R36&gt;0,'SEQ Oct 2020'!T36&gt;0),IF(($C$36*$C$37&lt;'SEQ Oct 2020'!T36),(0),($C$36*$C$37-'SEQ Oct 2020'!T36)*'SEQ Oct 2020'!U36/100),IF(AND('SEQ Oct 2020'!R36&gt;0,'SEQ Oct 2020'!T36=""),IF(($C$36*$C$37&lt;'SEQ Oct 2020'!R36+'SEQ Oct 2020'!P36),(0),(($C$36*$C$37-('SEQ Oct 2020'!R36+'SEQ Oct 2020'!P36))*'SEQ Oct 2020'!S36/100)),IF(AND('SEQ Oct 2020'!P36&gt;0,'SEQ Oct 2020'!R36=""&gt;0),IF(($C$36*$C$37&lt;'SEQ Oct 2020'!P36),(0),($C$36*$C$37-'SEQ Oct 2020'!P36)*'SEQ Oct 2020'!Q36/100),0)))</f>
        <v>0</v>
      </c>
      <c r="F50" s="134">
        <f>($C$36*$C$38)*'SEQ Oct 2020'!AF36/100</f>
        <v>201.13636363636363</v>
      </c>
      <c r="G50" s="135">
        <f t="shared" si="60"/>
        <v>1023.2106363636362</v>
      </c>
      <c r="H50" s="239">
        <f t="shared" si="61"/>
        <v>3613.454545454545</v>
      </c>
      <c r="I50" s="239">
        <f t="shared" si="59"/>
        <v>4092.842545454545</v>
      </c>
      <c r="J50" s="136">
        <f t="shared" si="62"/>
        <v>4502.1268</v>
      </c>
      <c r="K50" s="137">
        <f>'SEQ Oct 2020'!BB36</f>
        <v>0</v>
      </c>
      <c r="L50" s="137">
        <f>'SEQ Oct 2020'!BC36</f>
        <v>0</v>
      </c>
      <c r="M50" s="137">
        <f>'SEQ Oct 2020'!BD36</f>
        <v>0</v>
      </c>
      <c r="N50" s="137">
        <f>'SEQ Oct 2020'!BE36</f>
        <v>0</v>
      </c>
      <c r="O50" s="144" t="str">
        <f t="shared" si="63"/>
        <v>No discount</v>
      </c>
      <c r="P50" s="226" t="str">
        <f t="shared" si="64"/>
        <v>Exclusive</v>
      </c>
      <c r="Q50" s="240">
        <f t="shared" si="65"/>
        <v>4092.842545454545</v>
      </c>
      <c r="R50" s="240">
        <f t="shared" si="66"/>
        <v>4092.842545454545</v>
      </c>
      <c r="S50" s="136">
        <f t="shared" si="67"/>
        <v>4502.1268</v>
      </c>
      <c r="T50" s="136">
        <f t="shared" si="67"/>
        <v>4502.1268</v>
      </c>
      <c r="U50" s="160">
        <f>'SEQ Oct 2020'!BL36</f>
        <v>0</v>
      </c>
      <c r="V50" s="161" t="str">
        <f>'SEQ Oct 2020'!BM36</f>
        <v>n</v>
      </c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</row>
    <row r="51" spans="1:51" x14ac:dyDescent="0.15">
      <c r="A51" s="131" t="str">
        <f>'SEQ Oct 2020'!K37</f>
        <v>1st Energy</v>
      </c>
      <c r="B51" s="132" t="str">
        <f>'SEQ Oct 2020'!L37</f>
        <v>1st Saver Plus</v>
      </c>
      <c r="C51" s="133">
        <f>IF('SEQ Oct 2020'!BP37=0,91*'SEQ Oct 2020'!M37/100,(91*'SEQ Oct 2020'!M37/100)+'SEQ Oct 2020'!BP37/4)</f>
        <v>140.13999999999999</v>
      </c>
      <c r="D51" s="133">
        <f>IF('SEQ Oct 2020'!O37="",$C$36*$C$37*'SEQ Oct 2020'!N37/100,IF($C$36*$C$37&gt;='SEQ Oct 2020'!P37,('SEQ Oct 2020'!P37*'SEQ Oct 2020'!N37/100),($C$36*$C$37*'SEQ Oct 2020'!N37/100)))</f>
        <v>384.70909090909089</v>
      </c>
      <c r="E51" s="133">
        <f>IF(AND('SEQ Oct 2020'!R37&gt;0,'SEQ Oct 2020'!T37&gt;0),IF(($C$36*$C$37&lt;'SEQ Oct 2020'!T37),(0),($C$36*$C$37-'SEQ Oct 2020'!T37)*'SEQ Oct 2020'!U37/100),IF(AND('SEQ Oct 2020'!R37&gt;0,'SEQ Oct 2020'!T37=""),IF(($C$36*$C$37&lt;'SEQ Oct 2020'!R37+'SEQ Oct 2020'!P37),(0),(($C$36*$C$37-('SEQ Oct 2020'!R37+'SEQ Oct 2020'!P37))*'SEQ Oct 2020'!S37/100)),IF(AND('SEQ Oct 2020'!P37&gt;0,'SEQ Oct 2020'!R37=""&gt;0),IF(($C$36*$C$37&lt;'SEQ Oct 2020'!P37),(0),($C$36*$C$37-'SEQ Oct 2020'!P37)*'SEQ Oct 2020'!Q37/100),0)))</f>
        <v>418.04545454545456</v>
      </c>
      <c r="F51" s="134">
        <f>($C$36*$C$38)*'SEQ Oct 2020'!AF37/100</f>
        <v>186.95454545454544</v>
      </c>
      <c r="G51" s="135">
        <f t="shared" si="60"/>
        <v>1129.8490909090908</v>
      </c>
      <c r="H51" s="239">
        <f t="shared" si="61"/>
        <v>3958.8363636363633</v>
      </c>
      <c r="I51" s="239">
        <f t="shared" si="59"/>
        <v>4519.3963636363633</v>
      </c>
      <c r="J51" s="136">
        <f t="shared" si="62"/>
        <v>4971.3360000000002</v>
      </c>
      <c r="K51" s="137">
        <f>'SEQ Oct 2020'!BB37</f>
        <v>5</v>
      </c>
      <c r="L51" s="137">
        <f>'SEQ Oct 2020'!BC37</f>
        <v>0</v>
      </c>
      <c r="M51" s="137">
        <f>'SEQ Oct 2020'!BD37</f>
        <v>10</v>
      </c>
      <c r="N51" s="137">
        <f>'SEQ Oct 2020'!BE37</f>
        <v>0</v>
      </c>
      <c r="O51" s="144" t="str">
        <f t="shared" si="63"/>
        <v>Guaranteed off bill</v>
      </c>
      <c r="P51" s="226" t="str">
        <f t="shared" si="64"/>
        <v>Exclusive</v>
      </c>
      <c r="Q51" s="240">
        <f t="shared" si="65"/>
        <v>4293.4265454545448</v>
      </c>
      <c r="R51" s="240">
        <f>Q51-(Q51*M51/100)</f>
        <v>3864.0838909090903</v>
      </c>
      <c r="S51" s="136">
        <f t="shared" si="67"/>
        <v>4722.7691999999997</v>
      </c>
      <c r="T51" s="136">
        <f t="shared" si="67"/>
        <v>4250.4922799999995</v>
      </c>
      <c r="U51" s="160">
        <f>'SEQ Oct 2020'!BL37</f>
        <v>0</v>
      </c>
      <c r="V51" s="161">
        <f>'SEQ Oct 2020'!BM37</f>
        <v>0</v>
      </c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</row>
    <row r="52" spans="1:51" x14ac:dyDescent="0.15">
      <c r="A52" s="131" t="str">
        <f>'SEQ Oct 2020'!K38</f>
        <v>Red Energy</v>
      </c>
      <c r="B52" s="132" t="str">
        <f>'SEQ Oct 2020'!L38</f>
        <v>Red Business Saver</v>
      </c>
      <c r="C52" s="133">
        <f>IF('SEQ Oct 2020'!BP38=0,91*'SEQ Oct 2020'!M38/100,(91*'SEQ Oct 2020'!M38/100)+'SEQ Oct 2020'!BP38/4)</f>
        <v>113.84100000000001</v>
      </c>
      <c r="D52" s="133">
        <f>IF('SEQ Oct 2020'!O38="",$C$36*$C$37*'SEQ Oct 2020'!N38/100,IF($C$36*$C$37&gt;='SEQ Oct 2020'!P38,('SEQ Oct 2020'!P38*'SEQ Oct 2020'!N38/100),($C$36*$C$37*'SEQ Oct 2020'!N38/100)))</f>
        <v>423.45454545454544</v>
      </c>
      <c r="E52" s="133">
        <f>IF(AND('SEQ Oct 2020'!R38&gt;0,'SEQ Oct 2020'!T38&gt;0),IF(($C$36*$C$37&lt;'SEQ Oct 2020'!T38),(0),($C$36*$C$37-'SEQ Oct 2020'!T38)*'SEQ Oct 2020'!U38/100),IF(AND('SEQ Oct 2020'!R38&gt;0,'SEQ Oct 2020'!T38=""),IF(($C$36*$C$37&lt;'SEQ Oct 2020'!R38+'SEQ Oct 2020'!P38),(0),(($C$36*$C$37-('SEQ Oct 2020'!R38+'SEQ Oct 2020'!P38))*'SEQ Oct 2020'!S38/100)),IF(AND('SEQ Oct 2020'!P38&gt;0,'SEQ Oct 2020'!R38=""&gt;0),IF(($C$36*$C$37&lt;'SEQ Oct 2020'!P38),(0),($C$36*$C$37-'SEQ Oct 2020'!P38)*'SEQ Oct 2020'!Q38/100),0)))</f>
        <v>328.5</v>
      </c>
      <c r="F52" s="134">
        <f>($C$36*$C$38)*'SEQ Oct 2020'!AF38/100</f>
        <v>247.49999999999997</v>
      </c>
      <c r="G52" s="135">
        <f t="shared" si="60"/>
        <v>1113.2955454545454</v>
      </c>
      <c r="H52" s="239">
        <f t="shared" si="61"/>
        <v>3997.8181818181815</v>
      </c>
      <c r="I52" s="239">
        <f t="shared" si="59"/>
        <v>4453.1821818181816</v>
      </c>
      <c r="J52" s="136">
        <f t="shared" si="62"/>
        <v>4898.5003999999999</v>
      </c>
      <c r="K52" s="137">
        <f>'SEQ Oct 2020'!BB38</f>
        <v>0</v>
      </c>
      <c r="L52" s="137">
        <f>'SEQ Oct 2020'!BC38</f>
        <v>0</v>
      </c>
      <c r="M52" s="137">
        <f>'SEQ Oct 2020'!BD38</f>
        <v>0</v>
      </c>
      <c r="N52" s="137">
        <f>'SEQ Oct 2020'!BE38</f>
        <v>0</v>
      </c>
      <c r="O52" s="144" t="str">
        <f t="shared" si="63"/>
        <v>No discount</v>
      </c>
      <c r="P52" s="226" t="str">
        <f t="shared" si="64"/>
        <v>Inclusive</v>
      </c>
      <c r="Q52" s="240">
        <f t="shared" si="65"/>
        <v>4453.1821818181816</v>
      </c>
      <c r="R52" s="240">
        <f t="shared" si="66"/>
        <v>4453.1821818181816</v>
      </c>
      <c r="S52" s="136">
        <f t="shared" si="67"/>
        <v>4898.5003999999999</v>
      </c>
      <c r="T52" s="136">
        <f t="shared" si="67"/>
        <v>4898.5003999999999</v>
      </c>
      <c r="U52" s="160">
        <f>'SEQ Oct 2020'!BL38</f>
        <v>0</v>
      </c>
      <c r="V52" s="161" t="str">
        <f>'SEQ Oct 2020'!BM38</f>
        <v>n</v>
      </c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</row>
    <row r="53" spans="1:51" x14ac:dyDescent="0.15">
      <c r="A53" s="131" t="str">
        <f>'SEQ Oct 2020'!K39</f>
        <v>Future X Power</v>
      </c>
      <c r="B53" s="132" t="str">
        <f>'SEQ Oct 2020'!L39</f>
        <v>Business Smart</v>
      </c>
      <c r="C53" s="133">
        <f>IF('SEQ Oct 2020'!BP39=0,91*'SEQ Oct 2020'!M39/100,(91*'SEQ Oct 2020'!M39/100)+'SEQ Oct 2020'!BP39/4)</f>
        <v>117.01772727272724</v>
      </c>
      <c r="D53" s="133">
        <f>IF('SEQ Oct 2020'!O39="",$C$36*$C$37*'SEQ Oct 2020'!N39/100,IF($C$36*$C$37&gt;='SEQ Oct 2020'!P39,('SEQ Oct 2020'!P39*'SEQ Oct 2020'!N39/100),($C$36*$C$37*'SEQ Oct 2020'!N39/100)))</f>
        <v>696.81818181818176</v>
      </c>
      <c r="E53" s="133">
        <f>IF(AND('SEQ Oct 2020'!R39&gt;0,'SEQ Oct 2020'!T39&gt;0),IF(($C$36*$C$37&lt;'SEQ Oct 2020'!T39),(0),($C$36*$C$37-'SEQ Oct 2020'!T39)*'SEQ Oct 2020'!U39/100),IF(AND('SEQ Oct 2020'!R39&gt;0,'SEQ Oct 2020'!T39=""),IF(($C$36*$C$37&lt;'SEQ Oct 2020'!R39+'SEQ Oct 2020'!P39),(0),(($C$36*$C$37-('SEQ Oct 2020'!R39+'SEQ Oct 2020'!P39))*'SEQ Oct 2020'!S39/100)),IF(AND('SEQ Oct 2020'!P39&gt;0,'SEQ Oct 2020'!R39=""&gt;0),IF(($C$36*$C$37&lt;'SEQ Oct 2020'!P39),(0),($C$36*$C$37-'SEQ Oct 2020'!P39)*'SEQ Oct 2020'!Q39/100),0)))</f>
        <v>0</v>
      </c>
      <c r="F53" s="134">
        <f>($C$36*$C$38)*'SEQ Oct 2020'!AF39/100</f>
        <v>245.18181818181816</v>
      </c>
      <c r="G53" s="135">
        <f t="shared" si="60"/>
        <v>1059.0177272727271</v>
      </c>
      <c r="H53" s="239">
        <f t="shared" si="61"/>
        <v>3767.9999999999995</v>
      </c>
      <c r="I53" s="239">
        <f t="shared" si="59"/>
        <v>4236.0709090909086</v>
      </c>
      <c r="J53" s="136">
        <f t="shared" si="62"/>
        <v>4659.6779999999999</v>
      </c>
      <c r="K53" s="137">
        <f>'SEQ Oct 2020'!BB39</f>
        <v>0</v>
      </c>
      <c r="L53" s="137">
        <f>'SEQ Oct 2020'!BC39</f>
        <v>0</v>
      </c>
      <c r="M53" s="137">
        <f>'SEQ Oct 2020'!BD39</f>
        <v>0</v>
      </c>
      <c r="N53" s="137">
        <f>'SEQ Oct 2020'!BE39</f>
        <v>0</v>
      </c>
      <c r="O53" s="144" t="str">
        <f t="shared" si="63"/>
        <v>No discount</v>
      </c>
      <c r="P53" s="226" t="str">
        <f t="shared" si="64"/>
        <v>Exclusive</v>
      </c>
      <c r="Q53" s="240">
        <f t="shared" si="65"/>
        <v>4236.0709090909086</v>
      </c>
      <c r="R53" s="240">
        <f t="shared" si="66"/>
        <v>4236.0709090909086</v>
      </c>
      <c r="S53" s="136">
        <f t="shared" si="67"/>
        <v>4659.6779999999999</v>
      </c>
      <c r="T53" s="136">
        <f t="shared" si="67"/>
        <v>4659.6779999999999</v>
      </c>
      <c r="U53" s="160">
        <f>'SEQ Oct 2020'!BL39</f>
        <v>0</v>
      </c>
      <c r="V53" s="161" t="str">
        <f>'SEQ Oct 2020'!BM39</f>
        <v>n</v>
      </c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/>
      <c r="AS53" s="268"/>
      <c r="AT53" s="268"/>
      <c r="AU53" s="268"/>
      <c r="AV53" s="268"/>
      <c r="AW53" s="268"/>
      <c r="AX53" s="268"/>
      <c r="AY53" s="268"/>
    </row>
    <row r="54" spans="1:51" x14ac:dyDescent="0.15">
      <c r="A54" s="131" t="str">
        <f>'SEQ Oct 2020'!K40</f>
        <v>Locality Planning Energy</v>
      </c>
      <c r="B54" s="132" t="str">
        <f>'SEQ Oct 2020'!L40</f>
        <v>Business Plus</v>
      </c>
      <c r="C54" s="133">
        <f>IF('SEQ Oct 2020'!BP40=0,91*'SEQ Oct 2020'!M40/100,(91*'SEQ Oct 2020'!M40/100)+'SEQ Oct 2020'!BP40/4)</f>
        <v>112.21954545454544</v>
      </c>
      <c r="D54" s="133">
        <f>IF('SEQ Oct 2020'!O40="",$C$36*$C$37*'SEQ Oct 2020'!N40/100,IF($C$36*$C$37&gt;='SEQ Oct 2020'!P40,('SEQ Oct 2020'!P40*'SEQ Oct 2020'!N40/100),($C$36*$C$37*'SEQ Oct 2020'!N40/100)))</f>
        <v>749</v>
      </c>
      <c r="E54" s="133">
        <f>IF(AND('SEQ Oct 2020'!R40&gt;0,'SEQ Oct 2020'!T40&gt;0),IF(($C$36*$C$37&lt;'SEQ Oct 2020'!T40),(0),($C$36*$C$37-'SEQ Oct 2020'!T40)*'SEQ Oct 2020'!U40/100),IF(AND('SEQ Oct 2020'!R40&gt;0,'SEQ Oct 2020'!T40=""),IF(($C$36*$C$37&lt;'SEQ Oct 2020'!R40+'SEQ Oct 2020'!P40),(0),(($C$36*$C$37-('SEQ Oct 2020'!R40+'SEQ Oct 2020'!P40))*'SEQ Oct 2020'!S40/100)),IF(AND('SEQ Oct 2020'!P40&gt;0,'SEQ Oct 2020'!R40=""&gt;0),IF(($C$36*$C$37&lt;'SEQ Oct 2020'!P40),(0),($C$36*$C$37-'SEQ Oct 2020'!P40)*'SEQ Oct 2020'!Q40/100),0)))</f>
        <v>0</v>
      </c>
      <c r="F54" s="134">
        <f>($C$36*$C$38)*'SEQ Oct 2020'!AF40/100</f>
        <v>184.6363636363636</v>
      </c>
      <c r="G54" s="135">
        <f t="shared" ref="G54" si="68">SUM(C54:F54)</f>
        <v>1045.8559090909091</v>
      </c>
      <c r="H54" s="239">
        <f t="shared" ref="H54" si="69">(G54-C54)*4</f>
        <v>3734.5454545454545</v>
      </c>
      <c r="I54" s="239">
        <f t="shared" ref="I54" si="70">G54*4</f>
        <v>4183.4236363636364</v>
      </c>
      <c r="J54" s="136">
        <f t="shared" ref="J54" si="71">I54*1.1</f>
        <v>4601.7660000000005</v>
      </c>
      <c r="K54" s="137">
        <f>'SEQ Oct 2020'!BB40</f>
        <v>0</v>
      </c>
      <c r="L54" s="137">
        <f>'SEQ Oct 2020'!BC40</f>
        <v>0</v>
      </c>
      <c r="M54" s="137">
        <f>'SEQ Oct 2020'!BD40</f>
        <v>0</v>
      </c>
      <c r="N54" s="137">
        <f>'SEQ Oct 2020'!BE40</f>
        <v>0</v>
      </c>
      <c r="O54" s="144" t="str">
        <f t="shared" ref="O54" si="72">IF(SUM(K54:N54)=0,"No discount",IF(K54&gt;0,"Guaranteed off bill",IF(L54&gt;0,"Guaranteed off usage",IF(M54&gt;0,"Pay-on-time off bill","Pay-on-time off usage"))))</f>
        <v>No discount</v>
      </c>
      <c r="P54" s="226" t="str">
        <f t="shared" ref="P54" si="73">IF(OR(A54="Origin Energy",A54="Red Energy",A54="Powershop"),"Inclusive","Exclusive")</f>
        <v>Exclusive</v>
      </c>
      <c r="Q54" s="240">
        <f t="shared" ref="Q54" si="74"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4183.4236363636364</v>
      </c>
      <c r="R54" s="240">
        <f t="shared" ref="R54" si="75"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4183.4236363636364</v>
      </c>
      <c r="S54" s="136">
        <f t="shared" ref="S54" si="76">Q54*1.1</f>
        <v>4601.7660000000005</v>
      </c>
      <c r="T54" s="136">
        <f t="shared" ref="T54" si="77">R54*1.1</f>
        <v>4601.7660000000005</v>
      </c>
      <c r="U54" s="160">
        <f>'SEQ Oct 2020'!BL40</f>
        <v>0</v>
      </c>
      <c r="V54" s="161" t="str">
        <f>'SEQ Oct 2020'!BM40</f>
        <v>n</v>
      </c>
      <c r="W54" s="268"/>
      <c r="X54" s="268"/>
      <c r="Y54" s="268"/>
      <c r="Z54" s="268"/>
      <c r="AA54" s="268"/>
      <c r="AB54" s="268"/>
      <c r="AC54" s="268"/>
      <c r="AD54" s="268"/>
      <c r="AE54" s="268"/>
      <c r="AF54" s="268"/>
      <c r="AG54" s="268"/>
      <c r="AH54" s="268"/>
      <c r="AI54" s="268"/>
      <c r="AJ54" s="268"/>
      <c r="AK54" s="268"/>
      <c r="AL54" s="268"/>
      <c r="AM54" s="268"/>
      <c r="AN54" s="268"/>
      <c r="AO54" s="268"/>
      <c r="AP54" s="268"/>
      <c r="AQ54" s="268"/>
      <c r="AR54" s="268"/>
      <c r="AS54" s="268"/>
      <c r="AT54" s="268"/>
      <c r="AU54" s="268"/>
      <c r="AV54" s="268"/>
      <c r="AW54" s="268"/>
      <c r="AX54" s="268"/>
      <c r="AY54" s="268"/>
    </row>
    <row r="55" spans="1:51" x14ac:dyDescent="0.15">
      <c r="A55" s="131" t="str">
        <f>'SEQ Oct 2020'!K41</f>
        <v>Bright Spark Power</v>
      </c>
      <c r="B55" s="132" t="str">
        <f>'SEQ Oct 2020'!L41</f>
        <v>Business 12 Months</v>
      </c>
      <c r="C55" s="133">
        <f>IF('SEQ Oct 2020'!BP41=0,91*'SEQ Oct 2020'!M41/100,(91*'SEQ Oct 2020'!M41/100)+'SEQ Oct 2020'!BP41/4)</f>
        <v>107.54545454545455</v>
      </c>
      <c r="D55" s="133">
        <f>IF('SEQ Oct 2020'!O41="",$C$36*$C$37*'SEQ Oct 2020'!N41/100,IF($C$36*$C$37&gt;='SEQ Oct 2020'!P41,('SEQ Oct 2020'!P41*'SEQ Oct 2020'!N41/100),($C$36*$C$37*'SEQ Oct 2020'!N41/100)))</f>
        <v>636.04545454545439</v>
      </c>
      <c r="E55" s="133">
        <f>IF(AND('SEQ Oct 2020'!R41&gt;0,'SEQ Oct 2020'!T41&gt;0),IF(($C$36*$C$37&lt;'SEQ Oct 2020'!T41),(0),($C$36*$C$37-'SEQ Oct 2020'!T41)*'SEQ Oct 2020'!U41/100),IF(AND('SEQ Oct 2020'!R41&gt;0,'SEQ Oct 2020'!T41=""),IF(($C$36*$C$37&lt;'SEQ Oct 2020'!R41+'SEQ Oct 2020'!P41),(0),(($C$36*$C$37-('SEQ Oct 2020'!R41+'SEQ Oct 2020'!P41))*'SEQ Oct 2020'!S41/100)),IF(AND('SEQ Oct 2020'!P41&gt;0,'SEQ Oct 2020'!R41=""&gt;0),IF(($C$36*$C$37&lt;'SEQ Oct 2020'!P41),(0),($C$36*$C$37-'SEQ Oct 2020'!P41)*'SEQ Oct 2020'!Q41/100),0)))</f>
        <v>0</v>
      </c>
      <c r="F55" s="134">
        <f>($C$36*$C$38)*'SEQ Oct 2020'!AF41/100</f>
        <v>245.31818181818176</v>
      </c>
      <c r="G55" s="135">
        <f t="shared" ref="G55" si="78">SUM(C55:F55)</f>
        <v>988.90909090909065</v>
      </c>
      <c r="H55" s="239">
        <f t="shared" ref="H55" si="79">(G55-C55)*4</f>
        <v>3525.4545454545446</v>
      </c>
      <c r="I55" s="239">
        <f t="shared" ref="I55" si="80">G55*4</f>
        <v>3955.6363636363626</v>
      </c>
      <c r="J55" s="136">
        <f t="shared" ref="J55" si="81">I55*1.1</f>
        <v>4351.1999999999989</v>
      </c>
      <c r="K55" s="137">
        <f>'SEQ Oct 2020'!BB41</f>
        <v>0</v>
      </c>
      <c r="L55" s="137">
        <f>'SEQ Oct 2020'!BC41</f>
        <v>0</v>
      </c>
      <c r="M55" s="137">
        <f>'SEQ Oct 2020'!BD41</f>
        <v>0</v>
      </c>
      <c r="N55" s="137">
        <f>'SEQ Oct 2020'!BE41</f>
        <v>0</v>
      </c>
      <c r="O55" s="144" t="str">
        <f t="shared" ref="O55" si="82">IF(SUM(K55:N55)=0,"No discount",IF(K55&gt;0,"Guaranteed off bill",IF(L55&gt;0,"Guaranteed off usage",IF(M55&gt;0,"Pay-on-time off bill","Pay-on-time off usage"))))</f>
        <v>No discount</v>
      </c>
      <c r="P55" s="226" t="str">
        <f t="shared" ref="P55" si="83">IF(OR(A55="Origin Energy",A55="Red Energy",A55="Powershop"),"Inclusive","Exclusive")</f>
        <v>Exclusive</v>
      </c>
      <c r="Q55" s="240">
        <f t="shared" ref="Q55" si="84">IF(AND(O55="Guaranteed off bill",P55="Inclusive"),((I55*1.1)-((I55*1.1)*K55/100))/1.1,IF(AND(O55="Guaranteed off usage",P55="Inclusive"),((I55*1.1)-((H55*1.1)*L55/100))/1.1,IF(AND(O55="Guaranteed off bill",P55="Exclusive"),I55-(I55*K55/100),IF(AND(O55="Guaranteed off usage",P55="Exclusive"),I55-(H55*L55/100),IF(P55="Inclusive",((I55*1.1))/1.1,I55)))))</f>
        <v>3955.6363636363626</v>
      </c>
      <c r="R55" s="240">
        <f t="shared" ref="R55" si="85">IF(AND(O55="Pay-on-time off bill",P55="Inclusive"),((Q55*1.1)-((Q55*1.1)*M55/100))/1.1,IF(AND(O55="Pay-on-time off usage",P55="Inclusive"),((Q55*1.1)-((H55*1.1)*N55/100))/1.1,IF(AND(O55="Pay-on-time off bill",P55="Exclusive"),Q55-(Q55*M55/100),IF(AND(O55="Pay-on-time off usage",P55="Exclusive"),Q55-(H55*N55/100),IF(P55="Inclusive",((Q55*1.1))/1.1,Q55)))))</f>
        <v>3955.6363636363626</v>
      </c>
      <c r="S55" s="136">
        <f t="shared" ref="S55" si="86">Q55*1.1</f>
        <v>4351.1999999999989</v>
      </c>
      <c r="T55" s="136">
        <f t="shared" ref="T55" si="87">R55*1.1</f>
        <v>4351.1999999999989</v>
      </c>
      <c r="U55" s="160">
        <f>'SEQ Oct 2020'!BL41</f>
        <v>12</v>
      </c>
      <c r="V55" s="161" t="str">
        <f>'SEQ Oct 2020'!BM41</f>
        <v>n</v>
      </c>
      <c r="W55" s="268"/>
      <c r="X55" s="268"/>
      <c r="Y55" s="268"/>
      <c r="Z55" s="268"/>
      <c r="AA55" s="268"/>
      <c r="AB55" s="268"/>
      <c r="AC55" s="268"/>
      <c r="AD55" s="268"/>
      <c r="AE55" s="268"/>
      <c r="AF55" s="268"/>
      <c r="AG55" s="268"/>
      <c r="AH55" s="268"/>
      <c r="AI55" s="268"/>
      <c r="AJ55" s="268"/>
      <c r="AK55" s="268"/>
      <c r="AL55" s="268"/>
      <c r="AM55" s="268"/>
      <c r="AN55" s="268"/>
      <c r="AO55" s="268"/>
      <c r="AP55" s="268"/>
      <c r="AQ55" s="268"/>
      <c r="AR55" s="268"/>
      <c r="AS55" s="268"/>
      <c r="AT55" s="268"/>
      <c r="AU55" s="268"/>
      <c r="AV55" s="268"/>
      <c r="AW55" s="268"/>
      <c r="AX55" s="268"/>
      <c r="AY55" s="268"/>
    </row>
    <row r="56" spans="1:51" x14ac:dyDescent="0.15">
      <c r="A56" s="131" t="str">
        <f>'SEQ Oct 2020'!K42</f>
        <v>CovaU</v>
      </c>
      <c r="B56" s="132" t="str">
        <f>'SEQ Oct 2020'!L42</f>
        <v>Freedom Plus</v>
      </c>
      <c r="C56" s="133">
        <f>IF('SEQ Oct 2020'!BP42=0,91*'SEQ Oct 2020'!M42/100,(91*'SEQ Oct 2020'!M42/100)+'SEQ Oct 2020'!BP42/4)</f>
        <v>119.84699999999999</v>
      </c>
      <c r="D56" s="133">
        <f>IF('SEQ Oct 2020'!O42="",$C$36*$C$37*'SEQ Oct 2020'!N42/100,IF($C$36*$C$37&gt;='SEQ Oct 2020'!P42,('SEQ Oct 2020'!P42*'SEQ Oct 2020'!N42/100),($C$36*$C$37*'SEQ Oct 2020'!N42/100)))</f>
        <v>813.90909090909076</v>
      </c>
      <c r="E56" s="133">
        <f>IF(AND('SEQ Oct 2020'!R42&gt;0,'SEQ Oct 2020'!T42&gt;0),IF(($C$36*$C$37&lt;'SEQ Oct 2020'!T42),(0),($C$36*$C$37-'SEQ Oct 2020'!T42)*'SEQ Oct 2020'!U42/100),IF(AND('SEQ Oct 2020'!R42&gt;0,'SEQ Oct 2020'!T42=""),IF(($C$36*$C$37&lt;'SEQ Oct 2020'!R42+'SEQ Oct 2020'!P42),(0),(($C$36*$C$37-('SEQ Oct 2020'!R42+'SEQ Oct 2020'!P42))*'SEQ Oct 2020'!S42/100)),IF(AND('SEQ Oct 2020'!P42&gt;0,'SEQ Oct 2020'!R42=""&gt;0),IF(($C$36*$C$37&lt;'SEQ Oct 2020'!P42),(0),($C$36*$C$37-'SEQ Oct 2020'!P42)*'SEQ Oct 2020'!Q42/100),0)))</f>
        <v>0</v>
      </c>
      <c r="F56" s="134">
        <f>($C$36*$C$38)*'SEQ Oct 2020'!AF42/100</f>
        <v>232.5</v>
      </c>
      <c r="G56" s="135">
        <f t="shared" ref="G56" si="88">SUM(C56:F56)</f>
        <v>1166.2560909090907</v>
      </c>
      <c r="H56" s="239">
        <f t="shared" ref="H56" si="89">(G56-C56)*4</f>
        <v>4185.6363636363631</v>
      </c>
      <c r="I56" s="239">
        <f t="shared" ref="I56" si="90">G56*4</f>
        <v>4665.024363636363</v>
      </c>
      <c r="J56" s="136">
        <f t="shared" ref="J56" si="91">I56*1.1</f>
        <v>5131.5267999999996</v>
      </c>
      <c r="K56" s="137">
        <f>'SEQ Oct 2020'!BB42</f>
        <v>15</v>
      </c>
      <c r="L56" s="137">
        <f>'SEQ Oct 2020'!BC42</f>
        <v>0</v>
      </c>
      <c r="M56" s="137">
        <f>'SEQ Oct 2020'!BD42</f>
        <v>0</v>
      </c>
      <c r="N56" s="137">
        <f>'SEQ Oct 2020'!BE42</f>
        <v>0</v>
      </c>
      <c r="O56" s="144" t="str">
        <f t="shared" ref="O56" si="92">IF(SUM(K56:N56)=0,"No discount",IF(K56&gt;0,"Guaranteed off bill",IF(L56&gt;0,"Guaranteed off usage",IF(M56&gt;0,"Pay-on-time off bill","Pay-on-time off usage"))))</f>
        <v>Guaranteed off bill</v>
      </c>
      <c r="P56" s="226" t="str">
        <f t="shared" ref="P56" si="93">IF(OR(A56="Origin Energy",A56="Red Energy",A56="Powershop"),"Inclusive","Exclusive")</f>
        <v>Exclusive</v>
      </c>
      <c r="Q56" s="240">
        <f t="shared" ref="Q56" si="94"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3965.2707090909084</v>
      </c>
      <c r="R56" s="240">
        <f t="shared" ref="R56" si="95"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3965.2707090909084</v>
      </c>
      <c r="S56" s="136">
        <f t="shared" ref="S56" si="96">Q56*1.1</f>
        <v>4361.7977799999999</v>
      </c>
      <c r="T56" s="136">
        <f t="shared" ref="T56" si="97">R56*1.1</f>
        <v>4361.7977799999999</v>
      </c>
      <c r="U56" s="160">
        <f>'SEQ Oct 2020'!BL42</f>
        <v>0</v>
      </c>
      <c r="V56" s="161" t="str">
        <f>'SEQ Oct 2020'!BM42</f>
        <v>n</v>
      </c>
      <c r="W56" s="268"/>
      <c r="X56" s="268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  <c r="AV56" s="268"/>
      <c r="AW56" s="268"/>
      <c r="AX56" s="268"/>
      <c r="AY56" s="268"/>
    </row>
    <row r="57" spans="1:51" x14ac:dyDescent="0.15">
      <c r="A57" s="131" t="str">
        <f>'SEQ Oct 2020'!K43</f>
        <v>Discover Energy</v>
      </c>
      <c r="B57" s="132" t="str">
        <f>'SEQ Oct 2020'!L43</f>
        <v>Business Smart Saver</v>
      </c>
      <c r="C57" s="133">
        <f>IF('SEQ Oct 2020'!BP43=0,91*'SEQ Oct 2020'!M43/100,(91*'SEQ Oct 2020'!M43/100)+'SEQ Oct 2020'!BP43/4)</f>
        <v>120.96381818181817</v>
      </c>
      <c r="D57" s="133">
        <f>IF('SEQ Oct 2020'!O43="",$C$36*$C$37*'SEQ Oct 2020'!N43/100,IF($C$36*$C$37&gt;='SEQ Oct 2020'!P43,('SEQ Oct 2020'!P43*'SEQ Oct 2020'!N43/100),($C$36*$C$37*'SEQ Oct 2020'!N43/100)))</f>
        <v>833</v>
      </c>
      <c r="E57" s="133">
        <f>IF(AND('SEQ Oct 2020'!R43&gt;0,'SEQ Oct 2020'!T43&gt;0),IF(($C$36*$C$37&lt;'SEQ Oct 2020'!T43),(0),($C$36*$C$37-'SEQ Oct 2020'!T43)*'SEQ Oct 2020'!U43/100),IF(AND('SEQ Oct 2020'!R43&gt;0,'SEQ Oct 2020'!T43=""),IF(($C$36*$C$37&lt;'SEQ Oct 2020'!R43+'SEQ Oct 2020'!P43),(0),(($C$36*$C$37-('SEQ Oct 2020'!R43+'SEQ Oct 2020'!P43))*'SEQ Oct 2020'!S43/100)),IF(AND('SEQ Oct 2020'!P43&gt;0,'SEQ Oct 2020'!R43=""&gt;0),IF(($C$36*$C$37&lt;'SEQ Oct 2020'!P43),(0),($C$36*$C$37-'SEQ Oct 2020'!P43)*'SEQ Oct 2020'!Q43/100),0)))</f>
        <v>0</v>
      </c>
      <c r="F57" s="134">
        <f>($C$36*$C$38)*'SEQ Oct 2020'!AF43/100</f>
        <v>272.10000000000002</v>
      </c>
      <c r="G57" s="135">
        <f t="shared" ref="G57:G59" si="98">SUM(C57:F57)</f>
        <v>1226.0638181818181</v>
      </c>
      <c r="H57" s="239">
        <f t="shared" ref="H57:H59" si="99">(G57-C57)*4</f>
        <v>4420.3999999999996</v>
      </c>
      <c r="I57" s="239">
        <f t="shared" ref="I57:I59" si="100">G57*4</f>
        <v>4904.2552727272723</v>
      </c>
      <c r="J57" s="136">
        <f t="shared" ref="J57:J59" si="101">I57*1.1</f>
        <v>5394.6808000000001</v>
      </c>
      <c r="K57" s="137">
        <f>'SEQ Oct 2020'!BB43</f>
        <v>0</v>
      </c>
      <c r="L57" s="137">
        <f>'SEQ Oct 2020'!BC43</f>
        <v>18</v>
      </c>
      <c r="M57" s="137">
        <f>'SEQ Oct 2020'!BD43</f>
        <v>0</v>
      </c>
      <c r="N57" s="137">
        <f>'SEQ Oct 2020'!BE43</f>
        <v>0</v>
      </c>
      <c r="O57" s="144" t="str">
        <f t="shared" ref="O57:O59" si="102">IF(SUM(K57:N57)=0,"No discount",IF(K57&gt;0,"Guaranteed off bill",IF(L57&gt;0,"Guaranteed off usage",IF(M57&gt;0,"Pay-on-time off bill","Pay-on-time off usage"))))</f>
        <v>Guaranteed off usage</v>
      </c>
      <c r="P57" s="226" t="str">
        <f t="shared" ref="P57:P59" si="103">IF(OR(A57="Origin Energy",A57="Red Energy",A57="Powershop"),"Inclusive","Exclusive")</f>
        <v>Exclusive</v>
      </c>
      <c r="Q57" s="240">
        <f t="shared" ref="Q57:Q59" si="104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4108.5832727272718</v>
      </c>
      <c r="R57" s="240">
        <f t="shared" ref="R57:R59" si="105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4108.5832727272718</v>
      </c>
      <c r="S57" s="136">
        <f t="shared" ref="S57:S59" si="106">Q57*1.1</f>
        <v>4519.4415999999992</v>
      </c>
      <c r="T57" s="136">
        <f t="shared" ref="T57:T59" si="107">R57*1.1</f>
        <v>4519.4415999999992</v>
      </c>
      <c r="U57" s="160">
        <f>'SEQ Oct 2020'!BL43</f>
        <v>0</v>
      </c>
      <c r="V57" s="161" t="str">
        <f>'SEQ Oct 2020'!BM43</f>
        <v>n</v>
      </c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68"/>
      <c r="AU57" s="268"/>
      <c r="AV57" s="268"/>
      <c r="AW57" s="268"/>
      <c r="AX57" s="268"/>
      <c r="AY57" s="268"/>
    </row>
    <row r="58" spans="1:51" x14ac:dyDescent="0.15">
      <c r="A58" s="131" t="str">
        <f>'SEQ Oct 2020'!K44</f>
        <v>Glow Power</v>
      </c>
      <c r="B58" s="132" t="str">
        <f>'SEQ Oct 2020'!L44</f>
        <v>Everyday Saver</v>
      </c>
      <c r="C58" s="133">
        <f>IF('SEQ Oct 2020'!BP44=0,91*'SEQ Oct 2020'!M44/100,(91*'SEQ Oct 2020'!M44/100)+'SEQ Oct 2020'!BP44/4)</f>
        <v>113.47699999999998</v>
      </c>
      <c r="D58" s="133">
        <f>IF('SEQ Oct 2020'!O44="",$C$36*$C$37*'SEQ Oct 2020'!N44/100,IF($C$36*$C$37&gt;='SEQ Oct 2020'!P44,('SEQ Oct 2020'!P44*'SEQ Oct 2020'!N44/100),($C$36*$C$37*'SEQ Oct 2020'!N44/100)))</f>
        <v>838.40909090909088</v>
      </c>
      <c r="E58" s="133">
        <f>IF(AND('SEQ Oct 2020'!R44&gt;0,'SEQ Oct 2020'!T44&gt;0),IF(($C$36*$C$37&lt;'SEQ Oct 2020'!T44),(0),($C$36*$C$37-'SEQ Oct 2020'!T44)*'SEQ Oct 2020'!U44/100),IF(AND('SEQ Oct 2020'!R44&gt;0,'SEQ Oct 2020'!T44=""),IF(($C$36*$C$37&lt;'SEQ Oct 2020'!R44+'SEQ Oct 2020'!P44),(0),(($C$36*$C$37-('SEQ Oct 2020'!R44+'SEQ Oct 2020'!P44))*'SEQ Oct 2020'!S44/100)),IF(AND('SEQ Oct 2020'!P44&gt;0,'SEQ Oct 2020'!R44=""&gt;0),IF(($C$36*$C$37&lt;'SEQ Oct 2020'!P44),(0),($C$36*$C$37-'SEQ Oct 2020'!P44)*'SEQ Oct 2020'!Q44/100),0)))</f>
        <v>0</v>
      </c>
      <c r="F58" s="134">
        <f>($C$36*$C$38)*'SEQ Oct 2020'!AF44/100</f>
        <v>245.72727272727269</v>
      </c>
      <c r="G58" s="135">
        <f t="shared" si="98"/>
        <v>1197.6133636363636</v>
      </c>
      <c r="H58" s="239">
        <f t="shared" si="99"/>
        <v>4336.545454545454</v>
      </c>
      <c r="I58" s="239">
        <f t="shared" si="100"/>
        <v>4790.4534545454544</v>
      </c>
      <c r="J58" s="136">
        <f t="shared" si="101"/>
        <v>5269.4988000000003</v>
      </c>
      <c r="K58" s="137">
        <f>'SEQ Oct 2020'!BB44</f>
        <v>0</v>
      </c>
      <c r="L58" s="137">
        <f>'SEQ Oct 2020'!BC44</f>
        <v>0</v>
      </c>
      <c r="M58" s="137">
        <f>'SEQ Oct 2020'!BD44</f>
        <v>0</v>
      </c>
      <c r="N58" s="137">
        <f>'SEQ Oct 2020'!BE44</f>
        <v>17</v>
      </c>
      <c r="O58" s="144" t="str">
        <f t="shared" si="102"/>
        <v>Pay-on-time off usage</v>
      </c>
      <c r="P58" s="226" t="str">
        <f t="shared" si="103"/>
        <v>Exclusive</v>
      </c>
      <c r="Q58" s="240">
        <f t="shared" si="104"/>
        <v>4790.4534545454544</v>
      </c>
      <c r="R58" s="240">
        <f t="shared" si="105"/>
        <v>4053.2407272727273</v>
      </c>
      <c r="S58" s="136">
        <f t="shared" si="106"/>
        <v>5269.4988000000003</v>
      </c>
      <c r="T58" s="136">
        <f t="shared" si="107"/>
        <v>4458.5648000000001</v>
      </c>
      <c r="U58" s="160">
        <f>'SEQ Oct 2020'!BL44</f>
        <v>0</v>
      </c>
      <c r="V58" s="161" t="str">
        <f>'SEQ Oct 2020'!BM44</f>
        <v>n</v>
      </c>
      <c r="W58" s="268"/>
      <c r="X58" s="268"/>
      <c r="Y58" s="268"/>
      <c r="Z58" s="268"/>
      <c r="AA58" s="268"/>
      <c r="AB58" s="268"/>
      <c r="AC58" s="268"/>
      <c r="AD58" s="268"/>
      <c r="AE58" s="268"/>
      <c r="AF58" s="268"/>
      <c r="AG58" s="268"/>
      <c r="AH58" s="268"/>
      <c r="AI58" s="268"/>
      <c r="AJ58" s="268"/>
      <c r="AK58" s="268"/>
      <c r="AL58" s="268"/>
      <c r="AM58" s="268"/>
      <c r="AN58" s="268"/>
      <c r="AO58" s="268"/>
      <c r="AP58" s="268"/>
      <c r="AQ58" s="268"/>
      <c r="AR58" s="268"/>
      <c r="AS58" s="268"/>
      <c r="AT58" s="268"/>
      <c r="AU58" s="268"/>
      <c r="AV58" s="268"/>
      <c r="AW58" s="268"/>
      <c r="AX58" s="268"/>
      <c r="AY58" s="268"/>
    </row>
    <row r="59" spans="1:51" x14ac:dyDescent="0.15">
      <c r="A59" s="131" t="str">
        <f>'SEQ Oct 2020'!K45</f>
        <v>ReAmped Energy</v>
      </c>
      <c r="B59" s="132" t="str">
        <f>'SEQ Oct 2020'!L45</f>
        <v>Reamped Business</v>
      </c>
      <c r="C59" s="133">
        <f>IF('SEQ Oct 2020'!BP45=0,91*'SEQ Oct 2020'!M45/100,(91*'SEQ Oct 2020'!M45/100)+'SEQ Oct 2020'!BP45/4)</f>
        <v>97.833272727272728</v>
      </c>
      <c r="D59" s="133">
        <f>IF('SEQ Oct 2020'!O45="",$C$36*$C$37*'SEQ Oct 2020'!N45/100,IF($C$36*$C$37&gt;='SEQ Oct 2020'!P45,('SEQ Oct 2020'!P45*'SEQ Oct 2020'!N45/100),($C$36*$C$37*'SEQ Oct 2020'!N45/100)))</f>
        <v>700</v>
      </c>
      <c r="E59" s="133">
        <f>IF(AND('SEQ Oct 2020'!R45&gt;0,'SEQ Oct 2020'!T45&gt;0),IF(($C$36*$C$37&lt;'SEQ Oct 2020'!T45),(0),($C$36*$C$37-'SEQ Oct 2020'!T45)*'SEQ Oct 2020'!U45/100),IF(AND('SEQ Oct 2020'!R45&gt;0,'SEQ Oct 2020'!T45=""),IF(($C$36*$C$37&lt;'SEQ Oct 2020'!R45+'SEQ Oct 2020'!P45),(0),(($C$36*$C$37-('SEQ Oct 2020'!R45+'SEQ Oct 2020'!P45))*'SEQ Oct 2020'!S45/100)),IF(AND('SEQ Oct 2020'!P45&gt;0,'SEQ Oct 2020'!R45=""&gt;0),IF(($C$36*$C$37&lt;'SEQ Oct 2020'!P45),(0),($C$36*$C$37-'SEQ Oct 2020'!P45)*'SEQ Oct 2020'!Q45/100),0)))</f>
        <v>0</v>
      </c>
      <c r="F59" s="134">
        <f>($C$36*$C$38)*'SEQ Oct 2020'!AF45/100</f>
        <v>207.54545454545453</v>
      </c>
      <c r="G59" s="135">
        <f t="shared" si="98"/>
        <v>1005.3787272727272</v>
      </c>
      <c r="H59" s="239">
        <f t="shared" si="99"/>
        <v>3630.181818181818</v>
      </c>
      <c r="I59" s="239">
        <f t="shared" si="100"/>
        <v>4021.514909090909</v>
      </c>
      <c r="J59" s="136">
        <f t="shared" si="101"/>
        <v>4423.6664000000001</v>
      </c>
      <c r="K59" s="137">
        <f>'SEQ Oct 2020'!BB45</f>
        <v>0</v>
      </c>
      <c r="L59" s="137">
        <f>'SEQ Oct 2020'!BC45</f>
        <v>0</v>
      </c>
      <c r="M59" s="137">
        <f>'SEQ Oct 2020'!BD45</f>
        <v>0</v>
      </c>
      <c r="N59" s="137">
        <f>'SEQ Oct 2020'!BE45</f>
        <v>0</v>
      </c>
      <c r="O59" s="144" t="str">
        <f t="shared" si="102"/>
        <v>No discount</v>
      </c>
      <c r="P59" s="226" t="str">
        <f t="shared" si="103"/>
        <v>Exclusive</v>
      </c>
      <c r="Q59" s="240">
        <f t="shared" si="104"/>
        <v>4021.514909090909</v>
      </c>
      <c r="R59" s="240">
        <f t="shared" si="105"/>
        <v>4021.514909090909</v>
      </c>
      <c r="S59" s="136">
        <f t="shared" si="106"/>
        <v>4423.6664000000001</v>
      </c>
      <c r="T59" s="136">
        <f t="shared" si="107"/>
        <v>4423.6664000000001</v>
      </c>
      <c r="U59" s="160">
        <f>'SEQ Oct 2020'!BL45</f>
        <v>0</v>
      </c>
      <c r="V59" s="161" t="str">
        <f>'SEQ Oct 2020'!BM45</f>
        <v>n</v>
      </c>
      <c r="W59" s="268"/>
      <c r="X59" s="268"/>
      <c r="Y59" s="268"/>
      <c r="Z59" s="268"/>
      <c r="AA59" s="268"/>
      <c r="AB59" s="268"/>
      <c r="AC59" s="268"/>
      <c r="AD59" s="268"/>
      <c r="AE59" s="268"/>
      <c r="AF59" s="268"/>
      <c r="AG59" s="268"/>
      <c r="AH59" s="268"/>
      <c r="AI59" s="268"/>
      <c r="AJ59" s="268"/>
      <c r="AK59" s="268"/>
      <c r="AL59" s="268"/>
      <c r="AM59" s="268"/>
      <c r="AN59" s="268"/>
      <c r="AO59" s="268"/>
      <c r="AP59" s="268"/>
      <c r="AQ59" s="268"/>
      <c r="AR59" s="268"/>
      <c r="AS59" s="268"/>
      <c r="AT59" s="268"/>
      <c r="AU59" s="268"/>
      <c r="AV59" s="268"/>
      <c r="AW59" s="268"/>
      <c r="AX59" s="268"/>
      <c r="AY59" s="268"/>
    </row>
    <row r="60" spans="1:51" ht="15" thickBot="1" x14ac:dyDescent="0.2">
      <c r="A60" s="148" t="str">
        <f>'SEQ Oct 2020'!K46</f>
        <v>Sumo Power</v>
      </c>
      <c r="B60" s="149" t="str">
        <f>'SEQ Oct 2020'!L46</f>
        <v>Freedom Business</v>
      </c>
      <c r="C60" s="166">
        <f>IF('SEQ Oct 2020'!BP46=0,91*'SEQ Oct 2020'!M46/100,(91*'SEQ Oct 2020'!M46/100)+'SEQ Oct 2020'!BP46/4)</f>
        <v>104.64999999999998</v>
      </c>
      <c r="D60" s="166">
        <f>IF('SEQ Oct 2020'!O46="",$C$36*$C$37*'SEQ Oct 2020'!N46/100,IF($C$36*$C$37&gt;='SEQ Oct 2020'!P46,('SEQ Oct 2020'!P46*'SEQ Oct 2020'!N46/100),($C$36*$C$37*'SEQ Oct 2020'!N46/100)))</f>
        <v>672</v>
      </c>
      <c r="E60" s="166">
        <f>IF(AND('SEQ Oct 2020'!R46&gt;0,'SEQ Oct 2020'!T46&gt;0),IF(($C$36*$C$37&lt;'SEQ Oct 2020'!T46),(0),($C$36*$C$37-'SEQ Oct 2020'!T46)*'SEQ Oct 2020'!U46/100),IF(AND('SEQ Oct 2020'!R46&gt;0,'SEQ Oct 2020'!T46=""),IF(($C$36*$C$37&lt;'SEQ Oct 2020'!R46+'SEQ Oct 2020'!P46),(0),(($C$36*$C$37-('SEQ Oct 2020'!R46+'SEQ Oct 2020'!P46))*'SEQ Oct 2020'!S46/100)),IF(AND('SEQ Oct 2020'!P46&gt;0,'SEQ Oct 2020'!R46=""&gt;0),IF(($C$36*$C$37&lt;'SEQ Oct 2020'!P46),(0),($C$36*$C$37-'SEQ Oct 2020'!P46)*'SEQ Oct 2020'!Q46/100),0)))</f>
        <v>0</v>
      </c>
      <c r="F60" s="173">
        <f>($C$36*$C$38)*'SEQ Oct 2020'!AF46/100</f>
        <v>201</v>
      </c>
      <c r="G60" s="167">
        <f t="shared" ref="G60" si="108">SUM(C60:F60)</f>
        <v>977.65</v>
      </c>
      <c r="H60" s="241">
        <f t="shared" ref="H60" si="109">(G60-C60)*4</f>
        <v>3492</v>
      </c>
      <c r="I60" s="241">
        <f t="shared" ref="I60" si="110">G60*4</f>
        <v>3910.6</v>
      </c>
      <c r="J60" s="168">
        <f t="shared" ref="J60" si="111">I60*1.1</f>
        <v>4301.66</v>
      </c>
      <c r="K60" s="153">
        <f>'SEQ Oct 2020'!BB46</f>
        <v>0</v>
      </c>
      <c r="L60" s="153">
        <f>'SEQ Oct 2020'!BC46</f>
        <v>0</v>
      </c>
      <c r="M60" s="153">
        <f>'SEQ Oct 2020'!BD46</f>
        <v>0</v>
      </c>
      <c r="N60" s="153">
        <f>'SEQ Oct 2020'!BE46</f>
        <v>0</v>
      </c>
      <c r="O60" s="154" t="str">
        <f t="shared" ref="O60" si="112">IF(SUM(K60:N60)=0,"No discount",IF(K60&gt;0,"Guaranteed off bill",IF(L60&gt;0,"Guaranteed off usage",IF(M60&gt;0,"Pay-on-time off bill","Pay-on-time off usage"))))</f>
        <v>No discount</v>
      </c>
      <c r="P60" s="227" t="str">
        <f t="shared" ref="P60" si="113">IF(OR(A60="Origin Energy",A60="Red Energy",A60="Powershop"),"Inclusive","Exclusive")</f>
        <v>Exclusive</v>
      </c>
      <c r="Q60" s="244">
        <f t="shared" ref="Q60" si="114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3910.6</v>
      </c>
      <c r="R60" s="244">
        <f t="shared" ref="R60" si="115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3910.6</v>
      </c>
      <c r="S60" s="168">
        <f t="shared" ref="S60" si="116">Q60*1.1</f>
        <v>4301.66</v>
      </c>
      <c r="T60" s="168">
        <f t="shared" ref="T60" si="117">R60*1.1</f>
        <v>4301.66</v>
      </c>
      <c r="U60" s="170">
        <f>'SEQ Oct 2020'!BL46</f>
        <v>0</v>
      </c>
      <c r="V60" s="165" t="str">
        <f>'SEQ Oct 2020'!BM46</f>
        <v>n</v>
      </c>
      <c r="W60" s="268"/>
      <c r="X60" s="268"/>
      <c r="Y60" s="268"/>
      <c r="Z60" s="268"/>
      <c r="AA60" s="268"/>
      <c r="AB60" s="268"/>
      <c r="AC60" s="268"/>
      <c r="AD60" s="268"/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268"/>
      <c r="AQ60" s="268"/>
      <c r="AR60" s="268"/>
      <c r="AS60" s="268"/>
      <c r="AT60" s="268"/>
      <c r="AU60" s="268"/>
      <c r="AV60" s="268"/>
      <c r="AW60" s="268"/>
      <c r="AX60" s="268"/>
      <c r="AY60" s="268"/>
    </row>
    <row r="61" spans="1:51" x14ac:dyDescent="0.15"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/>
      <c r="AS61" s="268"/>
      <c r="AT61" s="268"/>
      <c r="AU61" s="268"/>
      <c r="AV61" s="268"/>
      <c r="AW61" s="268"/>
      <c r="AX61" s="268"/>
      <c r="AY61" s="268"/>
    </row>
    <row r="62" spans="1:51" ht="15" thickBot="1" x14ac:dyDescent="0.2"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68"/>
      <c r="AU62" s="268"/>
      <c r="AV62" s="268"/>
      <c r="AW62" s="268"/>
      <c r="AX62" s="268"/>
      <c r="AY62" s="268"/>
    </row>
    <row r="63" spans="1:51" x14ac:dyDescent="0.15">
      <c r="A63" s="72" t="s">
        <v>220</v>
      </c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4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  <c r="AV63" s="268"/>
      <c r="AW63" s="268"/>
      <c r="AX63" s="268"/>
      <c r="AY63" s="268"/>
    </row>
    <row r="64" spans="1:51" x14ac:dyDescent="0.15">
      <c r="A64" s="75" t="s">
        <v>198</v>
      </c>
      <c r="B64" s="47"/>
      <c r="C64" s="91">
        <v>5000</v>
      </c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76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68"/>
      <c r="AT64" s="268"/>
      <c r="AU64" s="268"/>
      <c r="AV64" s="268"/>
      <c r="AW64" s="268"/>
      <c r="AX64" s="268"/>
      <c r="AY64" s="268"/>
    </row>
    <row r="65" spans="1:51" x14ac:dyDescent="0.15">
      <c r="A65" s="75" t="s">
        <v>266</v>
      </c>
      <c r="B65" s="47"/>
      <c r="C65" s="92">
        <v>0.7</v>
      </c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76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</row>
    <row r="66" spans="1:51" x14ac:dyDescent="0.15">
      <c r="A66" s="75" t="s">
        <v>218</v>
      </c>
      <c r="B66" s="47"/>
      <c r="C66" s="92">
        <v>0.3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76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68"/>
      <c r="AY66" s="268"/>
    </row>
    <row r="67" spans="1:51" x14ac:dyDescent="0.15">
      <c r="A67" s="75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76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68"/>
      <c r="AY67" s="268"/>
    </row>
    <row r="68" spans="1:51" ht="75" x14ac:dyDescent="0.15">
      <c r="A68" s="276" t="s">
        <v>144</v>
      </c>
      <c r="B68" s="122" t="s">
        <v>320</v>
      </c>
      <c r="C68" s="120" t="s">
        <v>204</v>
      </c>
      <c r="D68" s="120" t="s">
        <v>465</v>
      </c>
      <c r="E68" s="120" t="s">
        <v>205</v>
      </c>
      <c r="F68" s="122" t="s">
        <v>219</v>
      </c>
      <c r="G68" s="120" t="s">
        <v>206</v>
      </c>
      <c r="H68" s="277" t="s">
        <v>570</v>
      </c>
      <c r="I68" s="278" t="s">
        <v>207</v>
      </c>
      <c r="J68" s="123" t="s">
        <v>23</v>
      </c>
      <c r="K68" s="124" t="s">
        <v>286</v>
      </c>
      <c r="L68" s="124" t="s">
        <v>287</v>
      </c>
      <c r="M68" s="124" t="s">
        <v>288</v>
      </c>
      <c r="N68" s="124" t="s">
        <v>289</v>
      </c>
      <c r="O68" s="279" t="s">
        <v>571</v>
      </c>
      <c r="P68" s="279" t="s">
        <v>572</v>
      </c>
      <c r="Q68" s="280" t="s">
        <v>574</v>
      </c>
      <c r="R68" s="280" t="s">
        <v>575</v>
      </c>
      <c r="S68" s="125" t="s">
        <v>271</v>
      </c>
      <c r="T68" s="125" t="s">
        <v>272</v>
      </c>
      <c r="U68" s="124" t="s">
        <v>263</v>
      </c>
      <c r="V68" s="127" t="s">
        <v>264</v>
      </c>
      <c r="W68" s="268"/>
      <c r="X68" s="268"/>
      <c r="Y68" s="268"/>
      <c r="Z68" s="268"/>
      <c r="AA68" s="26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68"/>
      <c r="AT68" s="268"/>
      <c r="AU68" s="268"/>
      <c r="AV68" s="268"/>
      <c r="AW68" s="268"/>
      <c r="AX68" s="268"/>
      <c r="AY68" s="268"/>
    </row>
    <row r="69" spans="1:51" x14ac:dyDescent="0.15">
      <c r="A69" s="131" t="str">
        <f>'SEQ Oct 2020'!K47</f>
        <v>AGL</v>
      </c>
      <c r="B69" s="132" t="str">
        <f>'SEQ Oct 2020'!L47</f>
        <v>Business Essentials</v>
      </c>
      <c r="C69" s="133">
        <f>IF('SEQ Oct 2020'!BP47=0,91*'SEQ Oct 2020'!M47/100,(91*'SEQ Oct 2020'!M47/100)+'SEQ Oct 2020'!BP47/4)</f>
        <v>101.8041818181818</v>
      </c>
      <c r="D69" s="133">
        <f>IF('SEQ Oct 2020'!O47="",$C$64*$C$65*'SEQ Oct 2020'!N47/100,IF($C$64*$C$65&gt;='SEQ Oct 2020'!P47,('SEQ Oct 2020'!P47*'SEQ Oct 2020'!N47/100),($C$64*$C$65*'SEQ Oct 2020'!N47/100)))</f>
        <v>788.13636363636351</v>
      </c>
      <c r="E69" s="133">
        <f>IF(AND('SEQ Oct 2020'!R47&gt;0,'SEQ Oct 2020'!T47&gt;0),IF(($C$64*$C$65&lt;'SEQ Oct 2020'!T47),(0),($C$64*$C$65-'SEQ Oct 2020'!T47)*'SEQ Oct 2020'!U47/100),IF(AND('SEQ Oct 2020'!R47&gt;0,'SEQ Oct 2020'!T47=""),IF(($C$64*$C$65&lt;'SEQ Oct 2020'!R47+'SEQ Oct 2020'!P47),(0),(($C$64*$C$65-('SEQ Oct 2020'!R47+'SEQ Oct 2020'!P47))*'SEQ Oct 2020'!S47/100)),IF(AND('SEQ Oct 2020'!P47&gt;0,'SEQ Oct 2020'!R47=""&gt;0),IF(($C$64*$C$65&lt;'SEQ Oct 2020'!P47),(0),($C$64*$C$65-'SEQ Oct 2020'!P47)*'SEQ Oct 2020'!Q47/100),0)))</f>
        <v>0</v>
      </c>
      <c r="F69" s="134">
        <f>($C$64*$C$66)*'SEQ Oct 2020'!W47/100</f>
        <v>268.09090909090907</v>
      </c>
      <c r="G69" s="135">
        <f>SUM(C69:F69)</f>
        <v>1158.0314545454544</v>
      </c>
      <c r="H69" s="239">
        <f>(G69-C69)*4</f>
        <v>4224.9090909090901</v>
      </c>
      <c r="I69" s="239">
        <f t="shared" ref="I69:I82" si="118">G69*4</f>
        <v>4632.1258181818175</v>
      </c>
      <c r="J69" s="136">
        <f>I69*1.1</f>
        <v>5095.3383999999996</v>
      </c>
      <c r="K69" s="137">
        <f>'SEQ Oct 2020'!BB47</f>
        <v>0</v>
      </c>
      <c r="L69" s="137">
        <f>'SEQ Oct 2020'!BC47</f>
        <v>0</v>
      </c>
      <c r="M69" s="137">
        <f>'SEQ Oct 2020'!BD47</f>
        <v>0</v>
      </c>
      <c r="N69" s="137">
        <f>'SEQ Oct 2020'!BE47</f>
        <v>0</v>
      </c>
      <c r="O69" s="144" t="str">
        <f>IF(SUM(K69:N69)=0,"No discount",IF(K69&gt;0,"Guaranteed off bill",IF(L69&gt;0,"Guaranteed off usage",IF(M69&gt;0,"Pay-on-time off bill","Pay-on-time off usage"))))</f>
        <v>No discount</v>
      </c>
      <c r="P69" s="226" t="str">
        <f>IF(OR(A69="Origin Energy",A69="Red Energy",A69="Powershop"),"Inclusive","Exclusive")</f>
        <v>Exclusive</v>
      </c>
      <c r="Q69" s="240">
        <f>IF(AND(O69="Guaranteed off bill",P69="Inclusive"),((I69*1.1)-((I69*1.1)*K69/100))/1.1,IF(AND(O69="Guaranteed off usage",P69="Inclusive"),((I69*1.1)-((H69*1.1)*L69/100))/1.1,IF(AND(O69="Guaranteed off bill",P69="Exclusive"),I69-(I69*K69/100),IF(AND(O69="Guaranteed off usage",P69="Exclusive"),I69-(H69*L69/100),IF(P69="Inclusive",((I69*1.1))/1.1,I69)))))</f>
        <v>4632.1258181818175</v>
      </c>
      <c r="R69" s="240">
        <f>IF(AND(O69="Pay-on-time off bill",P69="Inclusive"),((Q69*1.1)-((Q69*1.1)*M69/100))/1.1,IF(AND(O69="Pay-on-time off usage",P69="Inclusive"),((Q69*1.1)-((H69*1.1)*N69/100))/1.1,IF(AND(O69="Pay-on-time off bill",P69="Exclusive"),Q69-(Q69*M69/100),IF(AND(O69="Pay-on-time off usage",P69="Exclusive"),Q69-(H69*N69/100),IF(P69="Inclusive",((Q69*1.1))/1.1,Q69)))))</f>
        <v>4632.1258181818175</v>
      </c>
      <c r="S69" s="136">
        <f>Q69*1.1</f>
        <v>5095.3383999999996</v>
      </c>
      <c r="T69" s="136">
        <f>R69*1.1</f>
        <v>5095.3383999999996</v>
      </c>
      <c r="U69" s="160">
        <f>'SEQ Oct 2020'!BL47</f>
        <v>0</v>
      </c>
      <c r="V69" s="161" t="str">
        <f>'SEQ Oct 2020'!BM47</f>
        <v>n</v>
      </c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</row>
    <row r="70" spans="1:51" x14ac:dyDescent="0.15">
      <c r="A70" s="131" t="str">
        <f>'SEQ Oct 2020'!K48</f>
        <v>Click Energy</v>
      </c>
      <c r="B70" s="132" t="str">
        <f>'SEQ Oct 2020'!L48</f>
        <v>Click Business Pin</v>
      </c>
      <c r="C70" s="133">
        <f>IF('SEQ Oct 2020'!BP48=0,91*'SEQ Oct 2020'!M48/100,(91*'SEQ Oct 2020'!M48/100)+'SEQ Oct 2020'!BP48/4)</f>
        <v>120.59981818181819</v>
      </c>
      <c r="D70" s="133">
        <f>IF('SEQ Oct 2020'!O48="",$C$64*$C$65*'SEQ Oct 2020'!N48/100,IF($C$64*$C$65&gt;='SEQ Oct 2020'!P48,('SEQ Oct 2020'!P48*'SEQ Oct 2020'!N48/100),($C$64*$C$65*'SEQ Oct 2020'!N48/100)))</f>
        <v>790.99999999999989</v>
      </c>
      <c r="E70" s="133">
        <f>IF(AND('SEQ Oct 2020'!R48&gt;0,'SEQ Oct 2020'!T48&gt;0),IF(($C$64*$C$65&lt;'SEQ Oct 2020'!T48),(0),($C$64*$C$65-'SEQ Oct 2020'!T48)*'SEQ Oct 2020'!U48/100),IF(AND('SEQ Oct 2020'!R48&gt;0,'SEQ Oct 2020'!T48=""),IF(($C$64*$C$65&lt;'SEQ Oct 2020'!R48+'SEQ Oct 2020'!P48),(0),(($C$64*$C$65-('SEQ Oct 2020'!R48+'SEQ Oct 2020'!P48))*'SEQ Oct 2020'!S48/100)),IF(AND('SEQ Oct 2020'!P48&gt;0,'SEQ Oct 2020'!R48=""&gt;0),IF(($C$64*$C$65&lt;'SEQ Oct 2020'!P48),(0),($C$64*$C$65-'SEQ Oct 2020'!P48)*'SEQ Oct 2020'!Q48/100),0)))</f>
        <v>0</v>
      </c>
      <c r="F70" s="134">
        <f>($C$64*$C$66)*'SEQ Oct 2020'!W48/100</f>
        <v>319.22727272727275</v>
      </c>
      <c r="G70" s="135">
        <f t="shared" ref="G70:G82" si="119">SUM(C70:F70)</f>
        <v>1230.8270909090909</v>
      </c>
      <c r="H70" s="239">
        <f t="shared" ref="H70:H82" si="120">(G70-C70)*4</f>
        <v>4440.909090909091</v>
      </c>
      <c r="I70" s="239">
        <f t="shared" si="118"/>
        <v>4923.3083636363635</v>
      </c>
      <c r="J70" s="136">
        <f t="shared" ref="J70:J82" si="121">I70*1.1</f>
        <v>5415.6392000000005</v>
      </c>
      <c r="K70" s="137">
        <f>'SEQ Oct 2020'!BB48</f>
        <v>0</v>
      </c>
      <c r="L70" s="137">
        <f>'SEQ Oct 2020'!BC48</f>
        <v>0</v>
      </c>
      <c r="M70" s="137">
        <f>'SEQ Oct 2020'!BD48</f>
        <v>0</v>
      </c>
      <c r="N70" s="137">
        <f>'SEQ Oct 2020'!BE48</f>
        <v>0</v>
      </c>
      <c r="O70" s="144" t="str">
        <f t="shared" ref="O70:O71" si="122">IF(SUM(K70:N70)=0,"No discount",IF(K70&gt;0,"Guaranteed off bill",IF(L70&gt;0,"Guaranteed off usage",IF(M70&gt;0,"Pay-on-time off bill","Pay-on-time off usage"))))</f>
        <v>No discount</v>
      </c>
      <c r="P70" s="226" t="str">
        <f t="shared" ref="P70:P82" si="123">IF(OR(A70="Origin Energy",A70="Red Energy",A70="Powershop"),"Inclusive","Exclusive")</f>
        <v>Exclusive</v>
      </c>
      <c r="Q70" s="240">
        <f t="shared" ref="Q70:Q82" si="124"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4923.3083636363635</v>
      </c>
      <c r="R70" s="240">
        <f t="shared" ref="R70:R82" si="125"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4923.3083636363635</v>
      </c>
      <c r="S70" s="136">
        <f t="shared" ref="S70:T82" si="126">Q70*1.1</f>
        <v>5415.6392000000005</v>
      </c>
      <c r="T70" s="136">
        <f t="shared" si="126"/>
        <v>5415.6392000000005</v>
      </c>
      <c r="U70" s="160">
        <f>'SEQ Oct 2020'!BL48</f>
        <v>0</v>
      </c>
      <c r="V70" s="161" t="str">
        <f>'SEQ Oct 2020'!BM48</f>
        <v>n</v>
      </c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268"/>
      <c r="AP70" s="268"/>
      <c r="AQ70" s="268"/>
      <c r="AR70" s="268"/>
      <c r="AS70" s="268"/>
      <c r="AT70" s="268"/>
      <c r="AU70" s="268"/>
      <c r="AV70" s="268"/>
      <c r="AW70" s="268"/>
      <c r="AX70" s="268"/>
      <c r="AY70" s="268"/>
    </row>
    <row r="71" spans="1:51" x14ac:dyDescent="0.15">
      <c r="A71" s="131" t="str">
        <f>'SEQ Oct 2020'!K49</f>
        <v>Diamond Energy</v>
      </c>
      <c r="B71" s="132" t="str">
        <f>'SEQ Oct 2020'!L49</f>
        <v>Renewable Saver POT</v>
      </c>
      <c r="C71" s="133">
        <f>IF('SEQ Oct 2020'!BP49=0,91*'SEQ Oct 2020'!M49/100,(91*'SEQ Oct 2020'!M49/100)+'SEQ Oct 2020'!BP49/4)</f>
        <v>117.84499999999998</v>
      </c>
      <c r="D71" s="133">
        <f>IF('SEQ Oct 2020'!O49="",$C$64*$C$65*'SEQ Oct 2020'!N49/100,IF($C$64*$C$65&gt;='SEQ Oct 2020'!P49,('SEQ Oct 2020'!P49*'SEQ Oct 2020'!N49/100),($C$64*$C$65*'SEQ Oct 2020'!N49/100)))</f>
        <v>889</v>
      </c>
      <c r="E71" s="133">
        <f>IF(AND('SEQ Oct 2020'!R49&gt;0,'SEQ Oct 2020'!T49&gt;0),IF(($C$64*$C$65&lt;'SEQ Oct 2020'!T49),(0),($C$64*$C$65-'SEQ Oct 2020'!T49)*'SEQ Oct 2020'!U49/100),IF(AND('SEQ Oct 2020'!R49&gt;0,'SEQ Oct 2020'!T49=""),IF(($C$64*$C$65&lt;'SEQ Oct 2020'!R49+'SEQ Oct 2020'!P49),(0),(($C$64*$C$65-('SEQ Oct 2020'!R49+'SEQ Oct 2020'!P49))*'SEQ Oct 2020'!S49/100)),IF(AND('SEQ Oct 2020'!P49&gt;0,'SEQ Oct 2020'!R49=""&gt;0),IF(($C$64*$C$65&lt;'SEQ Oct 2020'!P49),(0),($C$64*$C$65-'SEQ Oct 2020'!P49)*'SEQ Oct 2020'!Q49/100),0)))</f>
        <v>0</v>
      </c>
      <c r="F71" s="134">
        <f>($C$64*$C$66)*'SEQ Oct 2020'!W49/100</f>
        <v>318.81818181818176</v>
      </c>
      <c r="G71" s="135">
        <f t="shared" si="119"/>
        <v>1325.6631818181818</v>
      </c>
      <c r="H71" s="239">
        <f t="shared" si="120"/>
        <v>4831.272727272727</v>
      </c>
      <c r="I71" s="239">
        <f t="shared" si="118"/>
        <v>5302.6527272727271</v>
      </c>
      <c r="J71" s="136">
        <f t="shared" si="121"/>
        <v>5832.9180000000006</v>
      </c>
      <c r="K71" s="137">
        <f>'SEQ Oct 2020'!BB49</f>
        <v>0</v>
      </c>
      <c r="L71" s="137">
        <f>'SEQ Oct 2020'!BC49</f>
        <v>0</v>
      </c>
      <c r="M71" s="137">
        <f>'SEQ Oct 2020'!BD49</f>
        <v>7</v>
      </c>
      <c r="N71" s="137">
        <f>'SEQ Oct 2020'!BE49</f>
        <v>0</v>
      </c>
      <c r="O71" s="144" t="str">
        <f t="shared" si="122"/>
        <v>Pay-on-time off bill</v>
      </c>
      <c r="P71" s="226" t="str">
        <f t="shared" si="123"/>
        <v>Exclusive</v>
      </c>
      <c r="Q71" s="240">
        <f t="shared" si="124"/>
        <v>5302.6527272727271</v>
      </c>
      <c r="R71" s="240">
        <f t="shared" si="125"/>
        <v>4931.467036363636</v>
      </c>
      <c r="S71" s="136">
        <f t="shared" si="126"/>
        <v>5832.9180000000006</v>
      </c>
      <c r="T71" s="136">
        <f t="shared" si="126"/>
        <v>5424.6137399999998</v>
      </c>
      <c r="U71" s="160">
        <f>'SEQ Oct 2020'!BL49</f>
        <v>0</v>
      </c>
      <c r="V71" s="161" t="str">
        <f>'SEQ Oct 2020'!BM49</f>
        <v>n</v>
      </c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268"/>
      <c r="AT71" s="268"/>
      <c r="AU71" s="268"/>
      <c r="AV71" s="268"/>
      <c r="AW71" s="268"/>
      <c r="AX71" s="268"/>
      <c r="AY71" s="268"/>
    </row>
    <row r="72" spans="1:51" x14ac:dyDescent="0.15">
      <c r="A72" s="131" t="str">
        <f>'SEQ Oct 2020'!K50</f>
        <v>EnergyAustralia</v>
      </c>
      <c r="B72" s="132" t="str">
        <f>'SEQ Oct 2020'!L50</f>
        <v>Total Plan</v>
      </c>
      <c r="C72" s="133">
        <f>IF('SEQ Oct 2020'!BP50=0,91*'SEQ Oct 2020'!M50/100,(91*'SEQ Oct 2020'!M50/100)+'SEQ Oct 2020'!BP50/4)</f>
        <v>110.10999999999999</v>
      </c>
      <c r="D72" s="133">
        <f>IF('SEQ Oct 2020'!O50="",$C$64*$C$65*'SEQ Oct 2020'!N50/100,IF($C$64*$C$65&gt;='SEQ Oct 2020'!P50,('SEQ Oct 2020'!P50*'SEQ Oct 2020'!N50/100),($C$64*$C$65*'SEQ Oct 2020'!N50/100)))</f>
        <v>885.81818181818176</v>
      </c>
      <c r="E72" s="133">
        <f>IF(AND('SEQ Oct 2020'!R50&gt;0,'SEQ Oct 2020'!T50&gt;0),IF(($C$64*$C$65&lt;'SEQ Oct 2020'!T50),(0),($C$64*$C$65-'SEQ Oct 2020'!T50)*'SEQ Oct 2020'!U50/100),IF(AND('SEQ Oct 2020'!R50&gt;0,'SEQ Oct 2020'!T50=""),IF(($C$64*$C$65&lt;'SEQ Oct 2020'!R50+'SEQ Oct 2020'!P50),(0),(($C$64*$C$65-('SEQ Oct 2020'!R50+'SEQ Oct 2020'!P50))*'SEQ Oct 2020'!S50/100)),IF(AND('SEQ Oct 2020'!P50&gt;0,'SEQ Oct 2020'!R50=""&gt;0),IF(($C$64*$C$65&lt;'SEQ Oct 2020'!P50),(0),($C$64*$C$65-'SEQ Oct 2020'!P50)*'SEQ Oct 2020'!Q50/100),0)))</f>
        <v>0</v>
      </c>
      <c r="F72" s="134">
        <f>($C$64*$C$66)*'SEQ Oct 2020'!W50/100</f>
        <v>312.81818181818181</v>
      </c>
      <c r="G72" s="135">
        <f t="shared" si="119"/>
        <v>1308.7463636363636</v>
      </c>
      <c r="H72" s="239">
        <f t="shared" si="120"/>
        <v>4794.545454545455</v>
      </c>
      <c r="I72" s="239">
        <f t="shared" si="118"/>
        <v>5234.9854545454546</v>
      </c>
      <c r="J72" s="136">
        <f t="shared" si="121"/>
        <v>5758.4840000000004</v>
      </c>
      <c r="K72" s="137">
        <f>'SEQ Oct 2020'!BB50</f>
        <v>13</v>
      </c>
      <c r="L72" s="137">
        <f>'SEQ Oct 2020'!BC50</f>
        <v>0</v>
      </c>
      <c r="M72" s="137">
        <f>'SEQ Oct 2020'!BD50</f>
        <v>0</v>
      </c>
      <c r="N72" s="137">
        <f>'SEQ Oct 2020'!BE50</f>
        <v>0</v>
      </c>
      <c r="O72" s="144" t="str">
        <f t="shared" ref="O72:O82" si="127">IF(SUM(K72:N72)=0,"No discount",IF(K72&gt;0,"Guaranteed off bill",IF(L72&gt;0,"Guaranteed off usage",IF(M72&gt;0,"Pay-on-time off bill","Pay-on-time off usage"))))</f>
        <v>Guaranteed off bill</v>
      </c>
      <c r="P72" s="226" t="str">
        <f t="shared" si="123"/>
        <v>Exclusive</v>
      </c>
      <c r="Q72" s="240">
        <f t="shared" si="124"/>
        <v>4554.4373454545457</v>
      </c>
      <c r="R72" s="240">
        <f t="shared" si="125"/>
        <v>4554.4373454545457</v>
      </c>
      <c r="S72" s="136">
        <f t="shared" si="126"/>
        <v>5009.881080000001</v>
      </c>
      <c r="T72" s="136">
        <f t="shared" si="126"/>
        <v>5009.881080000001</v>
      </c>
      <c r="U72" s="160">
        <f>'SEQ Oct 2020'!BL50</f>
        <v>0</v>
      </c>
      <c r="V72" s="161" t="str">
        <f>'SEQ Oct 2020'!BM50</f>
        <v>n</v>
      </c>
      <c r="W72" s="268"/>
      <c r="X72" s="268"/>
      <c r="Y72" s="268"/>
      <c r="Z72" s="268"/>
      <c r="AA72" s="268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  <c r="AT72" s="268"/>
      <c r="AU72" s="268"/>
      <c r="AV72" s="268"/>
      <c r="AW72" s="268"/>
      <c r="AX72" s="268"/>
      <c r="AY72" s="268"/>
    </row>
    <row r="73" spans="1:51" x14ac:dyDescent="0.15">
      <c r="A73" s="131" t="str">
        <f>'SEQ Oct 2020'!K51</f>
        <v>Origin Energy</v>
      </c>
      <c r="B73" s="132" t="str">
        <f>'SEQ Oct 2020'!L51</f>
        <v xml:space="preserve">Flexi </v>
      </c>
      <c r="C73" s="133">
        <f>IF('SEQ Oct 2020'!BP51=0,91*'SEQ Oct 2020'!M51/100,(91*'SEQ Oct 2020'!M51/100)+'SEQ Oct 2020'!BP51/4)</f>
        <v>111.00345454545455</v>
      </c>
      <c r="D73" s="133">
        <f>IF('SEQ Oct 2020'!O51="",$C$64*$C$65*'SEQ Oct 2020'!N51/100,IF($C$64*$C$65&gt;='SEQ Oct 2020'!P51,('SEQ Oct 2020'!P51*'SEQ Oct 2020'!N51/100),($C$64*$C$65*'SEQ Oct 2020'!N51/100)))</f>
        <v>886.77272727272725</v>
      </c>
      <c r="E73" s="133">
        <f>IF(AND('SEQ Oct 2020'!R51&gt;0,'SEQ Oct 2020'!T51&gt;0),IF(($C$64*$C$65&lt;'SEQ Oct 2020'!T51),(0),($C$64*$C$65-'SEQ Oct 2020'!T51)*'SEQ Oct 2020'!U51/100),IF(AND('SEQ Oct 2020'!R51&gt;0,'SEQ Oct 2020'!T51=""),IF(($C$64*$C$65&lt;'SEQ Oct 2020'!R51+'SEQ Oct 2020'!P51),(0),(($C$64*$C$65-('SEQ Oct 2020'!R51+'SEQ Oct 2020'!P51))*'SEQ Oct 2020'!S51/100)),IF(AND('SEQ Oct 2020'!P51&gt;0,'SEQ Oct 2020'!R51=""&gt;0),IF(($C$64*$C$65&lt;'SEQ Oct 2020'!P51),(0),($C$64*$C$65-'SEQ Oct 2020'!P51)*'SEQ Oct 2020'!Q51/100),0)))</f>
        <v>0</v>
      </c>
      <c r="F73" s="134">
        <f>($C$64*$C$66)*'SEQ Oct 2020'!W51/100</f>
        <v>332.45454545454544</v>
      </c>
      <c r="G73" s="135">
        <f t="shared" si="119"/>
        <v>1330.2307272727273</v>
      </c>
      <c r="H73" s="239">
        <f t="shared" si="120"/>
        <v>4876.909090909091</v>
      </c>
      <c r="I73" s="239">
        <f t="shared" si="118"/>
        <v>5320.9229090909093</v>
      </c>
      <c r="J73" s="136">
        <f t="shared" si="121"/>
        <v>5853.0152000000007</v>
      </c>
      <c r="K73" s="137">
        <f>'SEQ Oct 2020'!BB51</f>
        <v>12</v>
      </c>
      <c r="L73" s="137">
        <f>'SEQ Oct 2020'!BC51</f>
        <v>0</v>
      </c>
      <c r="M73" s="137">
        <f>'SEQ Oct 2020'!BD51</f>
        <v>0</v>
      </c>
      <c r="N73" s="137">
        <f>'SEQ Oct 2020'!BE51</f>
        <v>0</v>
      </c>
      <c r="O73" s="144" t="str">
        <f t="shared" si="127"/>
        <v>Guaranteed off bill</v>
      </c>
      <c r="P73" s="226" t="str">
        <f t="shared" si="123"/>
        <v>Inclusive</v>
      </c>
      <c r="Q73" s="240">
        <f t="shared" si="124"/>
        <v>4682.4121599999999</v>
      </c>
      <c r="R73" s="240">
        <f t="shared" si="125"/>
        <v>4682.4121599999999</v>
      </c>
      <c r="S73" s="136">
        <f t="shared" si="126"/>
        <v>5150.6533760000002</v>
      </c>
      <c r="T73" s="136">
        <f t="shared" si="126"/>
        <v>5150.6533760000002</v>
      </c>
      <c r="U73" s="160">
        <f>'SEQ Oct 2020'!BL51</f>
        <v>0</v>
      </c>
      <c r="V73" s="161" t="str">
        <f>'SEQ Oct 2020'!BM51</f>
        <v>n</v>
      </c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</row>
    <row r="74" spans="1:51" x14ac:dyDescent="0.15">
      <c r="A74" s="131" t="str">
        <f>'SEQ Oct 2020'!K52</f>
        <v>Powerdirect</v>
      </c>
      <c r="B74" s="132" t="str">
        <f>'SEQ Oct 2020'!L52</f>
        <v>Business Rate Saver</v>
      </c>
      <c r="C74" s="133">
        <f>IF('SEQ Oct 2020'!BP52=0,91*'SEQ Oct 2020'!M52/100,(91*'SEQ Oct 2020'!M52/100)+'SEQ Oct 2020'!BP52/4)</f>
        <v>104.21981818181817</v>
      </c>
      <c r="D74" s="133">
        <f>IF('SEQ Oct 2020'!O52="",$C$64*$C$65*'SEQ Oct 2020'!N52/100,IF($C$64*$C$65&gt;='SEQ Oct 2020'!P52,('SEQ Oct 2020'!P52*'SEQ Oct 2020'!N52/100),($C$64*$C$65*'SEQ Oct 2020'!N52/100)))</f>
        <v>806.90909090909076</v>
      </c>
      <c r="E74" s="133">
        <f>IF(AND('SEQ Oct 2020'!R52&gt;0,'SEQ Oct 2020'!T52&gt;0),IF(($C$64*$C$65&lt;'SEQ Oct 2020'!T52),(0),($C$64*$C$65-'SEQ Oct 2020'!T52)*'SEQ Oct 2020'!U52/100),IF(AND('SEQ Oct 2020'!R52&gt;0,'SEQ Oct 2020'!T52=""),IF(($C$64*$C$65&lt;'SEQ Oct 2020'!R52+'SEQ Oct 2020'!P52),(0),(($C$64*$C$65-('SEQ Oct 2020'!R52+'SEQ Oct 2020'!P52))*'SEQ Oct 2020'!S52/100)),IF(AND('SEQ Oct 2020'!P52&gt;0,'SEQ Oct 2020'!R52=""&gt;0),IF(($C$64*$C$65&lt;'SEQ Oct 2020'!P52),(0),($C$64*$C$65-'SEQ Oct 2020'!P52)*'SEQ Oct 2020'!Q52/100),0)))</f>
        <v>0</v>
      </c>
      <c r="F74" s="134">
        <f>($C$64*$C$66)*'SEQ Oct 2020'!W52/100</f>
        <v>274.49999999999994</v>
      </c>
      <c r="G74" s="135">
        <f t="shared" si="119"/>
        <v>1185.6289090909088</v>
      </c>
      <c r="H74" s="239">
        <f t="shared" si="120"/>
        <v>4325.6363636363621</v>
      </c>
      <c r="I74" s="239">
        <f t="shared" si="118"/>
        <v>4742.5156363636352</v>
      </c>
      <c r="J74" s="136">
        <f t="shared" si="121"/>
        <v>5216.7671999999993</v>
      </c>
      <c r="K74" s="137">
        <f>'SEQ Oct 2020'!BB52</f>
        <v>0</v>
      </c>
      <c r="L74" s="137">
        <f>'SEQ Oct 2020'!BC52</f>
        <v>0</v>
      </c>
      <c r="M74" s="137">
        <f>'SEQ Oct 2020'!BD52</f>
        <v>0</v>
      </c>
      <c r="N74" s="137">
        <f>'SEQ Oct 2020'!BE52</f>
        <v>0</v>
      </c>
      <c r="O74" s="144" t="str">
        <f t="shared" si="127"/>
        <v>No discount</v>
      </c>
      <c r="P74" s="226" t="str">
        <f t="shared" si="123"/>
        <v>Exclusive</v>
      </c>
      <c r="Q74" s="240">
        <f t="shared" si="124"/>
        <v>4742.5156363636352</v>
      </c>
      <c r="R74" s="240">
        <f t="shared" si="125"/>
        <v>4742.5156363636352</v>
      </c>
      <c r="S74" s="136">
        <f t="shared" si="126"/>
        <v>5216.7671999999993</v>
      </c>
      <c r="T74" s="136">
        <f t="shared" si="126"/>
        <v>5216.7671999999993</v>
      </c>
      <c r="U74" s="160">
        <f>'SEQ Oct 2020'!BL52</f>
        <v>0</v>
      </c>
      <c r="V74" s="161" t="str">
        <f>'SEQ Oct 2020'!BM52</f>
        <v>n</v>
      </c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</row>
    <row r="75" spans="1:51" x14ac:dyDescent="0.15">
      <c r="A75" s="131" t="str">
        <f>'SEQ Oct 2020'!K53</f>
        <v>Powershop</v>
      </c>
      <c r="B75" s="132" t="str">
        <f>'SEQ Oct 2020'!L53</f>
        <v>Shopper with Mega Pack</v>
      </c>
      <c r="C75" s="133">
        <f>IF('SEQ Oct 2020'!BP53=0,91*'SEQ Oct 2020'!M53/100,(91*'SEQ Oct 2020'!M53/100)+'SEQ Oct 2020'!BP53/4)</f>
        <v>131.768</v>
      </c>
      <c r="D75" s="133">
        <f>IF('SEQ Oct 2020'!O53="",$C$64*$C$65*'SEQ Oct 2020'!N53/100,IF($C$64*$C$65&gt;='SEQ Oct 2020'!P53,('SEQ Oct 2020'!P53*'SEQ Oct 2020'!N53/100),($C$64*$C$65*'SEQ Oct 2020'!N53/100)))</f>
        <v>812.31818181818176</v>
      </c>
      <c r="E75" s="133">
        <f>IF(AND('SEQ Oct 2020'!R53&gt;0,'SEQ Oct 2020'!T53&gt;0),IF(($C$64*$C$65&lt;'SEQ Oct 2020'!T53),(0),($C$64*$C$65-'SEQ Oct 2020'!T53)*'SEQ Oct 2020'!U53/100),IF(AND('SEQ Oct 2020'!R53&gt;0,'SEQ Oct 2020'!T53=""),IF(($C$64*$C$65&lt;'SEQ Oct 2020'!R53+'SEQ Oct 2020'!P53),(0),(($C$64*$C$65-('SEQ Oct 2020'!R53+'SEQ Oct 2020'!P53))*'SEQ Oct 2020'!S53/100)),IF(AND('SEQ Oct 2020'!P53&gt;0,'SEQ Oct 2020'!R53=""&gt;0),IF(($C$64*$C$65&lt;'SEQ Oct 2020'!P53),(0),($C$64*$C$65-'SEQ Oct 2020'!P53)*'SEQ Oct 2020'!Q53/100),0)))</f>
        <v>0</v>
      </c>
      <c r="F75" s="134">
        <f>($C$64*$C$66)*'SEQ Oct 2020'!W53/100</f>
        <v>257.72727272727269</v>
      </c>
      <c r="G75" s="135">
        <f t="shared" si="119"/>
        <v>1201.8134545454545</v>
      </c>
      <c r="H75" s="239">
        <f t="shared" si="120"/>
        <v>4280.181818181818</v>
      </c>
      <c r="I75" s="239">
        <f t="shared" si="118"/>
        <v>4807.2538181818181</v>
      </c>
      <c r="J75" s="136">
        <f t="shared" si="121"/>
        <v>5287.9792000000007</v>
      </c>
      <c r="K75" s="137">
        <f>'SEQ Oct 2020'!BB53</f>
        <v>0</v>
      </c>
      <c r="L75" s="137">
        <f>'SEQ Oct 2020'!BC53</f>
        <v>0</v>
      </c>
      <c r="M75" s="137">
        <f>'SEQ Oct 2020'!BD53</f>
        <v>6</v>
      </c>
      <c r="N75" s="137">
        <f>'SEQ Oct 2020'!BE53</f>
        <v>0</v>
      </c>
      <c r="O75" s="144" t="str">
        <f t="shared" si="127"/>
        <v>Pay-on-time off bill</v>
      </c>
      <c r="P75" s="226" t="str">
        <f t="shared" si="123"/>
        <v>Inclusive</v>
      </c>
      <c r="Q75" s="240">
        <f t="shared" si="124"/>
        <v>4807.2538181818181</v>
      </c>
      <c r="R75" s="240">
        <f t="shared" si="125"/>
        <v>4518.818589090909</v>
      </c>
      <c r="S75" s="136">
        <f t="shared" si="126"/>
        <v>5287.9792000000007</v>
      </c>
      <c r="T75" s="136">
        <f t="shared" si="126"/>
        <v>4970.7004480000005</v>
      </c>
      <c r="U75" s="160">
        <f>'SEQ Oct 2020'!BL53</f>
        <v>0</v>
      </c>
      <c r="V75" s="161" t="str">
        <f>'SEQ Oct 2020'!BM53</f>
        <v>n</v>
      </c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/>
    </row>
    <row r="76" spans="1:51" x14ac:dyDescent="0.15">
      <c r="A76" s="131" t="str">
        <f>'SEQ Oct 2020'!K54</f>
        <v>Energy Locals</v>
      </c>
      <c r="B76" s="132" t="str">
        <f>'SEQ Oct 2020'!L54</f>
        <v>Business Member</v>
      </c>
      <c r="C76" s="133">
        <f>IF('SEQ Oct 2020'!BP54=0,91*'SEQ Oct 2020'!M54/100,(91*'SEQ Oct 2020'!M54/100)+'SEQ Oct 2020'!BP54/4)</f>
        <v>134.76363636363635</v>
      </c>
      <c r="D76" s="133">
        <f>IF('SEQ Oct 2020'!O54="",$C$64*$C$65*'SEQ Oct 2020'!N54/100,IF($C$64*$C$65&gt;='SEQ Oct 2020'!P54,('SEQ Oct 2020'!P54*'SEQ Oct 2020'!N54/100),($C$64*$C$65*'SEQ Oct 2020'!N54/100)))</f>
        <v>763.63636363636351</v>
      </c>
      <c r="E76" s="133">
        <f>IF(AND('SEQ Oct 2020'!R54&gt;0,'SEQ Oct 2020'!T54&gt;0),IF(($C$64*$C$65&lt;'SEQ Oct 2020'!T54),(0),($C$64*$C$65-'SEQ Oct 2020'!T54)*'SEQ Oct 2020'!U54/100),IF(AND('SEQ Oct 2020'!R54&gt;0,'SEQ Oct 2020'!T54=""),IF(($C$64*$C$65&lt;'SEQ Oct 2020'!R54+'SEQ Oct 2020'!P54),(0),(($C$64*$C$65-('SEQ Oct 2020'!R54+'SEQ Oct 2020'!P54))*'SEQ Oct 2020'!S54/100)),IF(AND('SEQ Oct 2020'!P54&gt;0,'SEQ Oct 2020'!R54=""&gt;0),IF(($C$64*$C$65&lt;'SEQ Oct 2020'!P54),(0),($C$64*$C$65-'SEQ Oct 2020'!P54)*'SEQ Oct 2020'!Q54/100),0)))</f>
        <v>0</v>
      </c>
      <c r="F76" s="134">
        <f>($C$64*$C$66)*'SEQ Oct 2020'!W54/100</f>
        <v>259.22727272727275</v>
      </c>
      <c r="G76" s="135">
        <f t="shared" si="119"/>
        <v>1157.6272727272726</v>
      </c>
      <c r="H76" s="239">
        <f t="shared" si="120"/>
        <v>4091.454545454545</v>
      </c>
      <c r="I76" s="239">
        <f t="shared" si="118"/>
        <v>4630.5090909090904</v>
      </c>
      <c r="J76" s="136">
        <f t="shared" si="121"/>
        <v>5093.5599999999995</v>
      </c>
      <c r="K76" s="137">
        <f>'SEQ Oct 2020'!BB54</f>
        <v>0</v>
      </c>
      <c r="L76" s="137">
        <f>'SEQ Oct 2020'!BC54</f>
        <v>0</v>
      </c>
      <c r="M76" s="137">
        <f>'SEQ Oct 2020'!BD54</f>
        <v>0</v>
      </c>
      <c r="N76" s="137">
        <f>'SEQ Oct 2020'!BE54</f>
        <v>0</v>
      </c>
      <c r="O76" s="144" t="str">
        <f t="shared" si="127"/>
        <v>No discount</v>
      </c>
      <c r="P76" s="226" t="str">
        <f t="shared" si="123"/>
        <v>Exclusive</v>
      </c>
      <c r="Q76" s="240">
        <f t="shared" si="124"/>
        <v>4630.5090909090904</v>
      </c>
      <c r="R76" s="240">
        <f t="shared" si="125"/>
        <v>4630.5090909090904</v>
      </c>
      <c r="S76" s="136">
        <f t="shared" si="126"/>
        <v>5093.5599999999995</v>
      </c>
      <c r="T76" s="136">
        <f t="shared" si="126"/>
        <v>5093.5599999999995</v>
      </c>
      <c r="U76" s="160">
        <f>'SEQ Oct 2020'!BL54</f>
        <v>0</v>
      </c>
      <c r="V76" s="161" t="str">
        <f>'SEQ Oct 2020'!BM54</f>
        <v>n</v>
      </c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</row>
    <row r="77" spans="1:51" x14ac:dyDescent="0.15">
      <c r="A77" s="131" t="str">
        <f>'SEQ Oct 2020'!K55</f>
        <v>Simply Energy</v>
      </c>
      <c r="B77" s="132" t="str">
        <f>'SEQ Oct 2020'!L55</f>
        <v>Business Saver</v>
      </c>
      <c r="C77" s="133">
        <f>IF('SEQ Oct 2020'!BP55=0,91*'SEQ Oct 2020'!M55/100,(91*'SEQ Oct 2020'!M55/100)+'SEQ Oct 2020'!BP55/4)</f>
        <v>111.01999999999998</v>
      </c>
      <c r="D77" s="133">
        <f>IF('SEQ Oct 2020'!O55="",$C$64*$C$65*'SEQ Oct 2020'!N55/100,IF($C$64*$C$65&gt;='SEQ Oct 2020'!P55,('SEQ Oct 2020'!P55*'SEQ Oct 2020'!N55/100),($C$64*$C$65*'SEQ Oct 2020'!N55/100)))</f>
        <v>902.99999999999989</v>
      </c>
      <c r="E77" s="133">
        <f>IF(AND('SEQ Oct 2020'!R55&gt;0,'SEQ Oct 2020'!T55&gt;0),IF(($C$64*$C$65&lt;'SEQ Oct 2020'!T55),(0),($C$64*$C$65-'SEQ Oct 2020'!T55)*'SEQ Oct 2020'!U55/100),IF(AND('SEQ Oct 2020'!R55&gt;0,'SEQ Oct 2020'!T55=""),IF(($C$64*$C$65&lt;'SEQ Oct 2020'!R55+'SEQ Oct 2020'!P55),(0),(($C$64*$C$65-('SEQ Oct 2020'!R55+'SEQ Oct 2020'!P55))*'SEQ Oct 2020'!S55/100)),IF(AND('SEQ Oct 2020'!P55&gt;0,'SEQ Oct 2020'!R55=""&gt;0),IF(($C$64*$C$65&lt;'SEQ Oct 2020'!P55),(0),($C$64*$C$65-'SEQ Oct 2020'!P55)*'SEQ Oct 2020'!Q55/100),0)))</f>
        <v>0</v>
      </c>
      <c r="F77" s="134">
        <f>($C$64*$C$66)*'SEQ Oct 2020'!W55/100</f>
        <v>315</v>
      </c>
      <c r="G77" s="135">
        <f t="shared" si="119"/>
        <v>1329.02</v>
      </c>
      <c r="H77" s="239">
        <f t="shared" si="120"/>
        <v>4872</v>
      </c>
      <c r="I77" s="239">
        <f t="shared" si="118"/>
        <v>5316.08</v>
      </c>
      <c r="J77" s="136">
        <f t="shared" si="121"/>
        <v>5847.6880000000001</v>
      </c>
      <c r="K77" s="137">
        <f>'SEQ Oct 2020'!BB55</f>
        <v>18</v>
      </c>
      <c r="L77" s="137">
        <f>'SEQ Oct 2020'!BC55</f>
        <v>0</v>
      </c>
      <c r="M77" s="137">
        <f>'SEQ Oct 2020'!BD55</f>
        <v>0</v>
      </c>
      <c r="N77" s="137">
        <f>'SEQ Oct 2020'!BE55</f>
        <v>0</v>
      </c>
      <c r="O77" s="144" t="str">
        <f t="shared" si="127"/>
        <v>Guaranteed off bill</v>
      </c>
      <c r="P77" s="226" t="str">
        <f t="shared" si="123"/>
        <v>Exclusive</v>
      </c>
      <c r="Q77" s="240">
        <f t="shared" si="124"/>
        <v>4359.1855999999998</v>
      </c>
      <c r="R77" s="240">
        <f t="shared" si="125"/>
        <v>4359.1855999999998</v>
      </c>
      <c r="S77" s="136">
        <f t="shared" si="126"/>
        <v>4795.1041599999999</v>
      </c>
      <c r="T77" s="136">
        <f t="shared" si="126"/>
        <v>4795.1041599999999</v>
      </c>
      <c r="U77" s="160">
        <f>'SEQ Oct 2020'!BL55</f>
        <v>0</v>
      </c>
      <c r="V77" s="161" t="str">
        <f>'SEQ Oct 2020'!BM55</f>
        <v>n</v>
      </c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</row>
    <row r="78" spans="1:51" x14ac:dyDescent="0.15">
      <c r="A78" s="131" t="str">
        <f>'SEQ Oct 2020'!K56</f>
        <v>Alinta Energy</v>
      </c>
      <c r="B78" s="132" t="str">
        <f>'SEQ Oct 2020'!L56</f>
        <v>BusinessDeal</v>
      </c>
      <c r="C78" s="133">
        <f>IF('SEQ Oct 2020'!BP56=0,91*'SEQ Oct 2020'!M56/100,(91*'SEQ Oct 2020'!M56/100)+'SEQ Oct 2020'!BP56/4)</f>
        <v>117.39</v>
      </c>
      <c r="D78" s="133">
        <f>IF('SEQ Oct 2020'!O56="",$C$64*$C$65*'SEQ Oct 2020'!N56/100,IF($C$64*$C$65&gt;='SEQ Oct 2020'!P56,('SEQ Oct 2020'!P56*'SEQ Oct 2020'!N56/100),($C$64*$C$65*'SEQ Oct 2020'!N56/100)))</f>
        <v>774.13636363636351</v>
      </c>
      <c r="E78" s="133">
        <f>IF(AND('SEQ Oct 2020'!R56&gt;0,'SEQ Oct 2020'!T56&gt;0),IF(($C$64*$C$65&lt;'SEQ Oct 2020'!T56),(0),($C$64*$C$65-'SEQ Oct 2020'!T56)*'SEQ Oct 2020'!U56/100),IF(AND('SEQ Oct 2020'!R56&gt;0,'SEQ Oct 2020'!T56=""),IF(($C$64*$C$65&lt;'SEQ Oct 2020'!R56+'SEQ Oct 2020'!P56),(0),(($C$64*$C$65-('SEQ Oct 2020'!R56+'SEQ Oct 2020'!P56))*'SEQ Oct 2020'!S56/100)),IF(AND('SEQ Oct 2020'!P56&gt;0,'SEQ Oct 2020'!R56=""&gt;0),IF(($C$64*$C$65&lt;'SEQ Oct 2020'!P56),(0),($C$64*$C$65-'SEQ Oct 2020'!P56)*'SEQ Oct 2020'!Q56/100),0)))</f>
        <v>0</v>
      </c>
      <c r="F78" s="134">
        <f>($C$64*$C$66)*'SEQ Oct 2020'!W56/100</f>
        <v>269.59090909090907</v>
      </c>
      <c r="G78" s="135">
        <f t="shared" si="119"/>
        <v>1161.1172727272726</v>
      </c>
      <c r="H78" s="239">
        <f t="shared" si="120"/>
        <v>4174.9090909090901</v>
      </c>
      <c r="I78" s="239">
        <f t="shared" si="118"/>
        <v>4644.4690909090905</v>
      </c>
      <c r="J78" s="136">
        <f t="shared" si="121"/>
        <v>5108.9160000000002</v>
      </c>
      <c r="K78" s="137">
        <f>'SEQ Oct 2020'!BB56</f>
        <v>0</v>
      </c>
      <c r="L78" s="137">
        <f>'SEQ Oct 2020'!BC56</f>
        <v>0</v>
      </c>
      <c r="M78" s="137">
        <f>'SEQ Oct 2020'!BD56</f>
        <v>0</v>
      </c>
      <c r="N78" s="137">
        <f>'SEQ Oct 2020'!BE56</f>
        <v>0</v>
      </c>
      <c r="O78" s="144" t="str">
        <f t="shared" si="127"/>
        <v>No discount</v>
      </c>
      <c r="P78" s="226" t="str">
        <f t="shared" si="123"/>
        <v>Exclusive</v>
      </c>
      <c r="Q78" s="240">
        <f t="shared" si="124"/>
        <v>4644.4690909090905</v>
      </c>
      <c r="R78" s="240">
        <f t="shared" si="125"/>
        <v>4644.4690909090905</v>
      </c>
      <c r="S78" s="136">
        <f t="shared" si="126"/>
        <v>5108.9160000000002</v>
      </c>
      <c r="T78" s="136">
        <f t="shared" si="126"/>
        <v>5108.9160000000002</v>
      </c>
      <c r="U78" s="160">
        <f>'SEQ Oct 2020'!BL56</f>
        <v>0</v>
      </c>
      <c r="V78" s="161" t="str">
        <f>'SEQ Oct 2020'!BM56</f>
        <v>n</v>
      </c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8"/>
      <c r="AO78" s="268"/>
      <c r="AP78" s="268"/>
      <c r="AQ78" s="268"/>
      <c r="AR78" s="268"/>
      <c r="AS78" s="268"/>
      <c r="AT78" s="268"/>
      <c r="AU78" s="268"/>
      <c r="AV78" s="268"/>
      <c r="AW78" s="268"/>
      <c r="AX78" s="268"/>
      <c r="AY78" s="268"/>
    </row>
    <row r="79" spans="1:51" x14ac:dyDescent="0.15">
      <c r="A79" s="131" t="str">
        <f>'SEQ Oct 2020'!K57</f>
        <v>1st Energy</v>
      </c>
      <c r="B79" s="132" t="str">
        <f>'SEQ Oct 2020'!L57</f>
        <v>1st Saver Plus</v>
      </c>
      <c r="C79" s="133">
        <f>IF('SEQ Oct 2020'!BP57=0,91*'SEQ Oct 2020'!M57/100,(91*'SEQ Oct 2020'!M57/100)+'SEQ Oct 2020'!BP57/4)</f>
        <v>135.59</v>
      </c>
      <c r="D79" s="133">
        <f>IF('SEQ Oct 2020'!O57="",$C$64*$C$65*'SEQ Oct 2020'!N57/100,IF($C$64*$C$65&gt;='SEQ Oct 2020'!P57,('SEQ Oct 2020'!P57*'SEQ Oct 2020'!N57/100),($C$64*$C$65*'SEQ Oct 2020'!N57/100)))</f>
        <v>835.86363636363637</v>
      </c>
      <c r="E79" s="133">
        <f>IF(AND('SEQ Oct 2020'!R57&gt;0,'SEQ Oct 2020'!T57&gt;0),IF(($C$64*$C$65&lt;'SEQ Oct 2020'!T57),(0),($C$64*$C$65-'SEQ Oct 2020'!T57)*'SEQ Oct 2020'!U57/100),IF(AND('SEQ Oct 2020'!R57&gt;0,'SEQ Oct 2020'!T57=""),IF(($C$64*$C$65&lt;'SEQ Oct 2020'!R57+'SEQ Oct 2020'!P57),(0),(($C$64*$C$65-('SEQ Oct 2020'!R57+'SEQ Oct 2020'!P57))*'SEQ Oct 2020'!S57/100)),IF(AND('SEQ Oct 2020'!P57&gt;0,'SEQ Oct 2020'!R57=""&gt;0),IF(($C$64*$C$65&lt;'SEQ Oct 2020'!P57),(0),($C$64*$C$65-'SEQ Oct 2020'!P57)*'SEQ Oct 2020'!Q57/100),0)))</f>
        <v>0</v>
      </c>
      <c r="F79" s="134">
        <f>($C$64*$C$66)*'SEQ Oct 2020'!W57/100</f>
        <v>304.22727272727269</v>
      </c>
      <c r="G79" s="135">
        <f t="shared" si="119"/>
        <v>1275.6809090909092</v>
      </c>
      <c r="H79" s="239">
        <f t="shared" si="120"/>
        <v>4560.3636363636369</v>
      </c>
      <c r="I79" s="239">
        <f t="shared" si="118"/>
        <v>5102.7236363636366</v>
      </c>
      <c r="J79" s="136">
        <f t="shared" si="121"/>
        <v>5612.996000000001</v>
      </c>
      <c r="K79" s="137">
        <f>'SEQ Oct 2020'!BB57</f>
        <v>5</v>
      </c>
      <c r="L79" s="137">
        <f>'SEQ Oct 2020'!BC57</f>
        <v>0</v>
      </c>
      <c r="M79" s="137">
        <f>'SEQ Oct 2020'!BD57</f>
        <v>10</v>
      </c>
      <c r="N79" s="137">
        <f>'SEQ Oct 2020'!BE57</f>
        <v>0</v>
      </c>
      <c r="O79" s="144" t="str">
        <f t="shared" si="127"/>
        <v>Guaranteed off bill</v>
      </c>
      <c r="P79" s="226" t="str">
        <f t="shared" si="123"/>
        <v>Exclusive</v>
      </c>
      <c r="Q79" s="240">
        <f t="shared" si="124"/>
        <v>4847.5874545454544</v>
      </c>
      <c r="R79" s="240">
        <f>Q79-(Q79*M79/100)</f>
        <v>4362.8287090909089</v>
      </c>
      <c r="S79" s="136">
        <f t="shared" si="126"/>
        <v>5332.3462</v>
      </c>
      <c r="T79" s="136">
        <f t="shared" si="126"/>
        <v>4799.1115799999998</v>
      </c>
      <c r="U79" s="160">
        <f>'SEQ Oct 2020'!BL57</f>
        <v>0</v>
      </c>
      <c r="V79" s="161">
        <f>'SEQ Oct 2020'!BM57</f>
        <v>0</v>
      </c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/>
      <c r="AM79" s="268"/>
      <c r="AN79" s="268"/>
      <c r="AO79" s="268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/>
    </row>
    <row r="80" spans="1:51" x14ac:dyDescent="0.15">
      <c r="A80" s="131" t="str">
        <f>'SEQ Oct 2020'!K58</f>
        <v>Next Business Energy</v>
      </c>
      <c r="B80" s="132" t="str">
        <f>'SEQ Oct 2020'!L58</f>
        <v xml:space="preserve">Assured </v>
      </c>
      <c r="C80" s="133">
        <f>IF('SEQ Oct 2020'!BP58=0,91*'SEQ Oct 2020'!M58/100,(91*'SEQ Oct 2020'!M58/100)+'SEQ Oct 2020'!BP58/4)</f>
        <v>96.369</v>
      </c>
      <c r="D80" s="133">
        <f>IF('SEQ Oct 2020'!O58="",$C$64*$C$65*'SEQ Oct 2020'!N58/100,IF($C$64*$C$65&gt;='SEQ Oct 2020'!P58,('SEQ Oct 2020'!P58*'SEQ Oct 2020'!N58/100),($C$64*$C$65*'SEQ Oct 2020'!N58/100)))</f>
        <v>682.49999999999989</v>
      </c>
      <c r="E80" s="133">
        <f>IF(AND('SEQ Oct 2020'!R58&gt;0,'SEQ Oct 2020'!T58&gt;0),IF(($C$64*$C$65&lt;'SEQ Oct 2020'!T58),(0),($C$64*$C$65-'SEQ Oct 2020'!T58)*'SEQ Oct 2020'!U58/100),IF(AND('SEQ Oct 2020'!R58&gt;0,'SEQ Oct 2020'!T58=""),IF(($C$64*$C$65&lt;'SEQ Oct 2020'!R58+'SEQ Oct 2020'!P58),(0),(($C$64*$C$65-('SEQ Oct 2020'!R58+'SEQ Oct 2020'!P58))*'SEQ Oct 2020'!S58/100)),IF(AND('SEQ Oct 2020'!P58&gt;0,'SEQ Oct 2020'!R58=""&gt;0),IF(($C$64*$C$65&lt;'SEQ Oct 2020'!P58),(0),($C$64*$C$65-'SEQ Oct 2020'!P58)*'SEQ Oct 2020'!Q58/100),0)))</f>
        <v>0</v>
      </c>
      <c r="F80" s="134">
        <f>($C$64*$C$66)*'SEQ Oct 2020'!W58/100</f>
        <v>232.5</v>
      </c>
      <c r="G80" s="135">
        <f t="shared" si="119"/>
        <v>1011.3689999999999</v>
      </c>
      <c r="H80" s="239">
        <f t="shared" si="120"/>
        <v>3659.9999999999995</v>
      </c>
      <c r="I80" s="239">
        <f t="shared" si="118"/>
        <v>4045.4759999999997</v>
      </c>
      <c r="J80" s="136">
        <f t="shared" si="121"/>
        <v>4450.0235999999995</v>
      </c>
      <c r="K80" s="137">
        <f>'SEQ Oct 2020'!BB58</f>
        <v>0</v>
      </c>
      <c r="L80" s="137">
        <f>'SEQ Oct 2020'!BC58</f>
        <v>0</v>
      </c>
      <c r="M80" s="137">
        <f>'SEQ Oct 2020'!BD58</f>
        <v>0</v>
      </c>
      <c r="N80" s="137">
        <f>'SEQ Oct 2020'!BE58</f>
        <v>0</v>
      </c>
      <c r="O80" s="144" t="str">
        <f t="shared" si="127"/>
        <v>No discount</v>
      </c>
      <c r="P80" s="226" t="str">
        <f t="shared" si="123"/>
        <v>Exclusive</v>
      </c>
      <c r="Q80" s="240">
        <f t="shared" si="124"/>
        <v>4045.4759999999997</v>
      </c>
      <c r="R80" s="240">
        <f t="shared" si="125"/>
        <v>4045.4759999999997</v>
      </c>
      <c r="S80" s="136">
        <f t="shared" si="126"/>
        <v>4450.0235999999995</v>
      </c>
      <c r="T80" s="136">
        <f t="shared" si="126"/>
        <v>4450.0235999999995</v>
      </c>
      <c r="U80" s="160">
        <f>'SEQ Oct 2020'!BL58</f>
        <v>0</v>
      </c>
      <c r="V80" s="161" t="str">
        <f>'SEQ Oct 2020'!BM58</f>
        <v>n</v>
      </c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  <c r="AV80" s="268"/>
      <c r="AW80" s="268"/>
      <c r="AX80" s="268"/>
      <c r="AY80" s="268"/>
    </row>
    <row r="81" spans="1:51" x14ac:dyDescent="0.15">
      <c r="A81" s="131" t="str">
        <f>'SEQ Oct 2020'!K59</f>
        <v>Red Energy</v>
      </c>
      <c r="B81" s="132" t="str">
        <f>'SEQ Oct 2020'!L59</f>
        <v>Red Business Saver</v>
      </c>
      <c r="C81" s="133">
        <f>IF('SEQ Oct 2020'!BP59=0,91*'SEQ Oct 2020'!M59/100,(91*'SEQ Oct 2020'!M59/100)+'SEQ Oct 2020'!BP59/4)</f>
        <v>111.38399999999997</v>
      </c>
      <c r="D81" s="133">
        <f>IF('SEQ Oct 2020'!O59="",$C$64*$C$65*'SEQ Oct 2020'!N59/100,IF($C$64*$C$65&gt;='SEQ Oct 2020'!P59,('SEQ Oct 2020'!P59*'SEQ Oct 2020'!N59/100),($C$64*$C$65*'SEQ Oct 2020'!N59/100)))</f>
        <v>443.2727272727272</v>
      </c>
      <c r="E81" s="133">
        <f>IF(AND('SEQ Oct 2020'!R59&gt;0,'SEQ Oct 2020'!T59&gt;0),IF(($C$64*$C$65&lt;'SEQ Oct 2020'!T59),(0),($C$64*$C$65-'SEQ Oct 2020'!T59)*'SEQ Oct 2020'!U59/100),IF(AND('SEQ Oct 2020'!R59&gt;0,'SEQ Oct 2020'!T59=""),IF(($C$64*$C$65&lt;'SEQ Oct 2020'!R59+'SEQ Oct 2020'!P59),(0),(($C$64*$C$65-('SEQ Oct 2020'!R59+'SEQ Oct 2020'!P59))*'SEQ Oct 2020'!S59/100)),IF(AND('SEQ Oct 2020'!P59&gt;0,'SEQ Oct 2020'!R59=""&gt;0),IF(($C$64*$C$65&lt;'SEQ Oct 2020'!P59),(0),($C$64*$C$65-'SEQ Oct 2020'!P59)*'SEQ Oct 2020'!Q59/100),0)))</f>
        <v>328.5</v>
      </c>
      <c r="F81" s="134">
        <f>($C$64*$C$66)*'SEQ Oct 2020'!W59/100</f>
        <v>284.59090909090907</v>
      </c>
      <c r="G81" s="135">
        <f t="shared" si="119"/>
        <v>1167.7476363636363</v>
      </c>
      <c r="H81" s="239">
        <f t="shared" si="120"/>
        <v>4225.454545454545</v>
      </c>
      <c r="I81" s="239">
        <f t="shared" si="118"/>
        <v>4670.9905454545451</v>
      </c>
      <c r="J81" s="136">
        <f t="shared" si="121"/>
        <v>5138.0896000000002</v>
      </c>
      <c r="K81" s="137">
        <f>'SEQ Oct 2020'!BB59</f>
        <v>0</v>
      </c>
      <c r="L81" s="137">
        <f>'SEQ Oct 2020'!BC59</f>
        <v>0</v>
      </c>
      <c r="M81" s="137">
        <f>'SEQ Oct 2020'!BD59</f>
        <v>0</v>
      </c>
      <c r="N81" s="137">
        <f>'SEQ Oct 2020'!BE59</f>
        <v>0</v>
      </c>
      <c r="O81" s="144" t="str">
        <f t="shared" si="127"/>
        <v>No discount</v>
      </c>
      <c r="P81" s="226" t="str">
        <f t="shared" si="123"/>
        <v>Inclusive</v>
      </c>
      <c r="Q81" s="240">
        <f t="shared" si="124"/>
        <v>4670.9905454545451</v>
      </c>
      <c r="R81" s="240">
        <f t="shared" si="125"/>
        <v>4670.9905454545451</v>
      </c>
      <c r="S81" s="136">
        <f t="shared" si="126"/>
        <v>5138.0896000000002</v>
      </c>
      <c r="T81" s="136">
        <f t="shared" si="126"/>
        <v>5138.0896000000002</v>
      </c>
      <c r="U81" s="160">
        <f>'SEQ Oct 2020'!BL59</f>
        <v>0</v>
      </c>
      <c r="V81" s="161" t="str">
        <f>'SEQ Oct 2020'!BM59</f>
        <v>n</v>
      </c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</row>
    <row r="82" spans="1:51" x14ac:dyDescent="0.15">
      <c r="A82" s="131" t="str">
        <f>'SEQ Oct 2020'!K60</f>
        <v>Blue NRG</v>
      </c>
      <c r="B82" s="132" t="str">
        <f>'SEQ Oct 2020'!L60</f>
        <v>Blue Saver</v>
      </c>
      <c r="C82" s="133">
        <f>IF('SEQ Oct 2020'!BP60=0,91*'SEQ Oct 2020'!M60/100,(91*'SEQ Oct 2020'!M60/100)+'SEQ Oct 2020'!BP60/4)</f>
        <v>113.75</v>
      </c>
      <c r="D82" s="133">
        <f>IF('SEQ Oct 2020'!O60="",$C$64*$C$65*'SEQ Oct 2020'!N60/100,IF($C$64*$C$65&gt;='SEQ Oct 2020'!P60,('SEQ Oct 2020'!P60*'SEQ Oct 2020'!N60/100),($C$64*$C$65*'SEQ Oct 2020'!N60/100)))</f>
        <v>726.40909090909076</v>
      </c>
      <c r="E82" s="133">
        <f>IF(AND('SEQ Oct 2020'!R60&gt;0,'SEQ Oct 2020'!T60&gt;0),IF(($C$64*$C$65&lt;'SEQ Oct 2020'!T60),(0),($C$64*$C$65-'SEQ Oct 2020'!T60)*'SEQ Oct 2020'!U60/100),IF(AND('SEQ Oct 2020'!R60&gt;0,'SEQ Oct 2020'!T60=""),IF(($C$64*$C$65&lt;'SEQ Oct 2020'!R60+'SEQ Oct 2020'!P60),(0),(($C$64*$C$65-('SEQ Oct 2020'!R60+'SEQ Oct 2020'!P60))*'SEQ Oct 2020'!S60/100)),IF(AND('SEQ Oct 2020'!P60&gt;0,'SEQ Oct 2020'!R60=""&gt;0),IF(($C$64*$C$65&lt;'SEQ Oct 2020'!P60),(0),($C$64*$C$65-'SEQ Oct 2020'!P60)*'SEQ Oct 2020'!Q60/100),0)))</f>
        <v>0</v>
      </c>
      <c r="F82" s="134">
        <f>($C$64*$C$66)*'SEQ Oct 2020'!W60/100</f>
        <v>281.31818181818176</v>
      </c>
      <c r="G82" s="135">
        <f t="shared" si="119"/>
        <v>1121.4772727272725</v>
      </c>
      <c r="H82" s="239">
        <f t="shared" si="120"/>
        <v>4030.9090909090901</v>
      </c>
      <c r="I82" s="239">
        <f t="shared" si="118"/>
        <v>4485.9090909090901</v>
      </c>
      <c r="J82" s="136">
        <f t="shared" si="121"/>
        <v>4934.4999999999991</v>
      </c>
      <c r="K82" s="137">
        <f>'SEQ Oct 2020'!BB60</f>
        <v>0</v>
      </c>
      <c r="L82" s="137">
        <f>'SEQ Oct 2020'!BC60</f>
        <v>0</v>
      </c>
      <c r="M82" s="137">
        <f>'SEQ Oct 2020'!BD60</f>
        <v>0</v>
      </c>
      <c r="N82" s="137">
        <f>'SEQ Oct 2020'!BE60</f>
        <v>0</v>
      </c>
      <c r="O82" s="144" t="str">
        <f t="shared" si="127"/>
        <v>No discount</v>
      </c>
      <c r="P82" s="226" t="str">
        <f t="shared" si="123"/>
        <v>Exclusive</v>
      </c>
      <c r="Q82" s="240">
        <f t="shared" si="124"/>
        <v>4485.9090909090901</v>
      </c>
      <c r="R82" s="240">
        <f t="shared" si="125"/>
        <v>4485.9090909090901</v>
      </c>
      <c r="S82" s="136">
        <f t="shared" si="126"/>
        <v>4934.4999999999991</v>
      </c>
      <c r="T82" s="136">
        <f t="shared" si="126"/>
        <v>4934.4999999999991</v>
      </c>
      <c r="U82" s="160">
        <f>'SEQ Oct 2020'!BL60</f>
        <v>0</v>
      </c>
      <c r="V82" s="161" t="str">
        <f>'SEQ Oct 2020'!BM60</f>
        <v>n</v>
      </c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68"/>
      <c r="AY82" s="268"/>
    </row>
    <row r="83" spans="1:51" x14ac:dyDescent="0.15">
      <c r="A83" s="131" t="str">
        <f>'SEQ Oct 2020'!K61</f>
        <v>Locality Planning Energy</v>
      </c>
      <c r="B83" s="132" t="str">
        <f>'SEQ Oct 2020'!L61</f>
        <v>Business Plus</v>
      </c>
      <c r="C83" s="133">
        <f>IF('SEQ Oct 2020'!BP61=0,91*'SEQ Oct 2020'!M61/100,(91*'SEQ Oct 2020'!M61/100)+'SEQ Oct 2020'!BP61/4)</f>
        <v>116.48</v>
      </c>
      <c r="D83" s="133">
        <f>IF('SEQ Oct 2020'!O61="",$C$64*$C$65*'SEQ Oct 2020'!N61/100,IF($C$64*$C$65&gt;='SEQ Oct 2020'!P61,('SEQ Oct 2020'!P61*'SEQ Oct 2020'!N61/100),($C$64*$C$65*'SEQ Oct 2020'!N61/100)))</f>
        <v>834.90909090909088</v>
      </c>
      <c r="E83" s="133">
        <f>IF(AND('SEQ Oct 2020'!R61&gt;0,'SEQ Oct 2020'!T61&gt;0),IF(($C$64*$C$65&lt;'SEQ Oct 2020'!T61),(0),($C$64*$C$65-'SEQ Oct 2020'!T61)*'SEQ Oct 2020'!U61/100),IF(AND('SEQ Oct 2020'!R61&gt;0,'SEQ Oct 2020'!T61=""),IF(($C$64*$C$65&lt;'SEQ Oct 2020'!R61+'SEQ Oct 2020'!P61),(0),(($C$64*$C$65-('SEQ Oct 2020'!R61+'SEQ Oct 2020'!P61))*'SEQ Oct 2020'!S61/100)),IF(AND('SEQ Oct 2020'!P61&gt;0,'SEQ Oct 2020'!R61=""&gt;0),IF(($C$64*$C$65&lt;'SEQ Oct 2020'!P61),(0),($C$64*$C$65-'SEQ Oct 2020'!P61)*'SEQ Oct 2020'!Q61/100),0)))</f>
        <v>0</v>
      </c>
      <c r="F83" s="134">
        <f>($C$64*$C$66)*'SEQ Oct 2020'!W61/100</f>
        <v>285.95454545454544</v>
      </c>
      <c r="G83" s="135">
        <f t="shared" ref="G83" si="128">SUM(C83:F83)</f>
        <v>1237.3436363636363</v>
      </c>
      <c r="H83" s="239">
        <f t="shared" ref="H83" si="129">(G83-C83)*4</f>
        <v>4483.454545454545</v>
      </c>
      <c r="I83" s="239">
        <f t="shared" ref="I83" si="130">G83*4</f>
        <v>4949.3745454545451</v>
      </c>
      <c r="J83" s="136">
        <f t="shared" ref="J83" si="131">I83*1.1</f>
        <v>5444.3119999999999</v>
      </c>
      <c r="K83" s="137">
        <f>'SEQ Oct 2020'!BB61</f>
        <v>0</v>
      </c>
      <c r="L83" s="137">
        <f>'SEQ Oct 2020'!BC61</f>
        <v>0</v>
      </c>
      <c r="M83" s="137">
        <f>'SEQ Oct 2020'!BD61</f>
        <v>0</v>
      </c>
      <c r="N83" s="137">
        <f>'SEQ Oct 2020'!BE61</f>
        <v>0</v>
      </c>
      <c r="O83" s="144" t="str">
        <f t="shared" ref="O83" si="132">IF(SUM(K83:N83)=0,"No discount",IF(K83&gt;0,"Guaranteed off bill",IF(L83&gt;0,"Guaranteed off usage",IF(M83&gt;0,"Pay-on-time off bill","Pay-on-time off usage"))))</f>
        <v>No discount</v>
      </c>
      <c r="P83" s="226" t="str">
        <f t="shared" ref="P83" si="133">IF(OR(A83="Origin Energy",A83="Red Energy",A83="Powershop"),"Inclusive","Exclusive")</f>
        <v>Exclusive</v>
      </c>
      <c r="Q83" s="240">
        <f t="shared" ref="Q83" si="134">IF(AND(O83="Guaranteed off bill",P83="Inclusive"),((I83*1.1)-((I83*1.1)*K83/100))/1.1,IF(AND(O83="Guaranteed off usage",P83="Inclusive"),((I83*1.1)-((H83*1.1)*L83/100))/1.1,IF(AND(O83="Guaranteed off bill",P83="Exclusive"),I83-(I83*K83/100),IF(AND(O83="Guaranteed off usage",P83="Exclusive"),I83-(H83*L83/100),IF(P83="Inclusive",((I83*1.1))/1.1,I83)))))</f>
        <v>4949.3745454545451</v>
      </c>
      <c r="R83" s="240">
        <f t="shared" ref="R83" si="135">IF(AND(O83="Pay-on-time off bill",P83="Inclusive"),((Q83*1.1)-((Q83*1.1)*M83/100))/1.1,IF(AND(O83="Pay-on-time off usage",P83="Inclusive"),((Q83*1.1)-((H83*1.1)*N83/100))/1.1,IF(AND(O83="Pay-on-time off bill",P83="Exclusive"),Q83-(Q83*M83/100),IF(AND(O83="Pay-on-time off usage",P83="Exclusive"),Q83-(H83*N83/100),IF(P83="Inclusive",((Q83*1.1))/1.1,Q83)))))</f>
        <v>4949.3745454545451</v>
      </c>
      <c r="S83" s="136">
        <f t="shared" ref="S83" si="136">Q83*1.1</f>
        <v>5444.3119999999999</v>
      </c>
      <c r="T83" s="136">
        <f t="shared" ref="T83" si="137">R83*1.1</f>
        <v>5444.3119999999999</v>
      </c>
      <c r="U83" s="160">
        <f>'SEQ Oct 2020'!BL61</f>
        <v>0</v>
      </c>
      <c r="V83" s="161" t="str">
        <f>'SEQ Oct 2020'!BM61</f>
        <v>n</v>
      </c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68"/>
      <c r="AY83" s="268"/>
    </row>
    <row r="84" spans="1:51" x14ac:dyDescent="0.15">
      <c r="A84" s="131" t="str">
        <f>'SEQ Oct 2020'!K62</f>
        <v>CovaU</v>
      </c>
      <c r="B84" s="132" t="str">
        <f>'SEQ Oct 2020'!L62</f>
        <v>Freedom Plus</v>
      </c>
      <c r="C84" s="133">
        <f>IF('SEQ Oct 2020'!BP62=0,91*'SEQ Oct 2020'!M62/100,(91*'SEQ Oct 2020'!M62/100)+'SEQ Oct 2020'!BP62/4)</f>
        <v>117.39</v>
      </c>
      <c r="D84" s="133">
        <f>IF('SEQ Oct 2020'!O62="",$C$64*$C$65*'SEQ Oct 2020'!N62/100,IF($C$64*$C$65&gt;='SEQ Oct 2020'!P62,('SEQ Oct 2020'!P62*'SEQ Oct 2020'!N62/100),($C$64*$C$65*'SEQ Oct 2020'!N62/100)))</f>
        <v>941.5</v>
      </c>
      <c r="E84" s="133">
        <f>IF(AND('SEQ Oct 2020'!R62&gt;0,'SEQ Oct 2020'!T62&gt;0),IF(($C$64*$C$65&lt;'SEQ Oct 2020'!T62),(0),($C$64*$C$65-'SEQ Oct 2020'!T62)*'SEQ Oct 2020'!U62/100),IF(AND('SEQ Oct 2020'!R62&gt;0,'SEQ Oct 2020'!T62=""),IF(($C$64*$C$65&lt;'SEQ Oct 2020'!R62+'SEQ Oct 2020'!P62),(0),(($C$64*$C$65-('SEQ Oct 2020'!R62+'SEQ Oct 2020'!P62))*'SEQ Oct 2020'!S62/100)),IF(AND('SEQ Oct 2020'!P62&gt;0,'SEQ Oct 2020'!R62=""&gt;0),IF(($C$64*$C$65&lt;'SEQ Oct 2020'!P62),(0),($C$64*$C$65-'SEQ Oct 2020'!P62)*'SEQ Oct 2020'!Q62/100),0)))</f>
        <v>0</v>
      </c>
      <c r="F84" s="134">
        <f>($C$64*$C$66)*'SEQ Oct 2020'!W62/100</f>
        <v>330</v>
      </c>
      <c r="G84" s="135">
        <f t="shared" ref="G84" si="138">SUM(C84:F84)</f>
        <v>1388.89</v>
      </c>
      <c r="H84" s="239">
        <f t="shared" ref="H84" si="139">(G84-C84)*4</f>
        <v>5086</v>
      </c>
      <c r="I84" s="239">
        <f t="shared" ref="I84" si="140">G84*4</f>
        <v>5555.56</v>
      </c>
      <c r="J84" s="136">
        <f t="shared" ref="J84" si="141">I84*1.1</f>
        <v>6111.1160000000009</v>
      </c>
      <c r="K84" s="137">
        <f>'SEQ Oct 2020'!BB62</f>
        <v>15</v>
      </c>
      <c r="L84" s="137">
        <f>'SEQ Oct 2020'!BC62</f>
        <v>0</v>
      </c>
      <c r="M84" s="137">
        <f>'SEQ Oct 2020'!BD62</f>
        <v>0</v>
      </c>
      <c r="N84" s="137">
        <f>'SEQ Oct 2020'!BE62</f>
        <v>0</v>
      </c>
      <c r="O84" s="144" t="str">
        <f t="shared" ref="O84" si="142">IF(SUM(K84:N84)=0,"No discount",IF(K84&gt;0,"Guaranteed off bill",IF(L84&gt;0,"Guaranteed off usage",IF(M84&gt;0,"Pay-on-time off bill","Pay-on-time off usage"))))</f>
        <v>Guaranteed off bill</v>
      </c>
      <c r="P84" s="226" t="str">
        <f t="shared" ref="P84" si="143">IF(OR(A84="Origin Energy",A84="Red Energy",A84="Powershop"),"Inclusive","Exclusive")</f>
        <v>Exclusive</v>
      </c>
      <c r="Q84" s="240">
        <f t="shared" ref="Q84" si="144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4722.2260000000006</v>
      </c>
      <c r="R84" s="240">
        <f t="shared" ref="R84" si="145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4722.2260000000006</v>
      </c>
      <c r="S84" s="136">
        <f t="shared" ref="S84" si="146">Q84*1.1</f>
        <v>5194.4486000000006</v>
      </c>
      <c r="T84" s="136">
        <f t="shared" ref="T84" si="147">R84*1.1</f>
        <v>5194.4486000000006</v>
      </c>
      <c r="U84" s="160">
        <f>'SEQ Oct 2020'!BL62</f>
        <v>0</v>
      </c>
      <c r="V84" s="161" t="str">
        <f>'SEQ Oct 2020'!BM62</f>
        <v>n</v>
      </c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  <c r="AV84" s="268"/>
      <c r="AW84" s="268"/>
      <c r="AX84" s="268"/>
      <c r="AY84" s="268"/>
    </row>
    <row r="85" spans="1:51" x14ac:dyDescent="0.15">
      <c r="A85" s="131" t="str">
        <f>'SEQ Oct 2020'!K63</f>
        <v>Discover Energy</v>
      </c>
      <c r="B85" s="132" t="str">
        <f>'SEQ Oct 2020'!L63</f>
        <v>Business Smart Saver</v>
      </c>
      <c r="C85" s="133">
        <f>IF('SEQ Oct 2020'!BP63=0,91*'SEQ Oct 2020'!M63/100,(91*'SEQ Oct 2020'!M63/100)+'SEQ Oct 2020'!BP63/4)</f>
        <v>116.48</v>
      </c>
      <c r="D85" s="133">
        <f>IF('SEQ Oct 2020'!O63="",$C$64*$C$65*'SEQ Oct 2020'!N63/100,IF($C$64*$C$65&gt;='SEQ Oct 2020'!P63,('SEQ Oct 2020'!P63*'SEQ Oct 2020'!N63/100),($C$64*$C$65*'SEQ Oct 2020'!N63/100)))</f>
        <v>980</v>
      </c>
      <c r="E85" s="133">
        <f>IF(AND('SEQ Oct 2020'!R63&gt;0,'SEQ Oct 2020'!T63&gt;0),IF(($C$64*$C$65&lt;'SEQ Oct 2020'!T63),(0),($C$64*$C$65-'SEQ Oct 2020'!T63)*'SEQ Oct 2020'!U63/100),IF(AND('SEQ Oct 2020'!R63&gt;0,'SEQ Oct 2020'!T63=""),IF(($C$64*$C$65&lt;'SEQ Oct 2020'!R63+'SEQ Oct 2020'!P63),(0),(($C$64*$C$65-('SEQ Oct 2020'!R63+'SEQ Oct 2020'!P63))*'SEQ Oct 2020'!S63/100)),IF(AND('SEQ Oct 2020'!P63&gt;0,'SEQ Oct 2020'!R63=""&gt;0),IF(($C$64*$C$65&lt;'SEQ Oct 2020'!P63),(0),($C$64*$C$65-'SEQ Oct 2020'!P63)*'SEQ Oct 2020'!Q63/100),0)))</f>
        <v>0</v>
      </c>
      <c r="F85" s="134">
        <f>($C$64*$C$66)*'SEQ Oct 2020'!W63/100</f>
        <v>336.81818181818176</v>
      </c>
      <c r="G85" s="135">
        <f t="shared" ref="G85:G88" si="148">SUM(C85:F85)</f>
        <v>1433.2981818181818</v>
      </c>
      <c r="H85" s="239">
        <f t="shared" ref="H85:H88" si="149">(G85-C85)*4</f>
        <v>5267.272727272727</v>
      </c>
      <c r="I85" s="239">
        <f t="shared" ref="I85:I88" si="150">G85*4</f>
        <v>5733.1927272727271</v>
      </c>
      <c r="J85" s="136">
        <f t="shared" ref="J85:J88" si="151">I85*1.1</f>
        <v>6306.5120000000006</v>
      </c>
      <c r="K85" s="137">
        <f>'SEQ Oct 2020'!BB63</f>
        <v>0</v>
      </c>
      <c r="L85" s="137">
        <f>'SEQ Oct 2020'!BC63</f>
        <v>13</v>
      </c>
      <c r="M85" s="137">
        <f>'SEQ Oct 2020'!BD63</f>
        <v>0</v>
      </c>
      <c r="N85" s="137">
        <f>'SEQ Oct 2020'!BE63</f>
        <v>0</v>
      </c>
      <c r="O85" s="144" t="str">
        <f t="shared" ref="O85:O88" si="152">IF(SUM(K85:N85)=0,"No discount",IF(K85&gt;0,"Guaranteed off bill",IF(L85&gt;0,"Guaranteed off usage",IF(M85&gt;0,"Pay-on-time off bill","Pay-on-time off usage"))))</f>
        <v>Guaranteed off usage</v>
      </c>
      <c r="P85" s="226" t="str">
        <f t="shared" ref="P85:P88" si="153">IF(OR(A85="Origin Energy",A85="Red Energy",A85="Powershop"),"Inclusive","Exclusive")</f>
        <v>Exclusive</v>
      </c>
      <c r="Q85" s="240">
        <f t="shared" ref="Q85:Q88" si="154">IF(AND(O85="Guaranteed off bill",P85="Inclusive"),((I85*1.1)-((I85*1.1)*K85/100))/1.1,IF(AND(O85="Guaranteed off usage",P85="Inclusive"),((I85*1.1)-((H85*1.1)*L85/100))/1.1,IF(AND(O85="Guaranteed off bill",P85="Exclusive"),I85-(I85*K85/100),IF(AND(O85="Guaranteed off usage",P85="Exclusive"),I85-(H85*L85/100),IF(P85="Inclusive",((I85*1.1))/1.1,I85)))))</f>
        <v>5048.4472727272723</v>
      </c>
      <c r="R85" s="240">
        <f t="shared" ref="R85:R88" si="155">IF(AND(O85="Pay-on-time off bill",P85="Inclusive"),((Q85*1.1)-((Q85*1.1)*M85/100))/1.1,IF(AND(O85="Pay-on-time off usage",P85="Inclusive"),((Q85*1.1)-((H85*1.1)*N85/100))/1.1,IF(AND(O85="Pay-on-time off bill",P85="Exclusive"),Q85-(Q85*M85/100),IF(AND(O85="Pay-on-time off usage",P85="Exclusive"),Q85-(H85*N85/100),IF(P85="Inclusive",((Q85*1.1))/1.1,Q85)))))</f>
        <v>5048.4472727272723</v>
      </c>
      <c r="S85" s="136">
        <f t="shared" ref="S85:S88" si="156">Q85*1.1</f>
        <v>5553.2920000000004</v>
      </c>
      <c r="T85" s="136">
        <f t="shared" ref="T85:T88" si="157">R85*1.1</f>
        <v>5553.2920000000004</v>
      </c>
      <c r="U85" s="160">
        <f>'SEQ Oct 2020'!BL63</f>
        <v>0</v>
      </c>
      <c r="V85" s="161" t="str">
        <f>'SEQ Oct 2020'!BM63</f>
        <v>n</v>
      </c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</row>
    <row r="86" spans="1:51" x14ac:dyDescent="0.15">
      <c r="A86" s="131" t="str">
        <f>'SEQ Oct 2020'!K64</f>
        <v>Glow Power</v>
      </c>
      <c r="B86" s="132" t="str">
        <f>'SEQ Oct 2020'!L64</f>
        <v>Everyday Saver</v>
      </c>
      <c r="C86" s="133">
        <f>IF('SEQ Oct 2020'!BP64=0,91*'SEQ Oct 2020'!M64/100,(91*'SEQ Oct 2020'!M64/100)+'SEQ Oct 2020'!BP64/4)</f>
        <v>111.02</v>
      </c>
      <c r="D86" s="133">
        <f>IF('SEQ Oct 2020'!O64="",$C$64*$C$65*'SEQ Oct 2020'!N64/100,IF($C$64*$C$65&gt;='SEQ Oct 2020'!P64,('SEQ Oct 2020'!P64*'SEQ Oct 2020'!N64/100),($C$64*$C$65*'SEQ Oct 2020'!N64/100)))</f>
        <v>899.5</v>
      </c>
      <c r="E86" s="133">
        <f>IF(AND('SEQ Oct 2020'!R64&gt;0,'SEQ Oct 2020'!T64&gt;0),IF(($C$64*$C$65&lt;'SEQ Oct 2020'!T64),(0),($C$64*$C$65-'SEQ Oct 2020'!T64)*'SEQ Oct 2020'!U64/100),IF(AND('SEQ Oct 2020'!R64&gt;0,'SEQ Oct 2020'!T64=""),IF(($C$64*$C$65&lt;'SEQ Oct 2020'!R64+'SEQ Oct 2020'!P64),(0),(($C$64*$C$65-('SEQ Oct 2020'!R64+'SEQ Oct 2020'!P64))*'SEQ Oct 2020'!S64/100)),IF(AND('SEQ Oct 2020'!P64&gt;0,'SEQ Oct 2020'!R64=""&gt;0),IF(($C$64*$C$65&lt;'SEQ Oct 2020'!P64),(0),($C$64*$C$65-'SEQ Oct 2020'!P64)*'SEQ Oct 2020'!Q64/100),0)))</f>
        <v>0</v>
      </c>
      <c r="F86" s="134">
        <f>($C$64*$C$66)*'SEQ Oct 2020'!W64/100</f>
        <v>303</v>
      </c>
      <c r="G86" s="135">
        <f t="shared" si="148"/>
        <v>1313.52</v>
      </c>
      <c r="H86" s="239">
        <f t="shared" si="149"/>
        <v>4810</v>
      </c>
      <c r="I86" s="239">
        <f t="shared" si="150"/>
        <v>5254.08</v>
      </c>
      <c r="J86" s="136">
        <f t="shared" si="151"/>
        <v>5779.4880000000003</v>
      </c>
      <c r="K86" s="137">
        <f>'SEQ Oct 2020'!BB64</f>
        <v>0</v>
      </c>
      <c r="L86" s="137">
        <f>'SEQ Oct 2020'!BC64</f>
        <v>0</v>
      </c>
      <c r="M86" s="137">
        <f>'SEQ Oct 2020'!BD64</f>
        <v>0</v>
      </c>
      <c r="N86" s="137">
        <f>'SEQ Oct 2020'!BE64</f>
        <v>15</v>
      </c>
      <c r="O86" s="144" t="str">
        <f t="shared" si="152"/>
        <v>Pay-on-time off usage</v>
      </c>
      <c r="P86" s="226" t="str">
        <f t="shared" si="153"/>
        <v>Exclusive</v>
      </c>
      <c r="Q86" s="240">
        <f t="shared" si="154"/>
        <v>5254.08</v>
      </c>
      <c r="R86" s="240">
        <f t="shared" si="155"/>
        <v>4532.58</v>
      </c>
      <c r="S86" s="136">
        <f t="shared" si="156"/>
        <v>5779.4880000000003</v>
      </c>
      <c r="T86" s="136">
        <f t="shared" si="157"/>
        <v>4985.8380000000006</v>
      </c>
      <c r="U86" s="160">
        <f>'SEQ Oct 2020'!BL64</f>
        <v>0</v>
      </c>
      <c r="V86" s="161" t="str">
        <f>'SEQ Oct 2020'!BM64</f>
        <v>n</v>
      </c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68"/>
      <c r="AY86" s="268"/>
    </row>
    <row r="87" spans="1:51" x14ac:dyDescent="0.15">
      <c r="A87" s="131" t="str">
        <f>'SEQ Oct 2020'!K65</f>
        <v>QEnergy</v>
      </c>
      <c r="B87" s="132" t="str">
        <f>'SEQ Oct 2020'!L65</f>
        <v>Biz your Way</v>
      </c>
      <c r="C87" s="133">
        <f>IF('SEQ Oct 2020'!BP65=0,91*'SEQ Oct 2020'!M65/100,(91*'SEQ Oct 2020'!M65/100)+'SEQ Oct 2020'!BP65/4)</f>
        <v>140.13999999999999</v>
      </c>
      <c r="D87" s="133">
        <f>IF('SEQ Oct 2020'!O65="",$C$64*$C$65*'SEQ Oct 2020'!N65/100,IF($C$64*$C$65&gt;='SEQ Oct 2020'!P65,('SEQ Oct 2020'!P65*'SEQ Oct 2020'!N65/100),($C$64*$C$65*'SEQ Oct 2020'!N65/100)))</f>
        <v>1343.681818181818</v>
      </c>
      <c r="E87" s="133">
        <f>IF(AND('SEQ Oct 2020'!R65&gt;0,'SEQ Oct 2020'!T65&gt;0),IF(($C$64*$C$65&lt;'SEQ Oct 2020'!T65),(0),($C$64*$C$65-'SEQ Oct 2020'!T65)*'SEQ Oct 2020'!U65/100),IF(AND('SEQ Oct 2020'!R65&gt;0,'SEQ Oct 2020'!T65=""),IF(($C$64*$C$65&lt;'SEQ Oct 2020'!R65+'SEQ Oct 2020'!P65),(0),(($C$64*$C$65-('SEQ Oct 2020'!R65+'SEQ Oct 2020'!P65))*'SEQ Oct 2020'!S65/100)),IF(AND('SEQ Oct 2020'!P65&gt;0,'SEQ Oct 2020'!R65=""&gt;0),IF(($C$64*$C$65&lt;'SEQ Oct 2020'!P65),(0),($C$64*$C$65-'SEQ Oct 2020'!P65)*'SEQ Oct 2020'!Q65/100),0)))</f>
        <v>0</v>
      </c>
      <c r="F87" s="134">
        <f>($C$64*$C$66)*'SEQ Oct 2020'!W65/100</f>
        <v>486.2727272727272</v>
      </c>
      <c r="G87" s="135">
        <f t="shared" si="148"/>
        <v>1970.0945454545451</v>
      </c>
      <c r="H87" s="239">
        <f t="shared" si="149"/>
        <v>7319.8181818181802</v>
      </c>
      <c r="I87" s="239">
        <f t="shared" si="150"/>
        <v>7880.3781818181806</v>
      </c>
      <c r="J87" s="136">
        <f t="shared" si="151"/>
        <v>8668.4159999999993</v>
      </c>
      <c r="K87" s="137">
        <f>'SEQ Oct 2020'!BB65</f>
        <v>0</v>
      </c>
      <c r="L87" s="137">
        <f>'SEQ Oct 2020'!BC65</f>
        <v>0</v>
      </c>
      <c r="M87" s="137">
        <f>'SEQ Oct 2020'!BD65</f>
        <v>0</v>
      </c>
      <c r="N87" s="137">
        <f>'SEQ Oct 2020'!BE65</f>
        <v>0</v>
      </c>
      <c r="O87" s="144" t="str">
        <f t="shared" si="152"/>
        <v>No discount</v>
      </c>
      <c r="P87" s="226" t="str">
        <f t="shared" si="153"/>
        <v>Exclusive</v>
      </c>
      <c r="Q87" s="240">
        <f t="shared" si="154"/>
        <v>7880.3781818181806</v>
      </c>
      <c r="R87" s="240">
        <f t="shared" si="155"/>
        <v>7880.3781818181806</v>
      </c>
      <c r="S87" s="136">
        <f t="shared" si="156"/>
        <v>8668.4159999999993</v>
      </c>
      <c r="T87" s="136">
        <f t="shared" si="157"/>
        <v>8668.4159999999993</v>
      </c>
      <c r="U87" s="160">
        <f>'SEQ Oct 2020'!BL65</f>
        <v>0</v>
      </c>
      <c r="V87" s="161" t="str">
        <f>'SEQ Oct 2020'!BM65</f>
        <v>n</v>
      </c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  <c r="AX87" s="268"/>
      <c r="AY87" s="268"/>
    </row>
    <row r="88" spans="1:51" x14ac:dyDescent="0.15">
      <c r="A88" s="131" t="str">
        <f>'SEQ Oct 2020'!K66</f>
        <v>ReAmped Energy</v>
      </c>
      <c r="B88" s="132" t="str">
        <f>'SEQ Oct 2020'!L66</f>
        <v>Reamped Business</v>
      </c>
      <c r="C88" s="133">
        <f>IF('SEQ Oct 2020'!BP66=0,91*'SEQ Oct 2020'!M66/100,(91*'SEQ Oct 2020'!M66/100)+'SEQ Oct 2020'!BP66/4)</f>
        <v>96.63372727272727</v>
      </c>
      <c r="D88" s="133">
        <f>IF('SEQ Oct 2020'!O66="",$C$64*$C$65*'SEQ Oct 2020'!N66/100,IF($C$64*$C$65&gt;='SEQ Oct 2020'!P66,('SEQ Oct 2020'!P66*'SEQ Oct 2020'!N66/100),($C$64*$C$65*'SEQ Oct 2020'!N66/100)))</f>
        <v>727.68181818181813</v>
      </c>
      <c r="E88" s="133">
        <f>IF(AND('SEQ Oct 2020'!R66&gt;0,'SEQ Oct 2020'!T66&gt;0),IF(($C$64*$C$65&lt;'SEQ Oct 2020'!T66),(0),($C$64*$C$65-'SEQ Oct 2020'!T66)*'SEQ Oct 2020'!U66/100),IF(AND('SEQ Oct 2020'!R66&gt;0,'SEQ Oct 2020'!T66=""),IF(($C$64*$C$65&lt;'SEQ Oct 2020'!R66+'SEQ Oct 2020'!P66),(0),(($C$64*$C$65-('SEQ Oct 2020'!R66+'SEQ Oct 2020'!P66))*'SEQ Oct 2020'!S66/100)),IF(AND('SEQ Oct 2020'!P66&gt;0,'SEQ Oct 2020'!R66=""&gt;0),IF(($C$64*$C$65&lt;'SEQ Oct 2020'!P66),(0),($C$64*$C$65-'SEQ Oct 2020'!P66)*'SEQ Oct 2020'!Q66/100),0)))</f>
        <v>0</v>
      </c>
      <c r="F88" s="134">
        <f>($C$64*$C$66)*'SEQ Oct 2020'!W66/100</f>
        <v>285.95454545454544</v>
      </c>
      <c r="G88" s="135">
        <f t="shared" si="148"/>
        <v>1110.2700909090909</v>
      </c>
      <c r="H88" s="239">
        <f t="shared" si="149"/>
        <v>4054.5454545454545</v>
      </c>
      <c r="I88" s="239">
        <f t="shared" si="150"/>
        <v>4441.0803636363635</v>
      </c>
      <c r="J88" s="136">
        <f t="shared" si="151"/>
        <v>4885.1884</v>
      </c>
      <c r="K88" s="137">
        <f>'SEQ Oct 2020'!BB66</f>
        <v>0</v>
      </c>
      <c r="L88" s="137">
        <f>'SEQ Oct 2020'!BC66</f>
        <v>0</v>
      </c>
      <c r="M88" s="137">
        <f>'SEQ Oct 2020'!BD66</f>
        <v>0</v>
      </c>
      <c r="N88" s="137">
        <f>'SEQ Oct 2020'!BE66</f>
        <v>0</v>
      </c>
      <c r="O88" s="144" t="str">
        <f t="shared" si="152"/>
        <v>No discount</v>
      </c>
      <c r="P88" s="226" t="str">
        <f t="shared" si="153"/>
        <v>Exclusive</v>
      </c>
      <c r="Q88" s="240">
        <f t="shared" si="154"/>
        <v>4441.0803636363635</v>
      </c>
      <c r="R88" s="240">
        <f t="shared" si="155"/>
        <v>4441.0803636363635</v>
      </c>
      <c r="S88" s="136">
        <f t="shared" si="156"/>
        <v>4885.1884</v>
      </c>
      <c r="T88" s="136">
        <f t="shared" si="157"/>
        <v>4885.1884</v>
      </c>
      <c r="U88" s="160">
        <f>'SEQ Oct 2020'!BL66</f>
        <v>0</v>
      </c>
      <c r="V88" s="161" t="str">
        <f>'SEQ Oct 2020'!BM66</f>
        <v>n</v>
      </c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68"/>
      <c r="AY88" s="268"/>
    </row>
    <row r="89" spans="1:51" ht="15" thickBot="1" x14ac:dyDescent="0.2">
      <c r="A89" s="148" t="str">
        <f>'SEQ Oct 2020'!K67</f>
        <v>Sumo Power</v>
      </c>
      <c r="B89" s="149" t="str">
        <f>'SEQ Oct 2020'!L67</f>
        <v>Freedom Business</v>
      </c>
      <c r="C89" s="166">
        <f>IF('SEQ Oct 2020'!BP67=0,91*'SEQ Oct 2020'!M67/100,(91*'SEQ Oct 2020'!M67/100)+'SEQ Oct 2020'!BP67/4)</f>
        <v>104.65</v>
      </c>
      <c r="D89" s="166">
        <f>IF('SEQ Oct 2020'!O67="",$C$64*$C$65*'SEQ Oct 2020'!N67/100,IF($C$64*$C$65&gt;='SEQ Oct 2020'!P67,('SEQ Oct 2020'!P67*'SEQ Oct 2020'!N67/100),($C$64*$C$65*'SEQ Oct 2020'!N67/100)))</f>
        <v>805</v>
      </c>
      <c r="E89" s="166">
        <f>IF(AND('SEQ Oct 2020'!R67&gt;0,'SEQ Oct 2020'!T67&gt;0),IF(($C$64*$C$65&lt;'SEQ Oct 2020'!T67),(0),($C$64*$C$65-'SEQ Oct 2020'!T67)*'SEQ Oct 2020'!U67/100),IF(AND('SEQ Oct 2020'!R67&gt;0,'SEQ Oct 2020'!T67=""),IF(($C$64*$C$65&lt;'SEQ Oct 2020'!R67+'SEQ Oct 2020'!P67),(0),(($C$64*$C$65-('SEQ Oct 2020'!R67+'SEQ Oct 2020'!P67))*'SEQ Oct 2020'!S67/100)),IF(AND('SEQ Oct 2020'!P67&gt;0,'SEQ Oct 2020'!R67=""&gt;0),IF(($C$64*$C$65&lt;'SEQ Oct 2020'!P67),(0),($C$64*$C$65-'SEQ Oct 2020'!P67)*'SEQ Oct 2020'!Q67/100),0)))</f>
        <v>0</v>
      </c>
      <c r="F89" s="173">
        <f>($C$64*$C$66)*'SEQ Oct 2020'!W67/100</f>
        <v>270</v>
      </c>
      <c r="G89" s="167">
        <f t="shared" ref="G89" si="158">SUM(C89:F89)</f>
        <v>1179.6500000000001</v>
      </c>
      <c r="H89" s="241">
        <f t="shared" ref="H89" si="159">(G89-C89)*4</f>
        <v>4300</v>
      </c>
      <c r="I89" s="241">
        <f t="shared" ref="I89" si="160">G89*4</f>
        <v>4718.6000000000004</v>
      </c>
      <c r="J89" s="168">
        <f t="shared" ref="J89" si="161">I89*1.1</f>
        <v>5190.4600000000009</v>
      </c>
      <c r="K89" s="153">
        <f>'SEQ Oct 2020'!BB67</f>
        <v>0</v>
      </c>
      <c r="L89" s="153">
        <f>'SEQ Oct 2020'!BC67</f>
        <v>0</v>
      </c>
      <c r="M89" s="153">
        <f>'SEQ Oct 2020'!BD67</f>
        <v>0</v>
      </c>
      <c r="N89" s="153">
        <f>'SEQ Oct 2020'!BE67</f>
        <v>0</v>
      </c>
      <c r="O89" s="154" t="str">
        <f t="shared" ref="O89" si="162">IF(SUM(K89:N89)=0,"No discount",IF(K89&gt;0,"Guaranteed off bill",IF(L89&gt;0,"Guaranteed off usage",IF(M89&gt;0,"Pay-on-time off bill","Pay-on-time off usage"))))</f>
        <v>No discount</v>
      </c>
      <c r="P89" s="227" t="str">
        <f t="shared" ref="P89" si="163">IF(OR(A89="Origin Energy",A89="Red Energy",A89="Powershop"),"Inclusive","Exclusive")</f>
        <v>Exclusive</v>
      </c>
      <c r="Q89" s="244">
        <f t="shared" ref="Q89" si="1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4718.6000000000004</v>
      </c>
      <c r="R89" s="244">
        <f t="shared" ref="R89" si="1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4718.6000000000004</v>
      </c>
      <c r="S89" s="168">
        <f t="shared" ref="S89" si="166">Q89*1.1</f>
        <v>5190.4600000000009</v>
      </c>
      <c r="T89" s="168">
        <f t="shared" ref="T89" si="167">R89*1.1</f>
        <v>5190.4600000000009</v>
      </c>
      <c r="U89" s="170">
        <f>'SEQ Oct 2020'!BL67</f>
        <v>0</v>
      </c>
      <c r="V89" s="165" t="str">
        <f>'SEQ Oct 2020'!BM67</f>
        <v>n</v>
      </c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  <c r="AV89" s="268"/>
      <c r="AW89" s="268"/>
      <c r="AX89" s="268"/>
      <c r="AY89" s="268"/>
    </row>
    <row r="90" spans="1:51" x14ac:dyDescent="0.15"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  <c r="AX90" s="268"/>
      <c r="AY90" s="268"/>
    </row>
    <row r="91" spans="1:51" x14ac:dyDescent="0.15"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68"/>
      <c r="AT91" s="268"/>
      <c r="AU91" s="268"/>
      <c r="AV91" s="268"/>
      <c r="AW91" s="268"/>
      <c r="AX91" s="268"/>
      <c r="AY91" s="268"/>
    </row>
    <row r="92" spans="1:51" x14ac:dyDescent="0.15"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  <c r="AV92" s="268"/>
      <c r="AW92" s="268"/>
      <c r="AX92" s="268"/>
      <c r="AY92" s="268"/>
    </row>
    <row r="93" spans="1:51" x14ac:dyDescent="0.15"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  <c r="AV93" s="268"/>
      <c r="AW93" s="268"/>
      <c r="AX93" s="268"/>
      <c r="AY93" s="268"/>
    </row>
    <row r="94" spans="1:51" x14ac:dyDescent="0.15"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68"/>
      <c r="AT94" s="268"/>
      <c r="AU94" s="268"/>
      <c r="AV94" s="268"/>
      <c r="AW94" s="268"/>
      <c r="AX94" s="268"/>
      <c r="AY94" s="268"/>
    </row>
    <row r="95" spans="1:51" x14ac:dyDescent="0.15"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/>
      <c r="AR95" s="268"/>
      <c r="AS95" s="268"/>
      <c r="AT95" s="268"/>
      <c r="AU95" s="268"/>
      <c r="AV95" s="268"/>
      <c r="AW95" s="268"/>
      <c r="AX95" s="268"/>
      <c r="AY95" s="268"/>
    </row>
    <row r="96" spans="1:51" x14ac:dyDescent="0.15"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/>
      <c r="AR96" s="268"/>
      <c r="AS96" s="268"/>
      <c r="AT96" s="268"/>
      <c r="AU96" s="268"/>
      <c r="AV96" s="268"/>
      <c r="AW96" s="268"/>
      <c r="AX96" s="268"/>
      <c r="AY96" s="268"/>
    </row>
    <row r="97" spans="23:51" x14ac:dyDescent="0.15"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/>
      <c r="AR97" s="268"/>
      <c r="AS97" s="268"/>
      <c r="AT97" s="268"/>
      <c r="AU97" s="268"/>
      <c r="AV97" s="268"/>
      <c r="AW97" s="268"/>
      <c r="AX97" s="268"/>
      <c r="AY97" s="268"/>
    </row>
    <row r="98" spans="23:51" x14ac:dyDescent="0.15"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/>
      <c r="AR98" s="268"/>
      <c r="AS98" s="268"/>
      <c r="AT98" s="268"/>
      <c r="AU98" s="268"/>
      <c r="AV98" s="268"/>
      <c r="AW98" s="268"/>
      <c r="AX98" s="268"/>
      <c r="AY98" s="268"/>
    </row>
    <row r="99" spans="23:51" x14ac:dyDescent="0.15"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68"/>
      <c r="AT99" s="268"/>
      <c r="AU99" s="268"/>
      <c r="AV99" s="268"/>
      <c r="AW99" s="268"/>
      <c r="AX99" s="268"/>
      <c r="AY99" s="268"/>
    </row>
    <row r="100" spans="23:51" x14ac:dyDescent="0.15"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  <c r="AV100" s="268"/>
      <c r="AW100" s="268"/>
      <c r="AX100" s="268"/>
      <c r="AY100" s="268"/>
    </row>
    <row r="101" spans="23:51" x14ac:dyDescent="0.15"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68"/>
      <c r="AT101" s="268"/>
      <c r="AU101" s="268"/>
      <c r="AV101" s="268"/>
      <c r="AW101" s="268"/>
      <c r="AX101" s="268"/>
      <c r="AY101" s="268"/>
    </row>
    <row r="102" spans="23:51" x14ac:dyDescent="0.15"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268"/>
      <c r="AV102" s="268"/>
      <c r="AW102" s="268"/>
      <c r="AX102" s="268"/>
      <c r="AY102" s="268"/>
    </row>
    <row r="103" spans="23:51" x14ac:dyDescent="0.15"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68"/>
      <c r="AT103" s="268"/>
      <c r="AU103" s="268"/>
      <c r="AV103" s="268"/>
      <c r="AW103" s="268"/>
      <c r="AX103" s="268"/>
      <c r="AY103" s="268"/>
    </row>
    <row r="104" spans="23:51" x14ac:dyDescent="0.15"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68"/>
      <c r="AT104" s="268"/>
      <c r="AU104" s="268"/>
      <c r="AV104" s="268"/>
      <c r="AW104" s="268"/>
      <c r="AX104" s="268"/>
      <c r="AY104" s="268"/>
    </row>
    <row r="105" spans="23:51" x14ac:dyDescent="0.15"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  <c r="AV105" s="268"/>
      <c r="AW105" s="268"/>
      <c r="AX105" s="268"/>
      <c r="AY105" s="268"/>
    </row>
    <row r="106" spans="23:51" x14ac:dyDescent="0.15"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68"/>
      <c r="AH106" s="268"/>
      <c r="AI106" s="268"/>
      <c r="AJ106" s="268"/>
      <c r="AK106" s="268"/>
      <c r="AL106" s="268"/>
      <c r="AM106" s="268"/>
      <c r="AN106" s="268"/>
      <c r="AO106" s="268"/>
      <c r="AP106" s="268"/>
      <c r="AQ106" s="268"/>
      <c r="AR106" s="268"/>
      <c r="AS106" s="268"/>
      <c r="AT106" s="268"/>
      <c r="AU106" s="268"/>
      <c r="AV106" s="268"/>
      <c r="AW106" s="268"/>
      <c r="AX106" s="268"/>
      <c r="AY106" s="268"/>
    </row>
    <row r="107" spans="23:51" x14ac:dyDescent="0.15"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AM107" s="268"/>
      <c r="AN107" s="268"/>
      <c r="AO107" s="268"/>
      <c r="AP107" s="268"/>
      <c r="AQ107" s="268"/>
      <c r="AR107" s="268"/>
      <c r="AS107" s="268"/>
      <c r="AT107" s="268"/>
      <c r="AU107" s="268"/>
      <c r="AV107" s="268"/>
      <c r="AW107" s="268"/>
      <c r="AX107" s="268"/>
      <c r="AY107" s="268"/>
    </row>
    <row r="108" spans="23:51" x14ac:dyDescent="0.15"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/>
      <c r="AS108" s="268"/>
      <c r="AT108" s="268"/>
      <c r="AU108" s="268"/>
      <c r="AV108" s="268"/>
      <c r="AW108" s="268"/>
      <c r="AX108" s="268"/>
      <c r="AY108" s="268"/>
    </row>
    <row r="109" spans="23:51" x14ac:dyDescent="0.15">
      <c r="W109" s="268"/>
      <c r="X109" s="268"/>
      <c r="Y109" s="268"/>
      <c r="Z109" s="268"/>
      <c r="AA109" s="268"/>
      <c r="AB109" s="268"/>
      <c r="AC109" s="268"/>
      <c r="AD109" s="268"/>
      <c r="AE109" s="268"/>
      <c r="AF109" s="268"/>
      <c r="AG109" s="268"/>
      <c r="AH109" s="268"/>
      <c r="AI109" s="268"/>
      <c r="AJ109" s="268"/>
      <c r="AK109" s="268"/>
      <c r="AL109" s="268"/>
      <c r="AM109" s="268"/>
      <c r="AN109" s="268"/>
      <c r="AO109" s="268"/>
      <c r="AP109" s="268"/>
      <c r="AQ109" s="268"/>
      <c r="AR109" s="268"/>
      <c r="AS109" s="268"/>
      <c r="AT109" s="268"/>
      <c r="AU109" s="268"/>
      <c r="AV109" s="268"/>
      <c r="AW109" s="268"/>
      <c r="AX109" s="268"/>
      <c r="AY109" s="268"/>
    </row>
    <row r="110" spans="23:51" x14ac:dyDescent="0.15"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AM110" s="268"/>
      <c r="AN110" s="268"/>
      <c r="AO110" s="268"/>
      <c r="AP110" s="268"/>
      <c r="AQ110" s="268"/>
      <c r="AR110" s="268"/>
      <c r="AS110" s="268"/>
      <c r="AT110" s="268"/>
      <c r="AU110" s="268"/>
      <c r="AV110" s="268"/>
      <c r="AW110" s="268"/>
      <c r="AX110" s="268"/>
      <c r="AY110" s="268"/>
    </row>
    <row r="111" spans="23:51" x14ac:dyDescent="0.15"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8"/>
      <c r="AL111" s="268"/>
      <c r="AM111" s="268"/>
      <c r="AN111" s="268"/>
      <c r="AO111" s="268"/>
      <c r="AP111" s="268"/>
      <c r="AQ111" s="268"/>
      <c r="AR111" s="268"/>
      <c r="AS111" s="268"/>
      <c r="AT111" s="268"/>
      <c r="AU111" s="268"/>
      <c r="AV111" s="268"/>
      <c r="AW111" s="268"/>
      <c r="AX111" s="268"/>
      <c r="AY111" s="268"/>
    </row>
    <row r="112" spans="23:51" x14ac:dyDescent="0.15">
      <c r="W112" s="268"/>
      <c r="X112" s="268"/>
      <c r="Y112" s="268"/>
      <c r="Z112" s="268"/>
      <c r="AA112" s="268"/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8"/>
      <c r="AL112" s="268"/>
      <c r="AM112" s="268"/>
      <c r="AN112" s="268"/>
      <c r="AO112" s="268"/>
      <c r="AP112" s="268"/>
      <c r="AQ112" s="268"/>
      <c r="AR112" s="268"/>
      <c r="AS112" s="268"/>
      <c r="AT112" s="268"/>
      <c r="AU112" s="268"/>
      <c r="AV112" s="268"/>
      <c r="AW112" s="268"/>
      <c r="AX112" s="268"/>
      <c r="AY112" s="268"/>
    </row>
    <row r="113" spans="23:51" x14ac:dyDescent="0.15"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68"/>
      <c r="AH113" s="268"/>
      <c r="AI113" s="268"/>
      <c r="AJ113" s="268"/>
      <c r="AK113" s="268"/>
      <c r="AL113" s="268"/>
      <c r="AM113" s="268"/>
      <c r="AN113" s="268"/>
      <c r="AO113" s="268"/>
      <c r="AP113" s="268"/>
      <c r="AQ113" s="268"/>
      <c r="AR113" s="268"/>
      <c r="AS113" s="268"/>
      <c r="AT113" s="268"/>
      <c r="AU113" s="268"/>
      <c r="AV113" s="268"/>
      <c r="AW113" s="268"/>
      <c r="AX113" s="268"/>
      <c r="AY113" s="268"/>
    </row>
    <row r="114" spans="23:51" x14ac:dyDescent="0.15"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  <c r="AV114" s="268"/>
      <c r="AW114" s="268"/>
      <c r="AX114" s="268"/>
      <c r="AY114" s="268"/>
    </row>
    <row r="115" spans="23:51" x14ac:dyDescent="0.15"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68"/>
      <c r="AH115" s="268"/>
      <c r="AI115" s="268"/>
      <c r="AJ115" s="268"/>
      <c r="AK115" s="268"/>
      <c r="AL115" s="268"/>
      <c r="AM115" s="268"/>
      <c r="AN115" s="268"/>
      <c r="AO115" s="268"/>
      <c r="AP115" s="268"/>
      <c r="AQ115" s="268"/>
      <c r="AR115" s="268"/>
      <c r="AS115" s="268"/>
      <c r="AT115" s="268"/>
      <c r="AU115" s="268"/>
      <c r="AV115" s="268"/>
      <c r="AW115" s="268"/>
      <c r="AX115" s="268"/>
      <c r="AY115" s="268"/>
    </row>
    <row r="116" spans="23:51" x14ac:dyDescent="0.15">
      <c r="W116" s="268"/>
      <c r="X116" s="268"/>
      <c r="Y116" s="268"/>
      <c r="Z116" s="268"/>
      <c r="AA116" s="268"/>
      <c r="AB116" s="268"/>
      <c r="AC116" s="268"/>
      <c r="AD116" s="268"/>
      <c r="AE116" s="268"/>
      <c r="AF116" s="268"/>
      <c r="AG116" s="268"/>
      <c r="AH116" s="268"/>
      <c r="AI116" s="268"/>
      <c r="AJ116" s="268"/>
      <c r="AK116" s="268"/>
      <c r="AL116" s="268"/>
      <c r="AM116" s="268"/>
      <c r="AN116" s="268"/>
      <c r="AO116" s="268"/>
      <c r="AP116" s="268"/>
      <c r="AQ116" s="268"/>
      <c r="AR116" s="268"/>
      <c r="AS116" s="268"/>
      <c r="AT116" s="268"/>
      <c r="AU116" s="268"/>
      <c r="AV116" s="268"/>
      <c r="AW116" s="268"/>
      <c r="AX116" s="268"/>
      <c r="AY116" s="268"/>
    </row>
    <row r="117" spans="23:51" x14ac:dyDescent="0.15">
      <c r="W117" s="268"/>
      <c r="X117" s="268"/>
      <c r="Y117" s="268"/>
      <c r="Z117" s="268"/>
      <c r="AA117" s="268"/>
      <c r="AB117" s="268"/>
      <c r="AC117" s="268"/>
      <c r="AD117" s="268"/>
      <c r="AE117" s="268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/>
      <c r="AT117" s="268"/>
      <c r="AU117" s="268"/>
      <c r="AV117" s="268"/>
      <c r="AW117" s="268"/>
      <c r="AX117" s="268"/>
      <c r="AY117" s="268"/>
    </row>
    <row r="118" spans="23:51" x14ac:dyDescent="0.15"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68"/>
      <c r="AH118" s="268"/>
      <c r="AI118" s="268"/>
      <c r="AJ118" s="268"/>
      <c r="AK118" s="268"/>
      <c r="AL118" s="268"/>
      <c r="AM118" s="268"/>
      <c r="AN118" s="268"/>
      <c r="AO118" s="268"/>
      <c r="AP118" s="268"/>
      <c r="AQ118" s="268"/>
      <c r="AR118" s="268"/>
      <c r="AS118" s="268"/>
      <c r="AT118" s="268"/>
      <c r="AU118" s="268"/>
      <c r="AV118" s="268"/>
      <c r="AW118" s="268"/>
      <c r="AX118" s="268"/>
      <c r="AY118" s="268"/>
    </row>
    <row r="119" spans="23:51" x14ac:dyDescent="0.15"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  <c r="AT119" s="268"/>
      <c r="AU119" s="268"/>
      <c r="AV119" s="268"/>
      <c r="AW119" s="268"/>
      <c r="AX119" s="268"/>
      <c r="AY119" s="268"/>
    </row>
    <row r="120" spans="23:51" x14ac:dyDescent="0.15"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  <c r="AV120" s="268"/>
      <c r="AW120" s="268"/>
      <c r="AX120" s="268"/>
      <c r="AY120" s="268"/>
    </row>
    <row r="121" spans="23:51" x14ac:dyDescent="0.15">
      <c r="W121" s="268"/>
      <c r="X121" s="268"/>
      <c r="Y121" s="268"/>
      <c r="Z121" s="268"/>
      <c r="AA121" s="268"/>
      <c r="AB121" s="268"/>
      <c r="AC121" s="268"/>
      <c r="AD121" s="268"/>
      <c r="AE121" s="268"/>
      <c r="AF121" s="268"/>
      <c r="AG121" s="268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  <c r="AT121" s="268"/>
      <c r="AU121" s="268"/>
      <c r="AV121" s="268"/>
      <c r="AW121" s="268"/>
      <c r="AX121" s="268"/>
      <c r="AY121" s="268"/>
    </row>
    <row r="122" spans="23:51" x14ac:dyDescent="0.15">
      <c r="W122" s="268"/>
      <c r="X122" s="268"/>
      <c r="Y122" s="268"/>
      <c r="Z122" s="268"/>
      <c r="AA122" s="268"/>
      <c r="AB122" s="268"/>
      <c r="AC122" s="268"/>
      <c r="AD122" s="268"/>
      <c r="AE122" s="268"/>
      <c r="AF122" s="268"/>
      <c r="AG122" s="268"/>
      <c r="AH122" s="268"/>
      <c r="AI122" s="268"/>
      <c r="AJ122" s="268"/>
      <c r="AK122" s="268"/>
      <c r="AL122" s="268"/>
      <c r="AM122" s="268"/>
      <c r="AN122" s="268"/>
      <c r="AO122" s="268"/>
      <c r="AP122" s="268"/>
      <c r="AQ122" s="268"/>
      <c r="AR122" s="268"/>
      <c r="AS122" s="268"/>
      <c r="AT122" s="268"/>
      <c r="AU122" s="268"/>
      <c r="AV122" s="268"/>
      <c r="AW122" s="268"/>
      <c r="AX122" s="268"/>
      <c r="AY122" s="268"/>
    </row>
    <row r="123" spans="23:51" x14ac:dyDescent="0.15"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  <c r="AJ123" s="268"/>
      <c r="AK123" s="268"/>
      <c r="AL123" s="268"/>
      <c r="AM123" s="268"/>
      <c r="AN123" s="268"/>
      <c r="AO123" s="268"/>
      <c r="AP123" s="268"/>
      <c r="AQ123" s="268"/>
      <c r="AR123" s="268"/>
      <c r="AS123" s="268"/>
      <c r="AT123" s="268"/>
      <c r="AU123" s="268"/>
      <c r="AV123" s="268"/>
      <c r="AW123" s="268"/>
      <c r="AX123" s="268"/>
      <c r="AY123" s="268"/>
    </row>
    <row r="124" spans="23:51" x14ac:dyDescent="0.15"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68"/>
      <c r="AH124" s="268"/>
      <c r="AI124" s="268"/>
      <c r="AJ124" s="268"/>
      <c r="AK124" s="268"/>
      <c r="AL124" s="268"/>
      <c r="AM124" s="268"/>
      <c r="AN124" s="268"/>
      <c r="AO124" s="268"/>
      <c r="AP124" s="268"/>
      <c r="AQ124" s="268"/>
      <c r="AR124" s="268"/>
      <c r="AS124" s="268"/>
      <c r="AT124" s="268"/>
      <c r="AU124" s="268"/>
      <c r="AV124" s="268"/>
      <c r="AW124" s="268"/>
      <c r="AX124" s="268"/>
      <c r="AY124" s="268"/>
    </row>
    <row r="125" spans="23:51" x14ac:dyDescent="0.15"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  <c r="AK125" s="268"/>
      <c r="AL125" s="268"/>
      <c r="AM125" s="268"/>
      <c r="AN125" s="268"/>
      <c r="AO125" s="268"/>
      <c r="AP125" s="268"/>
      <c r="AQ125" s="268"/>
      <c r="AR125" s="268"/>
      <c r="AS125" s="268"/>
      <c r="AT125" s="268"/>
      <c r="AU125" s="268"/>
      <c r="AV125" s="268"/>
      <c r="AW125" s="268"/>
      <c r="AX125" s="268"/>
      <c r="AY125" s="268"/>
    </row>
    <row r="126" spans="23:51" x14ac:dyDescent="0.15"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68"/>
      <c r="AL126" s="268"/>
      <c r="AM126" s="268"/>
      <c r="AN126" s="268"/>
      <c r="AO126" s="268"/>
      <c r="AP126" s="268"/>
      <c r="AQ126" s="268"/>
      <c r="AR126" s="268"/>
      <c r="AS126" s="268"/>
      <c r="AT126" s="268"/>
      <c r="AU126" s="268"/>
      <c r="AV126" s="268"/>
      <c r="AW126" s="268"/>
      <c r="AX126" s="268"/>
      <c r="AY126" s="268"/>
    </row>
    <row r="127" spans="23:51" x14ac:dyDescent="0.15"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8"/>
      <c r="AL127" s="268"/>
      <c r="AM127" s="268"/>
      <c r="AN127" s="268"/>
      <c r="AO127" s="268"/>
      <c r="AP127" s="268"/>
      <c r="AQ127" s="268"/>
      <c r="AR127" s="268"/>
      <c r="AS127" s="268"/>
      <c r="AT127" s="268"/>
      <c r="AU127" s="268"/>
      <c r="AV127" s="268"/>
      <c r="AW127" s="268"/>
      <c r="AX127" s="268"/>
      <c r="AY127" s="268"/>
    </row>
    <row r="128" spans="23:51" x14ac:dyDescent="0.15"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68"/>
      <c r="AK128" s="268"/>
      <c r="AL128" s="268"/>
      <c r="AM128" s="268"/>
      <c r="AN128" s="268"/>
      <c r="AO128" s="268"/>
      <c r="AP128" s="268"/>
      <c r="AQ128" s="268"/>
      <c r="AR128" s="268"/>
      <c r="AS128" s="268"/>
      <c r="AT128" s="268"/>
      <c r="AU128" s="268"/>
      <c r="AV128" s="268"/>
      <c r="AW128" s="268"/>
      <c r="AX128" s="268"/>
      <c r="AY128" s="268"/>
    </row>
    <row r="129" spans="23:51" x14ac:dyDescent="0.15">
      <c r="W129" s="268"/>
      <c r="X129" s="268"/>
      <c r="Y129" s="268"/>
      <c r="Z129" s="268"/>
      <c r="AA129" s="268"/>
      <c r="AB129" s="268"/>
      <c r="AC129" s="268"/>
      <c r="AD129" s="268"/>
      <c r="AE129" s="268"/>
      <c r="AF129" s="268"/>
      <c r="AG129" s="268"/>
      <c r="AH129" s="268"/>
      <c r="AI129" s="268"/>
      <c r="AJ129" s="268"/>
      <c r="AK129" s="268"/>
      <c r="AL129" s="268"/>
      <c r="AM129" s="268"/>
      <c r="AN129" s="268"/>
      <c r="AO129" s="268"/>
      <c r="AP129" s="268"/>
      <c r="AQ129" s="268"/>
      <c r="AR129" s="268"/>
      <c r="AS129" s="268"/>
      <c r="AT129" s="268"/>
      <c r="AU129" s="268"/>
      <c r="AV129" s="268"/>
      <c r="AW129" s="268"/>
      <c r="AX129" s="268"/>
      <c r="AY129" s="268"/>
    </row>
    <row r="130" spans="23:51" x14ac:dyDescent="0.15">
      <c r="W130" s="268"/>
      <c r="X130" s="268"/>
      <c r="Y130" s="268"/>
      <c r="Z130" s="268"/>
      <c r="AA130" s="268"/>
      <c r="AB130" s="268"/>
      <c r="AC130" s="268"/>
      <c r="AD130" s="268"/>
      <c r="AE130" s="268"/>
      <c r="AF130" s="268"/>
      <c r="AG130" s="268"/>
      <c r="AH130" s="268"/>
      <c r="AI130" s="268"/>
      <c r="AJ130" s="268"/>
      <c r="AK130" s="268"/>
      <c r="AL130" s="268"/>
      <c r="AM130" s="268"/>
      <c r="AN130" s="268"/>
      <c r="AO130" s="268"/>
      <c r="AP130" s="268"/>
      <c r="AQ130" s="268"/>
      <c r="AR130" s="268"/>
      <c r="AS130" s="268"/>
      <c r="AT130" s="268"/>
      <c r="AU130" s="268"/>
      <c r="AV130" s="268"/>
      <c r="AW130" s="268"/>
      <c r="AX130" s="268"/>
      <c r="AY130" s="268"/>
    </row>
    <row r="131" spans="23:51" x14ac:dyDescent="0.15">
      <c r="W131" s="268"/>
      <c r="X131" s="268"/>
      <c r="Y131" s="268"/>
      <c r="Z131" s="268"/>
      <c r="AA131" s="268"/>
      <c r="AB131" s="268"/>
      <c r="AC131" s="268"/>
      <c r="AD131" s="268"/>
      <c r="AE131" s="268"/>
      <c r="AF131" s="268"/>
      <c r="AG131" s="268"/>
      <c r="AH131" s="268"/>
      <c r="AI131" s="268"/>
      <c r="AJ131" s="268"/>
      <c r="AK131" s="268"/>
      <c r="AL131" s="268"/>
      <c r="AM131" s="268"/>
      <c r="AN131" s="268"/>
      <c r="AO131" s="268"/>
      <c r="AP131" s="268"/>
      <c r="AQ131" s="268"/>
      <c r="AR131" s="268"/>
      <c r="AS131" s="268"/>
      <c r="AT131" s="268"/>
      <c r="AU131" s="268"/>
      <c r="AV131" s="268"/>
      <c r="AW131" s="268"/>
      <c r="AX131" s="268"/>
      <c r="AY131" s="268"/>
    </row>
    <row r="132" spans="23:51" x14ac:dyDescent="0.15">
      <c r="W132" s="268"/>
      <c r="X132" s="268"/>
      <c r="Y132" s="268"/>
      <c r="Z132" s="268"/>
      <c r="AA132" s="268"/>
      <c r="AB132" s="268"/>
      <c r="AC132" s="268"/>
      <c r="AD132" s="268"/>
      <c r="AE132" s="268"/>
      <c r="AF132" s="268"/>
      <c r="AG132" s="268"/>
      <c r="AH132" s="268"/>
      <c r="AI132" s="268"/>
      <c r="AJ132" s="268"/>
      <c r="AK132" s="268"/>
      <c r="AL132" s="268"/>
      <c r="AM132" s="268"/>
      <c r="AN132" s="268"/>
      <c r="AO132" s="268"/>
      <c r="AP132" s="268"/>
      <c r="AQ132" s="268"/>
      <c r="AR132" s="268"/>
      <c r="AS132" s="268"/>
      <c r="AT132" s="268"/>
      <c r="AU132" s="268"/>
      <c r="AV132" s="268"/>
      <c r="AW132" s="268"/>
      <c r="AX132" s="268"/>
      <c r="AY132" s="268"/>
    </row>
    <row r="133" spans="23:51" x14ac:dyDescent="0.15"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8"/>
      <c r="AS133" s="268"/>
      <c r="AT133" s="268"/>
      <c r="AU133" s="268"/>
      <c r="AV133" s="268"/>
      <c r="AW133" s="268"/>
      <c r="AX133" s="268"/>
      <c r="AY133" s="268"/>
    </row>
    <row r="134" spans="23:51" x14ac:dyDescent="0.15"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268"/>
      <c r="AP134" s="268"/>
      <c r="AQ134" s="268"/>
      <c r="AR134" s="268"/>
      <c r="AS134" s="268"/>
      <c r="AT134" s="268"/>
      <c r="AU134" s="268"/>
      <c r="AV134" s="268"/>
      <c r="AW134" s="268"/>
      <c r="AX134" s="268"/>
      <c r="AY134" s="268"/>
    </row>
    <row r="135" spans="23:51" x14ac:dyDescent="0.15"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8"/>
      <c r="AL135" s="268"/>
      <c r="AM135" s="268"/>
      <c r="AN135" s="268"/>
      <c r="AO135" s="268"/>
      <c r="AP135" s="268"/>
      <c r="AQ135" s="268"/>
      <c r="AR135" s="268"/>
      <c r="AS135" s="268"/>
      <c r="AT135" s="268"/>
      <c r="AU135" s="268"/>
      <c r="AV135" s="268"/>
      <c r="AW135" s="268"/>
      <c r="AX135" s="268"/>
      <c r="AY135" s="268"/>
    </row>
    <row r="136" spans="23:51" x14ac:dyDescent="0.15">
      <c r="W136" s="268"/>
      <c r="X136" s="268"/>
      <c r="Y136" s="268"/>
      <c r="Z136" s="268"/>
      <c r="AA136" s="268"/>
      <c r="AB136" s="268"/>
      <c r="AC136" s="268"/>
      <c r="AD136" s="268"/>
      <c r="AE136" s="268"/>
      <c r="AF136" s="268"/>
      <c r="AG136" s="268"/>
      <c r="AH136" s="268"/>
      <c r="AI136" s="268"/>
      <c r="AJ136" s="268"/>
      <c r="AK136" s="268"/>
      <c r="AL136" s="268"/>
      <c r="AM136" s="268"/>
      <c r="AN136" s="268"/>
      <c r="AO136" s="268"/>
      <c r="AP136" s="268"/>
      <c r="AQ136" s="268"/>
      <c r="AR136" s="268"/>
      <c r="AS136" s="268"/>
      <c r="AT136" s="268"/>
      <c r="AU136" s="268"/>
      <c r="AV136" s="268"/>
      <c r="AW136" s="268"/>
      <c r="AX136" s="268"/>
      <c r="AY136" s="268"/>
    </row>
    <row r="137" spans="23:51" x14ac:dyDescent="0.15"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268"/>
      <c r="AM137" s="268"/>
      <c r="AN137" s="268"/>
      <c r="AO137" s="268"/>
      <c r="AP137" s="268"/>
      <c r="AQ137" s="268"/>
      <c r="AR137" s="268"/>
      <c r="AS137" s="268"/>
      <c r="AT137" s="268"/>
      <c r="AU137" s="268"/>
      <c r="AV137" s="268"/>
      <c r="AW137" s="268"/>
      <c r="AX137" s="268"/>
      <c r="AY137" s="268"/>
    </row>
    <row r="138" spans="23:51" x14ac:dyDescent="0.15">
      <c r="W138" s="268"/>
      <c r="X138" s="268"/>
      <c r="Y138" s="268"/>
      <c r="Z138" s="268"/>
      <c r="AA138" s="268"/>
      <c r="AB138" s="268"/>
      <c r="AC138" s="268"/>
      <c r="AD138" s="268"/>
      <c r="AE138" s="268"/>
      <c r="AF138" s="268"/>
      <c r="AG138" s="268"/>
      <c r="AH138" s="268"/>
      <c r="AI138" s="268"/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  <c r="AT138" s="268"/>
      <c r="AU138" s="268"/>
      <c r="AV138" s="268"/>
      <c r="AW138" s="268"/>
      <c r="AX138" s="268"/>
      <c r="AY138" s="268"/>
    </row>
    <row r="139" spans="23:51" x14ac:dyDescent="0.15"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/>
    </row>
    <row r="140" spans="23:51" x14ac:dyDescent="0.15">
      <c r="W140" s="268"/>
      <c r="X140" s="268"/>
      <c r="Y140" s="268"/>
      <c r="Z140" s="268"/>
      <c r="AA140" s="268"/>
      <c r="AB140" s="268"/>
      <c r="AC140" s="268"/>
      <c r="AD140" s="268"/>
      <c r="AE140" s="268"/>
      <c r="AF140" s="268"/>
      <c r="AG140" s="268"/>
      <c r="AH140" s="268"/>
      <c r="AI140" s="268"/>
      <c r="AJ140" s="268"/>
      <c r="AK140" s="268"/>
      <c r="AL140" s="268"/>
      <c r="AM140" s="268"/>
      <c r="AN140" s="268"/>
      <c r="AO140" s="268"/>
      <c r="AP140" s="268"/>
      <c r="AQ140" s="268"/>
      <c r="AR140" s="268"/>
      <c r="AS140" s="268"/>
      <c r="AT140" s="268"/>
      <c r="AU140" s="268"/>
      <c r="AV140" s="268"/>
      <c r="AW140" s="268"/>
      <c r="AX140" s="268"/>
      <c r="AY140" s="268"/>
    </row>
    <row r="141" spans="23:51" x14ac:dyDescent="0.15">
      <c r="W141" s="268"/>
      <c r="X141" s="268"/>
      <c r="Y141" s="268"/>
      <c r="Z141" s="268"/>
      <c r="AA141" s="268"/>
      <c r="AB141" s="268"/>
      <c r="AC141" s="268"/>
      <c r="AD141" s="268"/>
      <c r="AE141" s="268"/>
      <c r="AF141" s="268"/>
      <c r="AG141" s="268"/>
      <c r="AH141" s="268"/>
      <c r="AI141" s="268"/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  <c r="AT141" s="268"/>
      <c r="AU141" s="268"/>
      <c r="AV141" s="268"/>
      <c r="AW141" s="268"/>
      <c r="AX141" s="268"/>
      <c r="AY141" s="268"/>
    </row>
    <row r="142" spans="23:51" x14ac:dyDescent="0.15">
      <c r="W142" s="268"/>
      <c r="X142" s="268"/>
      <c r="Y142" s="268"/>
      <c r="Z142" s="268"/>
      <c r="AA142" s="268"/>
      <c r="AB142" s="268"/>
      <c r="AC142" s="268"/>
      <c r="AD142" s="268"/>
      <c r="AE142" s="268"/>
      <c r="AF142" s="268"/>
      <c r="AG142" s="268"/>
      <c r="AH142" s="268"/>
      <c r="AI142" s="268"/>
      <c r="AJ142" s="268"/>
      <c r="AK142" s="268"/>
      <c r="AL142" s="268"/>
      <c r="AM142" s="268"/>
      <c r="AN142" s="268"/>
      <c r="AO142" s="268"/>
      <c r="AP142" s="268"/>
      <c r="AQ142" s="268"/>
      <c r="AR142" s="268"/>
      <c r="AS142" s="268"/>
      <c r="AT142" s="268"/>
      <c r="AU142" s="268"/>
      <c r="AV142" s="268"/>
      <c r="AW142" s="268"/>
      <c r="AX142" s="268"/>
      <c r="AY142" s="268"/>
    </row>
    <row r="143" spans="23:51" x14ac:dyDescent="0.15">
      <c r="W143" s="268"/>
      <c r="X143" s="268"/>
      <c r="Y143" s="268"/>
      <c r="Z143" s="268"/>
      <c r="AA143" s="268"/>
      <c r="AB143" s="268"/>
      <c r="AC143" s="268"/>
      <c r="AD143" s="268"/>
      <c r="AE143" s="268"/>
      <c r="AF143" s="268"/>
      <c r="AG143" s="268"/>
      <c r="AH143" s="268"/>
      <c r="AI143" s="268"/>
      <c r="AJ143" s="268"/>
      <c r="AK143" s="268"/>
      <c r="AL143" s="268"/>
      <c r="AM143" s="268"/>
      <c r="AN143" s="268"/>
      <c r="AO143" s="268"/>
      <c r="AP143" s="268"/>
      <c r="AQ143" s="268"/>
      <c r="AR143" s="268"/>
      <c r="AS143" s="268"/>
      <c r="AT143" s="268"/>
      <c r="AU143" s="268"/>
      <c r="AV143" s="268"/>
      <c r="AW143" s="268"/>
      <c r="AX143" s="268"/>
      <c r="AY143" s="268"/>
    </row>
    <row r="144" spans="23:51" x14ac:dyDescent="0.15">
      <c r="W144" s="268"/>
      <c r="X144" s="268"/>
      <c r="Y144" s="268"/>
      <c r="Z144" s="268"/>
      <c r="AA144" s="268"/>
      <c r="AB144" s="268"/>
      <c r="AC144" s="268"/>
      <c r="AD144" s="268"/>
      <c r="AE144" s="268"/>
      <c r="AF144" s="268"/>
      <c r="AG144" s="268"/>
      <c r="AH144" s="268"/>
      <c r="AI144" s="268"/>
      <c r="AJ144" s="268"/>
      <c r="AK144" s="268"/>
      <c r="AL144" s="268"/>
      <c r="AM144" s="268"/>
      <c r="AN144" s="268"/>
      <c r="AO144" s="268"/>
      <c r="AP144" s="268"/>
      <c r="AQ144" s="268"/>
      <c r="AR144" s="268"/>
      <c r="AS144" s="268"/>
      <c r="AT144" s="268"/>
      <c r="AU144" s="268"/>
      <c r="AV144" s="268"/>
      <c r="AW144" s="268"/>
      <c r="AX144" s="268"/>
      <c r="AY144" s="268"/>
    </row>
    <row r="145" spans="23:51" x14ac:dyDescent="0.15"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8"/>
      <c r="AL145" s="268"/>
      <c r="AM145" s="268"/>
      <c r="AN145" s="268"/>
      <c r="AO145" s="268"/>
      <c r="AP145" s="268"/>
      <c r="AQ145" s="268"/>
      <c r="AR145" s="268"/>
      <c r="AS145" s="268"/>
      <c r="AT145" s="268"/>
      <c r="AU145" s="268"/>
      <c r="AV145" s="268"/>
      <c r="AW145" s="268"/>
      <c r="AX145" s="268"/>
      <c r="AY145" s="268"/>
    </row>
    <row r="146" spans="23:51" x14ac:dyDescent="0.15">
      <c r="W146" s="268"/>
      <c r="X146" s="268"/>
      <c r="Y146" s="268"/>
      <c r="Z146" s="268"/>
      <c r="AA146" s="268"/>
      <c r="AB146" s="268"/>
      <c r="AC146" s="268"/>
      <c r="AD146" s="268"/>
      <c r="AE146" s="268"/>
      <c r="AF146" s="268"/>
      <c r="AG146" s="268"/>
      <c r="AH146" s="268"/>
      <c r="AI146" s="268"/>
      <c r="AJ146" s="268"/>
      <c r="AK146" s="268"/>
      <c r="AL146" s="268"/>
      <c r="AM146" s="268"/>
      <c r="AN146" s="268"/>
      <c r="AO146" s="268"/>
      <c r="AP146" s="268"/>
      <c r="AQ146" s="268"/>
      <c r="AR146" s="268"/>
      <c r="AS146" s="268"/>
      <c r="AT146" s="268"/>
      <c r="AU146" s="268"/>
      <c r="AV146" s="268"/>
      <c r="AW146" s="268"/>
      <c r="AX146" s="268"/>
      <c r="AY146" s="268"/>
    </row>
    <row r="147" spans="23:51" x14ac:dyDescent="0.15">
      <c r="W147" s="268"/>
      <c r="X147" s="268"/>
      <c r="Y147" s="268"/>
      <c r="Z147" s="268"/>
      <c r="AA147" s="268"/>
      <c r="AB147" s="268"/>
      <c r="AC147" s="268"/>
      <c r="AD147" s="268"/>
      <c r="AE147" s="268"/>
      <c r="AF147" s="268"/>
      <c r="AG147" s="268"/>
      <c r="AH147" s="268"/>
      <c r="AI147" s="268"/>
      <c r="AJ147" s="268"/>
      <c r="AK147" s="268"/>
      <c r="AL147" s="268"/>
      <c r="AM147" s="268"/>
      <c r="AN147" s="268"/>
      <c r="AO147" s="268"/>
      <c r="AP147" s="268"/>
      <c r="AQ147" s="268"/>
      <c r="AR147" s="268"/>
      <c r="AS147" s="268"/>
      <c r="AT147" s="268"/>
      <c r="AU147" s="268"/>
      <c r="AV147" s="268"/>
      <c r="AW147" s="268"/>
      <c r="AX147" s="268"/>
      <c r="AY147" s="268"/>
    </row>
    <row r="148" spans="23:51" x14ac:dyDescent="0.15">
      <c r="W148" s="268"/>
      <c r="X148" s="268"/>
      <c r="Y148" s="268"/>
      <c r="Z148" s="268"/>
      <c r="AA148" s="268"/>
      <c r="AB148" s="268"/>
      <c r="AC148" s="268"/>
      <c r="AD148" s="268"/>
      <c r="AE148" s="268"/>
      <c r="AF148" s="268"/>
      <c r="AG148" s="268"/>
      <c r="AH148" s="268"/>
      <c r="AI148" s="268"/>
      <c r="AJ148" s="268"/>
      <c r="AK148" s="268"/>
      <c r="AL148" s="268"/>
      <c r="AM148" s="268"/>
      <c r="AN148" s="268"/>
      <c r="AO148" s="268"/>
      <c r="AP148" s="268"/>
      <c r="AQ148" s="268"/>
      <c r="AR148" s="268"/>
      <c r="AS148" s="268"/>
      <c r="AT148" s="268"/>
      <c r="AU148" s="268"/>
      <c r="AV148" s="268"/>
      <c r="AW148" s="268"/>
      <c r="AX148" s="268"/>
      <c r="AY148" s="268"/>
    </row>
    <row r="149" spans="23:51" x14ac:dyDescent="0.15">
      <c r="W149" s="268"/>
      <c r="X149" s="268"/>
      <c r="Y149" s="268"/>
      <c r="Z149" s="268"/>
      <c r="AA149" s="268"/>
      <c r="AB149" s="268"/>
      <c r="AC149" s="268"/>
      <c r="AD149" s="268"/>
      <c r="AE149" s="268"/>
      <c r="AF149" s="268"/>
      <c r="AG149" s="268"/>
      <c r="AH149" s="268"/>
      <c r="AI149" s="268"/>
      <c r="AJ149" s="268"/>
      <c r="AK149" s="268"/>
      <c r="AL149" s="268"/>
      <c r="AM149" s="268"/>
      <c r="AN149" s="268"/>
      <c r="AO149" s="268"/>
      <c r="AP149" s="268"/>
      <c r="AQ149" s="268"/>
      <c r="AR149" s="268"/>
      <c r="AS149" s="268"/>
      <c r="AT149" s="268"/>
      <c r="AU149" s="268"/>
      <c r="AV149" s="268"/>
      <c r="AW149" s="268"/>
      <c r="AX149" s="268"/>
      <c r="AY149" s="268"/>
    </row>
    <row r="150" spans="23:51" x14ac:dyDescent="0.15"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268"/>
      <c r="AG150" s="268"/>
      <c r="AH150" s="268"/>
      <c r="AI150" s="268"/>
      <c r="AJ150" s="268"/>
      <c r="AK150" s="268"/>
      <c r="AL150" s="268"/>
      <c r="AM150" s="268"/>
      <c r="AN150" s="268"/>
      <c r="AO150" s="268"/>
      <c r="AP150" s="268"/>
      <c r="AQ150" s="268"/>
      <c r="AR150" s="268"/>
      <c r="AS150" s="268"/>
      <c r="AT150" s="268"/>
      <c r="AU150" s="268"/>
      <c r="AV150" s="268"/>
      <c r="AW150" s="268"/>
      <c r="AX150" s="268"/>
      <c r="AY150" s="268"/>
    </row>
    <row r="151" spans="23:51" x14ac:dyDescent="0.15">
      <c r="W151" s="268"/>
      <c r="X151" s="268"/>
      <c r="Y151" s="268"/>
      <c r="Z151" s="268"/>
      <c r="AA151" s="268"/>
      <c r="AB151" s="268"/>
      <c r="AC151" s="268"/>
      <c r="AD151" s="268"/>
      <c r="AE151" s="268"/>
      <c r="AF151" s="268"/>
      <c r="AG151" s="268"/>
      <c r="AH151" s="268"/>
      <c r="AI151" s="268"/>
      <c r="AJ151" s="268"/>
      <c r="AK151" s="268"/>
      <c r="AL151" s="268"/>
      <c r="AM151" s="268"/>
      <c r="AN151" s="268"/>
      <c r="AO151" s="268"/>
      <c r="AP151" s="268"/>
      <c r="AQ151" s="268"/>
      <c r="AR151" s="268"/>
      <c r="AS151" s="268"/>
      <c r="AT151" s="268"/>
      <c r="AU151" s="268"/>
      <c r="AV151" s="268"/>
      <c r="AW151" s="268"/>
      <c r="AX151" s="268"/>
      <c r="AY151" s="268"/>
    </row>
    <row r="152" spans="23:51" x14ac:dyDescent="0.15"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68"/>
      <c r="AK152" s="268"/>
      <c r="AL152" s="268"/>
      <c r="AM152" s="268"/>
      <c r="AN152" s="268"/>
      <c r="AO152" s="268"/>
      <c r="AP152" s="268"/>
      <c r="AQ152" s="268"/>
      <c r="AR152" s="268"/>
      <c r="AS152" s="268"/>
      <c r="AT152" s="268"/>
      <c r="AU152" s="268"/>
      <c r="AV152" s="268"/>
      <c r="AW152" s="268"/>
      <c r="AX152" s="268"/>
      <c r="AY152" s="268"/>
    </row>
    <row r="153" spans="23:51" x14ac:dyDescent="0.15">
      <c r="W153" s="268"/>
      <c r="X153" s="268"/>
      <c r="Y153" s="268"/>
      <c r="Z153" s="268"/>
      <c r="AA153" s="268"/>
      <c r="AB153" s="268"/>
      <c r="AC153" s="268"/>
      <c r="AD153" s="268"/>
      <c r="AE153" s="268"/>
      <c r="AF153" s="268"/>
      <c r="AG153" s="268"/>
      <c r="AH153" s="268"/>
      <c r="AI153" s="268"/>
      <c r="AJ153" s="268"/>
      <c r="AK153" s="268"/>
      <c r="AL153" s="268"/>
      <c r="AM153" s="268"/>
      <c r="AN153" s="268"/>
      <c r="AO153" s="268"/>
      <c r="AP153" s="268"/>
      <c r="AQ153" s="268"/>
      <c r="AR153" s="268"/>
      <c r="AS153" s="268"/>
      <c r="AT153" s="268"/>
      <c r="AU153" s="268"/>
      <c r="AV153" s="268"/>
      <c r="AW153" s="268"/>
      <c r="AX153" s="268"/>
      <c r="AY153" s="268"/>
    </row>
    <row r="154" spans="23:51" x14ac:dyDescent="0.15">
      <c r="W154" s="268"/>
      <c r="X154" s="268"/>
      <c r="Y154" s="268"/>
      <c r="Z154" s="268"/>
      <c r="AA154" s="268"/>
      <c r="AB154" s="268"/>
      <c r="AC154" s="268"/>
      <c r="AD154" s="268"/>
      <c r="AE154" s="268"/>
      <c r="AF154" s="268"/>
      <c r="AG154" s="268"/>
      <c r="AH154" s="268"/>
      <c r="AI154" s="268"/>
      <c r="AJ154" s="268"/>
      <c r="AK154" s="268"/>
      <c r="AL154" s="268"/>
      <c r="AM154" s="268"/>
      <c r="AN154" s="268"/>
      <c r="AO154" s="268"/>
      <c r="AP154" s="268"/>
      <c r="AQ154" s="268"/>
      <c r="AR154" s="268"/>
      <c r="AS154" s="268"/>
      <c r="AT154" s="268"/>
      <c r="AU154" s="268"/>
      <c r="AV154" s="268"/>
      <c r="AW154" s="268"/>
      <c r="AX154" s="268"/>
      <c r="AY154" s="268"/>
    </row>
    <row r="155" spans="23:51" x14ac:dyDescent="0.15">
      <c r="W155" s="268"/>
      <c r="X155" s="268"/>
      <c r="Y155" s="268"/>
      <c r="Z155" s="268"/>
      <c r="AA155" s="268"/>
      <c r="AB155" s="268"/>
      <c r="AC155" s="268"/>
      <c r="AD155" s="268"/>
      <c r="AE155" s="268"/>
      <c r="AF155" s="268"/>
      <c r="AG155" s="268"/>
      <c r="AH155" s="268"/>
      <c r="AI155" s="268"/>
      <c r="AJ155" s="268"/>
      <c r="AK155" s="268"/>
      <c r="AL155" s="268"/>
      <c r="AM155" s="268"/>
      <c r="AN155" s="268"/>
      <c r="AO155" s="268"/>
      <c r="AP155" s="268"/>
      <c r="AQ155" s="268"/>
      <c r="AR155" s="268"/>
      <c r="AS155" s="268"/>
      <c r="AT155" s="268"/>
      <c r="AU155" s="268"/>
      <c r="AV155" s="268"/>
      <c r="AW155" s="268"/>
      <c r="AX155" s="268"/>
      <c r="AY155" s="268"/>
    </row>
    <row r="156" spans="23:51" x14ac:dyDescent="0.15">
      <c r="W156" s="268"/>
      <c r="X156" s="268"/>
      <c r="Y156" s="268"/>
      <c r="Z156" s="268"/>
      <c r="AA156" s="268"/>
      <c r="AB156" s="268"/>
      <c r="AC156" s="268"/>
      <c r="AD156" s="268"/>
      <c r="AE156" s="268"/>
      <c r="AF156" s="268"/>
      <c r="AG156" s="268"/>
      <c r="AH156" s="268"/>
      <c r="AI156" s="268"/>
      <c r="AJ156" s="268"/>
      <c r="AK156" s="268"/>
      <c r="AL156" s="268"/>
      <c r="AM156" s="268"/>
      <c r="AN156" s="268"/>
      <c r="AO156" s="268"/>
      <c r="AP156" s="268"/>
      <c r="AQ156" s="268"/>
      <c r="AR156" s="268"/>
      <c r="AS156" s="268"/>
      <c r="AT156" s="268"/>
      <c r="AU156" s="268"/>
      <c r="AV156" s="268"/>
      <c r="AW156" s="268"/>
      <c r="AX156" s="268"/>
      <c r="AY156" s="268"/>
    </row>
    <row r="157" spans="23:51" x14ac:dyDescent="0.15">
      <c r="W157" s="268"/>
      <c r="X157" s="268"/>
      <c r="Y157" s="268"/>
      <c r="Z157" s="268"/>
      <c r="AA157" s="268"/>
      <c r="AB157" s="268"/>
      <c r="AC157" s="268"/>
      <c r="AD157" s="268"/>
      <c r="AE157" s="268"/>
      <c r="AF157" s="268"/>
      <c r="AG157" s="268"/>
      <c r="AH157" s="268"/>
      <c r="AI157" s="268"/>
      <c r="AJ157" s="268"/>
      <c r="AK157" s="268"/>
      <c r="AL157" s="268"/>
      <c r="AM157" s="268"/>
      <c r="AN157" s="268"/>
      <c r="AO157" s="268"/>
      <c r="AP157" s="268"/>
      <c r="AQ157" s="268"/>
      <c r="AR157" s="268"/>
      <c r="AS157" s="268"/>
      <c r="AT157" s="268"/>
      <c r="AU157" s="268"/>
      <c r="AV157" s="268"/>
      <c r="AW157" s="268"/>
      <c r="AX157" s="268"/>
      <c r="AY157" s="268"/>
    </row>
    <row r="158" spans="23:51" x14ac:dyDescent="0.15">
      <c r="W158" s="268"/>
      <c r="X158" s="268"/>
      <c r="Y158" s="268"/>
      <c r="Z158" s="268"/>
      <c r="AA158" s="268"/>
      <c r="AB158" s="268"/>
      <c r="AC158" s="268"/>
      <c r="AD158" s="268"/>
      <c r="AE158" s="268"/>
      <c r="AF158" s="268"/>
      <c r="AG158" s="268"/>
      <c r="AH158" s="268"/>
      <c r="AI158" s="268"/>
      <c r="AJ158" s="268"/>
      <c r="AK158" s="268"/>
      <c r="AL158" s="268"/>
      <c r="AM158" s="268"/>
      <c r="AN158" s="268"/>
      <c r="AO158" s="268"/>
      <c r="AP158" s="268"/>
      <c r="AQ158" s="268"/>
      <c r="AR158" s="268"/>
      <c r="AS158" s="268"/>
      <c r="AT158" s="268"/>
      <c r="AU158" s="268"/>
      <c r="AV158" s="268"/>
      <c r="AW158" s="268"/>
      <c r="AX158" s="268"/>
      <c r="AY158" s="268"/>
    </row>
    <row r="159" spans="23:51" x14ac:dyDescent="0.15">
      <c r="W159" s="268"/>
      <c r="X159" s="268"/>
      <c r="Y159" s="268"/>
      <c r="Z159" s="268"/>
      <c r="AA159" s="268"/>
      <c r="AB159" s="268"/>
      <c r="AC159" s="268"/>
      <c r="AD159" s="268"/>
      <c r="AE159" s="268"/>
      <c r="AF159" s="268"/>
      <c r="AG159" s="268"/>
      <c r="AH159" s="268"/>
      <c r="AI159" s="268"/>
      <c r="AJ159" s="268"/>
      <c r="AK159" s="268"/>
      <c r="AL159" s="268"/>
      <c r="AM159" s="268"/>
      <c r="AN159" s="268"/>
      <c r="AO159" s="268"/>
      <c r="AP159" s="268"/>
      <c r="AQ159" s="268"/>
      <c r="AR159" s="268"/>
      <c r="AS159" s="268"/>
      <c r="AT159" s="268"/>
      <c r="AU159" s="268"/>
      <c r="AV159" s="268"/>
      <c r="AW159" s="268"/>
      <c r="AX159" s="268"/>
      <c r="AY159" s="268"/>
    </row>
    <row r="160" spans="23:51" x14ac:dyDescent="0.15">
      <c r="W160" s="268"/>
      <c r="X160" s="268"/>
      <c r="Y160" s="268"/>
      <c r="Z160" s="268"/>
      <c r="AA160" s="268"/>
      <c r="AB160" s="268"/>
      <c r="AC160" s="268"/>
      <c r="AD160" s="268"/>
      <c r="AE160" s="268"/>
      <c r="AF160" s="268"/>
      <c r="AG160" s="268"/>
      <c r="AH160" s="268"/>
      <c r="AI160" s="268"/>
      <c r="AJ160" s="268"/>
      <c r="AK160" s="268"/>
      <c r="AL160" s="268"/>
      <c r="AM160" s="268"/>
      <c r="AN160" s="268"/>
      <c r="AO160" s="268"/>
      <c r="AP160" s="268"/>
      <c r="AQ160" s="268"/>
      <c r="AR160" s="268"/>
      <c r="AS160" s="268"/>
      <c r="AT160" s="268"/>
      <c r="AU160" s="268"/>
      <c r="AV160" s="268"/>
      <c r="AW160" s="268"/>
      <c r="AX160" s="268"/>
      <c r="AY160" s="268"/>
    </row>
    <row r="161" spans="23:51" x14ac:dyDescent="0.15">
      <c r="W161" s="268"/>
      <c r="X161" s="268"/>
      <c r="Y161" s="268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8"/>
      <c r="AL161" s="268"/>
      <c r="AM161" s="268"/>
      <c r="AN161" s="268"/>
      <c r="AO161" s="268"/>
      <c r="AP161" s="268"/>
      <c r="AQ161" s="268"/>
      <c r="AR161" s="268"/>
      <c r="AS161" s="268"/>
      <c r="AT161" s="268"/>
      <c r="AU161" s="268"/>
      <c r="AV161" s="268"/>
      <c r="AW161" s="268"/>
      <c r="AX161" s="268"/>
      <c r="AY161" s="268"/>
    </row>
    <row r="162" spans="23:51" x14ac:dyDescent="0.15">
      <c r="W162" s="268"/>
      <c r="X162" s="268"/>
      <c r="Y162" s="268"/>
      <c r="Z162" s="268"/>
      <c r="AA162" s="268"/>
      <c r="AB162" s="268"/>
      <c r="AC162" s="268"/>
      <c r="AD162" s="268"/>
      <c r="AE162" s="268"/>
      <c r="AF162" s="268"/>
      <c r="AG162" s="268"/>
      <c r="AH162" s="268"/>
      <c r="AI162" s="268"/>
      <c r="AJ162" s="268"/>
      <c r="AK162" s="268"/>
      <c r="AL162" s="268"/>
      <c r="AM162" s="268"/>
      <c r="AN162" s="268"/>
      <c r="AO162" s="268"/>
      <c r="AP162" s="268"/>
      <c r="AQ162" s="268"/>
      <c r="AR162" s="268"/>
      <c r="AS162" s="268"/>
      <c r="AT162" s="268"/>
      <c r="AU162" s="268"/>
      <c r="AV162" s="268"/>
      <c r="AW162" s="268"/>
      <c r="AX162" s="268"/>
      <c r="AY162" s="268"/>
    </row>
    <row r="163" spans="23:51" x14ac:dyDescent="0.15">
      <c r="W163" s="268"/>
      <c r="X163" s="268"/>
      <c r="Y163" s="268"/>
      <c r="Z163" s="268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  <c r="AT163" s="268"/>
      <c r="AU163" s="268"/>
      <c r="AV163" s="268"/>
      <c r="AW163" s="268"/>
      <c r="AX163" s="268"/>
      <c r="AY163" s="268"/>
    </row>
    <row r="164" spans="23:51" x14ac:dyDescent="0.15">
      <c r="W164" s="268"/>
      <c r="X164" s="268"/>
      <c r="Y164" s="268"/>
      <c r="Z164" s="268"/>
      <c r="AA164" s="268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8"/>
      <c r="AL164" s="268"/>
      <c r="AM164" s="268"/>
      <c r="AN164" s="268"/>
      <c r="AO164" s="268"/>
      <c r="AP164" s="268"/>
      <c r="AQ164" s="268"/>
      <c r="AR164" s="268"/>
      <c r="AS164" s="268"/>
      <c r="AT164" s="268"/>
      <c r="AU164" s="268"/>
      <c r="AV164" s="268"/>
      <c r="AW164" s="268"/>
      <c r="AX164" s="268"/>
      <c r="AY164" s="268"/>
    </row>
    <row r="165" spans="23:51" x14ac:dyDescent="0.15">
      <c r="W165" s="268"/>
      <c r="X165" s="268"/>
      <c r="Y165" s="268"/>
      <c r="Z165" s="268"/>
      <c r="AA165" s="268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8"/>
      <c r="AL165" s="268"/>
      <c r="AM165" s="268"/>
      <c r="AN165" s="268"/>
      <c r="AO165" s="268"/>
      <c r="AP165" s="268"/>
      <c r="AQ165" s="268"/>
      <c r="AR165" s="268"/>
      <c r="AS165" s="268"/>
      <c r="AT165" s="268"/>
      <c r="AU165" s="268"/>
      <c r="AV165" s="268"/>
      <c r="AW165" s="268"/>
      <c r="AX165" s="268"/>
      <c r="AY165" s="268"/>
    </row>
    <row r="166" spans="23:51" x14ac:dyDescent="0.15">
      <c r="W166" s="268"/>
      <c r="X166" s="268"/>
      <c r="Y166" s="268"/>
      <c r="Z166" s="268"/>
      <c r="AA166" s="268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8"/>
      <c r="AR166" s="268"/>
      <c r="AS166" s="268"/>
      <c r="AT166" s="268"/>
      <c r="AU166" s="268"/>
      <c r="AV166" s="268"/>
      <c r="AW166" s="268"/>
      <c r="AX166" s="268"/>
      <c r="AY166" s="268"/>
    </row>
    <row r="167" spans="23:51" x14ac:dyDescent="0.15">
      <c r="W167" s="268"/>
      <c r="X167" s="268"/>
      <c r="Y167" s="268"/>
      <c r="Z167" s="268"/>
      <c r="AA167" s="268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8"/>
      <c r="AR167" s="268"/>
      <c r="AS167" s="268"/>
      <c r="AT167" s="268"/>
      <c r="AU167" s="268"/>
      <c r="AV167" s="268"/>
      <c r="AW167" s="268"/>
      <c r="AX167" s="268"/>
      <c r="AY167" s="268"/>
    </row>
    <row r="168" spans="23:51" x14ac:dyDescent="0.15">
      <c r="W168" s="268"/>
      <c r="X168" s="268"/>
      <c r="Y168" s="268"/>
      <c r="Z168" s="268"/>
      <c r="AA168" s="268"/>
      <c r="AB168" s="268"/>
      <c r="AC168" s="268"/>
      <c r="AD168" s="268"/>
      <c r="AE168" s="268"/>
      <c r="AF168" s="268"/>
      <c r="AG168" s="268"/>
      <c r="AH168" s="268"/>
      <c r="AI168" s="268"/>
      <c r="AJ168" s="268"/>
      <c r="AK168" s="268"/>
      <c r="AL168" s="268"/>
      <c r="AM168" s="268"/>
      <c r="AN168" s="268"/>
      <c r="AO168" s="268"/>
      <c r="AP168" s="268"/>
      <c r="AQ168" s="268"/>
      <c r="AR168" s="268"/>
      <c r="AS168" s="268"/>
      <c r="AT168" s="268"/>
      <c r="AU168" s="268"/>
      <c r="AV168" s="268"/>
      <c r="AW168" s="268"/>
      <c r="AX168" s="268"/>
      <c r="AY168" s="268"/>
    </row>
    <row r="169" spans="23:51" x14ac:dyDescent="0.15">
      <c r="W169" s="268"/>
      <c r="X169" s="268"/>
      <c r="Y169" s="268"/>
      <c r="Z169" s="268"/>
      <c r="AA169" s="268"/>
      <c r="AB169" s="268"/>
      <c r="AC169" s="268"/>
      <c r="AD169" s="268"/>
      <c r="AE169" s="268"/>
      <c r="AF169" s="268"/>
      <c r="AG169" s="268"/>
      <c r="AH169" s="268"/>
      <c r="AI169" s="268"/>
      <c r="AJ169" s="268"/>
      <c r="AK169" s="268"/>
      <c r="AL169" s="268"/>
      <c r="AM169" s="268"/>
      <c r="AN169" s="268"/>
      <c r="AO169" s="268"/>
      <c r="AP169" s="268"/>
      <c r="AQ169" s="268"/>
      <c r="AR169" s="268"/>
      <c r="AS169" s="268"/>
      <c r="AT169" s="268"/>
      <c r="AU169" s="268"/>
      <c r="AV169" s="268"/>
      <c r="AW169" s="268"/>
      <c r="AX169" s="268"/>
      <c r="AY169" s="268"/>
    </row>
    <row r="170" spans="23:51" x14ac:dyDescent="0.15">
      <c r="W170" s="268"/>
      <c r="X170" s="268"/>
      <c r="Y170" s="268"/>
      <c r="Z170" s="268"/>
      <c r="AA170" s="268"/>
      <c r="AB170" s="268"/>
      <c r="AC170" s="268"/>
      <c r="AD170" s="268"/>
      <c r="AE170" s="268"/>
      <c r="AF170" s="268"/>
      <c r="AG170" s="268"/>
      <c r="AH170" s="268"/>
      <c r="AI170" s="268"/>
      <c r="AJ170" s="268"/>
      <c r="AK170" s="268"/>
      <c r="AL170" s="268"/>
      <c r="AM170" s="268"/>
      <c r="AN170" s="268"/>
      <c r="AO170" s="268"/>
      <c r="AP170" s="268"/>
      <c r="AQ170" s="268"/>
      <c r="AR170" s="268"/>
      <c r="AS170" s="268"/>
      <c r="AT170" s="268"/>
      <c r="AU170" s="268"/>
      <c r="AV170" s="268"/>
      <c r="AW170" s="268"/>
      <c r="AX170" s="268"/>
      <c r="AY170" s="268"/>
    </row>
    <row r="171" spans="23:51" x14ac:dyDescent="0.15">
      <c r="W171" s="268"/>
      <c r="X171" s="268"/>
      <c r="Y171" s="268"/>
      <c r="Z171" s="268"/>
      <c r="AA171" s="268"/>
      <c r="AB171" s="268"/>
      <c r="AC171" s="268"/>
      <c r="AD171" s="268"/>
      <c r="AE171" s="268"/>
      <c r="AF171" s="268"/>
      <c r="AG171" s="268"/>
      <c r="AH171" s="268"/>
      <c r="AI171" s="268"/>
      <c r="AJ171" s="268"/>
      <c r="AK171" s="268"/>
      <c r="AL171" s="268"/>
      <c r="AM171" s="268"/>
      <c r="AN171" s="268"/>
      <c r="AO171" s="268"/>
      <c r="AP171" s="268"/>
      <c r="AQ171" s="268"/>
      <c r="AR171" s="268"/>
      <c r="AS171" s="268"/>
      <c r="AT171" s="268"/>
      <c r="AU171" s="268"/>
      <c r="AV171" s="268"/>
      <c r="AW171" s="268"/>
      <c r="AX171" s="268"/>
      <c r="AY171" s="268"/>
    </row>
    <row r="172" spans="23:51" x14ac:dyDescent="0.15">
      <c r="W172" s="268"/>
      <c r="X172" s="268"/>
      <c r="Y172" s="268"/>
      <c r="Z172" s="268"/>
      <c r="AA172" s="268"/>
      <c r="AB172" s="268"/>
      <c r="AC172" s="268"/>
      <c r="AD172" s="268"/>
      <c r="AE172" s="268"/>
      <c r="AF172" s="268"/>
      <c r="AG172" s="268"/>
      <c r="AH172" s="268"/>
      <c r="AI172" s="268"/>
      <c r="AJ172" s="268"/>
      <c r="AK172" s="268"/>
      <c r="AL172" s="268"/>
      <c r="AM172" s="268"/>
      <c r="AN172" s="268"/>
      <c r="AO172" s="268"/>
      <c r="AP172" s="268"/>
      <c r="AQ172" s="268"/>
      <c r="AR172" s="268"/>
      <c r="AS172" s="268"/>
      <c r="AT172" s="268"/>
      <c r="AU172" s="268"/>
      <c r="AV172" s="268"/>
      <c r="AW172" s="268"/>
      <c r="AX172" s="268"/>
      <c r="AY172" s="268"/>
    </row>
    <row r="173" spans="23:51" x14ac:dyDescent="0.15">
      <c r="W173" s="268"/>
      <c r="X173" s="268"/>
      <c r="Y173" s="268"/>
      <c r="Z173" s="268"/>
      <c r="AA173" s="268"/>
      <c r="AB173" s="268"/>
      <c r="AC173" s="268"/>
      <c r="AD173" s="268"/>
      <c r="AE173" s="268"/>
      <c r="AF173" s="268"/>
      <c r="AG173" s="268"/>
      <c r="AH173" s="268"/>
      <c r="AI173" s="268"/>
      <c r="AJ173" s="268"/>
      <c r="AK173" s="268"/>
      <c r="AL173" s="268"/>
      <c r="AM173" s="268"/>
      <c r="AN173" s="268"/>
      <c r="AO173" s="268"/>
      <c r="AP173" s="268"/>
      <c r="AQ173" s="268"/>
      <c r="AR173" s="268"/>
      <c r="AS173" s="268"/>
      <c r="AT173" s="268"/>
      <c r="AU173" s="268"/>
      <c r="AV173" s="268"/>
      <c r="AW173" s="268"/>
      <c r="AX173" s="268"/>
      <c r="AY173" s="268"/>
    </row>
    <row r="174" spans="23:51" x14ac:dyDescent="0.15">
      <c r="W174" s="268"/>
      <c r="X174" s="268"/>
      <c r="Y174" s="268"/>
      <c r="Z174" s="268"/>
      <c r="AA174" s="268"/>
      <c r="AB174" s="268"/>
      <c r="AC174" s="268"/>
      <c r="AD174" s="268"/>
      <c r="AE174" s="268"/>
      <c r="AF174" s="268"/>
      <c r="AG174" s="268"/>
      <c r="AH174" s="268"/>
      <c r="AI174" s="268"/>
      <c r="AJ174" s="268"/>
      <c r="AK174" s="268"/>
      <c r="AL174" s="268"/>
      <c r="AM174" s="268"/>
      <c r="AN174" s="268"/>
      <c r="AO174" s="268"/>
      <c r="AP174" s="268"/>
      <c r="AQ174" s="268"/>
      <c r="AR174" s="268"/>
      <c r="AS174" s="268"/>
      <c r="AT174" s="268"/>
      <c r="AU174" s="268"/>
      <c r="AV174" s="268"/>
      <c r="AW174" s="268"/>
      <c r="AX174" s="268"/>
      <c r="AY174" s="268"/>
    </row>
    <row r="175" spans="23:51" x14ac:dyDescent="0.15">
      <c r="W175" s="268"/>
      <c r="X175" s="268"/>
      <c r="Y175" s="268"/>
      <c r="Z175" s="268"/>
      <c r="AA175" s="268"/>
      <c r="AB175" s="268"/>
      <c r="AC175" s="268"/>
      <c r="AD175" s="268"/>
      <c r="AE175" s="268"/>
      <c r="AF175" s="268"/>
      <c r="AG175" s="268"/>
      <c r="AH175" s="268"/>
      <c r="AI175" s="268"/>
      <c r="AJ175" s="268"/>
      <c r="AK175" s="268"/>
      <c r="AL175" s="268"/>
      <c r="AM175" s="268"/>
      <c r="AN175" s="268"/>
      <c r="AO175" s="268"/>
      <c r="AP175" s="268"/>
      <c r="AQ175" s="268"/>
      <c r="AR175" s="268"/>
      <c r="AS175" s="268"/>
      <c r="AT175" s="268"/>
      <c r="AU175" s="268"/>
      <c r="AV175" s="268"/>
      <c r="AW175" s="268"/>
      <c r="AX175" s="268"/>
      <c r="AY175" s="268"/>
    </row>
    <row r="176" spans="23:51" x14ac:dyDescent="0.15">
      <c r="W176" s="268"/>
      <c r="X176" s="268"/>
      <c r="Y176" s="268"/>
      <c r="Z176" s="268"/>
      <c r="AA176" s="268"/>
      <c r="AB176" s="268"/>
      <c r="AC176" s="268"/>
      <c r="AD176" s="268"/>
      <c r="AE176" s="268"/>
      <c r="AF176" s="268"/>
      <c r="AG176" s="268"/>
      <c r="AH176" s="268"/>
      <c r="AI176" s="268"/>
      <c r="AJ176" s="268"/>
      <c r="AK176" s="268"/>
      <c r="AL176" s="268"/>
      <c r="AM176" s="268"/>
      <c r="AN176" s="268"/>
      <c r="AO176" s="268"/>
      <c r="AP176" s="268"/>
      <c r="AQ176" s="268"/>
      <c r="AR176" s="268"/>
      <c r="AS176" s="268"/>
      <c r="AT176" s="268"/>
      <c r="AU176" s="268"/>
      <c r="AV176" s="268"/>
      <c r="AW176" s="268"/>
      <c r="AX176" s="268"/>
      <c r="AY176" s="268"/>
    </row>
    <row r="177" spans="23:51" x14ac:dyDescent="0.15">
      <c r="W177" s="268"/>
      <c r="X177" s="268"/>
      <c r="Y177" s="268"/>
      <c r="Z177" s="268"/>
      <c r="AA177" s="268"/>
      <c r="AB177" s="268"/>
      <c r="AC177" s="268"/>
      <c r="AD177" s="268"/>
      <c r="AE177" s="268"/>
      <c r="AF177" s="268"/>
      <c r="AG177" s="268"/>
      <c r="AH177" s="268"/>
      <c r="AI177" s="268"/>
      <c r="AJ177" s="268"/>
      <c r="AK177" s="268"/>
      <c r="AL177" s="268"/>
      <c r="AM177" s="268"/>
      <c r="AN177" s="268"/>
      <c r="AO177" s="268"/>
      <c r="AP177" s="268"/>
      <c r="AQ177" s="268"/>
      <c r="AR177" s="268"/>
      <c r="AS177" s="268"/>
      <c r="AT177" s="268"/>
      <c r="AU177" s="268"/>
      <c r="AV177" s="268"/>
      <c r="AW177" s="268"/>
      <c r="AX177" s="268"/>
      <c r="AY177" s="268"/>
    </row>
    <row r="178" spans="23:51" x14ac:dyDescent="0.15">
      <c r="W178" s="268"/>
      <c r="X178" s="268"/>
      <c r="Y178" s="268"/>
      <c r="Z178" s="268"/>
      <c r="AA178" s="268"/>
      <c r="AB178" s="268"/>
      <c r="AC178" s="268"/>
      <c r="AD178" s="268"/>
      <c r="AE178" s="268"/>
      <c r="AF178" s="268"/>
      <c r="AG178" s="268"/>
      <c r="AH178" s="268"/>
      <c r="AI178" s="268"/>
      <c r="AJ178" s="268"/>
      <c r="AK178" s="268"/>
      <c r="AL178" s="268"/>
      <c r="AM178" s="268"/>
      <c r="AN178" s="268"/>
      <c r="AO178" s="268"/>
      <c r="AP178" s="268"/>
      <c r="AQ178" s="268"/>
      <c r="AR178" s="268"/>
      <c r="AS178" s="268"/>
      <c r="AT178" s="268"/>
      <c r="AU178" s="268"/>
      <c r="AV178" s="268"/>
      <c r="AW178" s="268"/>
      <c r="AX178" s="268"/>
      <c r="AY178" s="268"/>
    </row>
    <row r="179" spans="23:51" x14ac:dyDescent="0.15">
      <c r="W179" s="268"/>
      <c r="X179" s="268"/>
      <c r="Y179" s="268"/>
      <c r="Z179" s="268"/>
      <c r="AA179" s="268"/>
      <c r="AB179" s="268"/>
      <c r="AC179" s="268"/>
      <c r="AD179" s="268"/>
      <c r="AE179" s="268"/>
      <c r="AF179" s="268"/>
      <c r="AG179" s="268"/>
      <c r="AH179" s="268"/>
      <c r="AI179" s="268"/>
      <c r="AJ179" s="268"/>
      <c r="AK179" s="268"/>
      <c r="AL179" s="268"/>
      <c r="AM179" s="268"/>
      <c r="AN179" s="268"/>
      <c r="AO179" s="268"/>
      <c r="AP179" s="268"/>
      <c r="AQ179" s="268"/>
      <c r="AR179" s="268"/>
      <c r="AS179" s="268"/>
      <c r="AT179" s="268"/>
      <c r="AU179" s="268"/>
      <c r="AV179" s="268"/>
      <c r="AW179" s="268"/>
      <c r="AX179" s="268"/>
      <c r="AY179" s="268"/>
    </row>
    <row r="180" spans="23:51" x14ac:dyDescent="0.15">
      <c r="W180" s="268"/>
      <c r="X180" s="268"/>
      <c r="Y180" s="268"/>
      <c r="Z180" s="268"/>
      <c r="AA180" s="268"/>
      <c r="AB180" s="268"/>
      <c r="AC180" s="268"/>
      <c r="AD180" s="268"/>
      <c r="AE180" s="268"/>
      <c r="AF180" s="268"/>
      <c r="AG180" s="268"/>
      <c r="AH180" s="268"/>
      <c r="AI180" s="268"/>
      <c r="AJ180" s="268"/>
      <c r="AK180" s="268"/>
      <c r="AL180" s="268"/>
      <c r="AM180" s="268"/>
      <c r="AN180" s="268"/>
      <c r="AO180" s="268"/>
      <c r="AP180" s="268"/>
      <c r="AQ180" s="268"/>
      <c r="AR180" s="268"/>
      <c r="AS180" s="268"/>
      <c r="AT180" s="268"/>
      <c r="AU180" s="268"/>
      <c r="AV180" s="268"/>
      <c r="AW180" s="268"/>
      <c r="AX180" s="268"/>
      <c r="AY180" s="268"/>
    </row>
    <row r="181" spans="23:51" x14ac:dyDescent="0.15">
      <c r="W181" s="268"/>
      <c r="X181" s="268"/>
      <c r="Y181" s="268"/>
      <c r="Z181" s="268"/>
      <c r="AA181" s="268"/>
      <c r="AB181" s="268"/>
      <c r="AC181" s="268"/>
      <c r="AD181" s="268"/>
      <c r="AE181" s="268"/>
      <c r="AF181" s="268"/>
      <c r="AG181" s="268"/>
      <c r="AH181" s="268"/>
      <c r="AI181" s="268"/>
      <c r="AJ181" s="268"/>
      <c r="AK181" s="268"/>
      <c r="AL181" s="268"/>
      <c r="AM181" s="268"/>
      <c r="AN181" s="268"/>
      <c r="AO181" s="268"/>
      <c r="AP181" s="268"/>
      <c r="AQ181" s="268"/>
      <c r="AR181" s="268"/>
      <c r="AS181" s="268"/>
      <c r="AT181" s="268"/>
      <c r="AU181" s="268"/>
      <c r="AV181" s="268"/>
      <c r="AW181" s="268"/>
      <c r="AX181" s="268"/>
      <c r="AY181" s="268"/>
    </row>
    <row r="182" spans="23:51" x14ac:dyDescent="0.15">
      <c r="W182" s="268"/>
      <c r="X182" s="268"/>
      <c r="Y182" s="268"/>
      <c r="Z182" s="268"/>
      <c r="AA182" s="268"/>
      <c r="AB182" s="268"/>
      <c r="AC182" s="268"/>
      <c r="AD182" s="268"/>
      <c r="AE182" s="268"/>
      <c r="AF182" s="268"/>
      <c r="AG182" s="268"/>
      <c r="AH182" s="268"/>
      <c r="AI182" s="268"/>
      <c r="AJ182" s="268"/>
      <c r="AK182" s="268"/>
      <c r="AL182" s="268"/>
      <c r="AM182" s="268"/>
      <c r="AN182" s="268"/>
      <c r="AO182" s="268"/>
      <c r="AP182" s="268"/>
      <c r="AQ182" s="268"/>
      <c r="AR182" s="268"/>
      <c r="AS182" s="268"/>
      <c r="AT182" s="268"/>
      <c r="AU182" s="268"/>
      <c r="AV182" s="268"/>
      <c r="AW182" s="268"/>
      <c r="AX182" s="268"/>
      <c r="AY182" s="268"/>
    </row>
    <row r="183" spans="23:51" x14ac:dyDescent="0.15">
      <c r="W183" s="268"/>
      <c r="X183" s="268"/>
      <c r="Y183" s="268"/>
      <c r="Z183" s="268"/>
      <c r="AA183" s="268"/>
      <c r="AB183" s="268"/>
      <c r="AC183" s="268"/>
      <c r="AD183" s="268"/>
      <c r="AE183" s="268"/>
      <c r="AF183" s="268"/>
      <c r="AG183" s="268"/>
      <c r="AH183" s="268"/>
      <c r="AI183" s="268"/>
      <c r="AJ183" s="268"/>
      <c r="AK183" s="268"/>
      <c r="AL183" s="268"/>
      <c r="AM183" s="268"/>
      <c r="AN183" s="268"/>
      <c r="AO183" s="268"/>
      <c r="AP183" s="268"/>
      <c r="AQ183" s="268"/>
      <c r="AR183" s="268"/>
      <c r="AS183" s="268"/>
      <c r="AT183" s="268"/>
      <c r="AU183" s="268"/>
      <c r="AV183" s="268"/>
      <c r="AW183" s="268"/>
      <c r="AX183" s="268"/>
      <c r="AY183" s="268"/>
    </row>
    <row r="184" spans="23:51" x14ac:dyDescent="0.15">
      <c r="W184" s="268"/>
      <c r="X184" s="268"/>
      <c r="Y184" s="268"/>
      <c r="Z184" s="268"/>
      <c r="AA184" s="268"/>
      <c r="AB184" s="268"/>
      <c r="AC184" s="268"/>
      <c r="AD184" s="268"/>
      <c r="AE184" s="268"/>
      <c r="AF184" s="268"/>
      <c r="AG184" s="268"/>
      <c r="AH184" s="268"/>
      <c r="AI184" s="268"/>
      <c r="AJ184" s="268"/>
      <c r="AK184" s="268"/>
      <c r="AL184" s="268"/>
      <c r="AM184" s="268"/>
      <c r="AN184" s="268"/>
      <c r="AO184" s="268"/>
      <c r="AP184" s="268"/>
      <c r="AQ184" s="268"/>
      <c r="AR184" s="268"/>
      <c r="AS184" s="268"/>
      <c r="AT184" s="268"/>
      <c r="AU184" s="268"/>
      <c r="AV184" s="268"/>
      <c r="AW184" s="268"/>
      <c r="AX184" s="268"/>
      <c r="AY184" s="268"/>
    </row>
    <row r="185" spans="23:51" x14ac:dyDescent="0.15">
      <c r="W185" s="268"/>
      <c r="X185" s="268"/>
      <c r="Y185" s="268"/>
      <c r="Z185" s="268"/>
      <c r="AA185" s="268"/>
      <c r="AB185" s="268"/>
      <c r="AC185" s="268"/>
      <c r="AD185" s="268"/>
      <c r="AE185" s="268"/>
      <c r="AF185" s="268"/>
      <c r="AG185" s="268"/>
      <c r="AH185" s="268"/>
      <c r="AI185" s="268"/>
      <c r="AJ185" s="268"/>
      <c r="AK185" s="268"/>
      <c r="AL185" s="268"/>
      <c r="AM185" s="268"/>
      <c r="AN185" s="268"/>
      <c r="AO185" s="268"/>
      <c r="AP185" s="268"/>
      <c r="AQ185" s="268"/>
      <c r="AR185" s="268"/>
      <c r="AS185" s="268"/>
      <c r="AT185" s="268"/>
      <c r="AU185" s="268"/>
      <c r="AV185" s="268"/>
      <c r="AW185" s="268"/>
      <c r="AX185" s="268"/>
      <c r="AY185" s="268"/>
    </row>
    <row r="186" spans="23:51" x14ac:dyDescent="0.15">
      <c r="W186" s="268"/>
      <c r="X186" s="268"/>
      <c r="Y186" s="268"/>
      <c r="Z186" s="268"/>
      <c r="AA186" s="268"/>
      <c r="AB186" s="268"/>
      <c r="AC186" s="268"/>
      <c r="AD186" s="268"/>
      <c r="AE186" s="268"/>
      <c r="AF186" s="268"/>
      <c r="AG186" s="268"/>
      <c r="AH186" s="268"/>
      <c r="AI186" s="268"/>
      <c r="AJ186" s="268"/>
      <c r="AK186" s="268"/>
      <c r="AL186" s="268"/>
      <c r="AM186" s="268"/>
      <c r="AN186" s="268"/>
      <c r="AO186" s="268"/>
      <c r="AP186" s="268"/>
      <c r="AQ186" s="268"/>
      <c r="AR186" s="268"/>
      <c r="AS186" s="268"/>
      <c r="AT186" s="268"/>
      <c r="AU186" s="268"/>
      <c r="AV186" s="268"/>
      <c r="AW186" s="268"/>
      <c r="AX186" s="268"/>
      <c r="AY186" s="268"/>
    </row>
    <row r="187" spans="23:51" x14ac:dyDescent="0.15">
      <c r="W187" s="268"/>
      <c r="X187" s="268"/>
      <c r="Y187" s="268"/>
      <c r="Z187" s="268"/>
      <c r="AA187" s="268"/>
      <c r="AB187" s="268"/>
      <c r="AC187" s="268"/>
      <c r="AD187" s="268"/>
      <c r="AE187" s="268"/>
      <c r="AF187" s="268"/>
      <c r="AG187" s="268"/>
      <c r="AH187" s="268"/>
      <c r="AI187" s="268"/>
      <c r="AJ187" s="268"/>
      <c r="AK187" s="268"/>
      <c r="AL187" s="268"/>
      <c r="AM187" s="268"/>
      <c r="AN187" s="268"/>
      <c r="AO187" s="268"/>
      <c r="AP187" s="268"/>
      <c r="AQ187" s="268"/>
      <c r="AR187" s="268"/>
      <c r="AS187" s="268"/>
      <c r="AT187" s="268"/>
      <c r="AU187" s="268"/>
      <c r="AV187" s="268"/>
      <c r="AW187" s="268"/>
      <c r="AX187" s="268"/>
      <c r="AY187" s="268"/>
    </row>
    <row r="188" spans="23:51" x14ac:dyDescent="0.15">
      <c r="W188" s="268"/>
      <c r="X188" s="268"/>
      <c r="Y188" s="268"/>
      <c r="Z188" s="268"/>
      <c r="AA188" s="268"/>
      <c r="AB188" s="268"/>
      <c r="AC188" s="268"/>
      <c r="AD188" s="268"/>
      <c r="AE188" s="268"/>
      <c r="AF188" s="268"/>
      <c r="AG188" s="268"/>
      <c r="AH188" s="268"/>
      <c r="AI188" s="268"/>
      <c r="AJ188" s="268"/>
      <c r="AK188" s="268"/>
      <c r="AL188" s="268"/>
      <c r="AM188" s="268"/>
      <c r="AN188" s="268"/>
      <c r="AO188" s="268"/>
      <c r="AP188" s="268"/>
      <c r="AQ188" s="268"/>
      <c r="AR188" s="268"/>
      <c r="AS188" s="268"/>
      <c r="AT188" s="268"/>
      <c r="AU188" s="268"/>
      <c r="AV188" s="268"/>
      <c r="AW188" s="268"/>
      <c r="AX188" s="268"/>
      <c r="AY188" s="268"/>
    </row>
    <row r="189" spans="23:51" x14ac:dyDescent="0.15">
      <c r="W189" s="268"/>
      <c r="X189" s="268"/>
      <c r="Y189" s="268"/>
      <c r="Z189" s="268"/>
      <c r="AA189" s="268"/>
      <c r="AB189" s="268"/>
      <c r="AC189" s="268"/>
      <c r="AD189" s="268"/>
      <c r="AE189" s="268"/>
      <c r="AF189" s="268"/>
      <c r="AG189" s="268"/>
      <c r="AH189" s="268"/>
      <c r="AI189" s="268"/>
      <c r="AJ189" s="268"/>
      <c r="AK189" s="268"/>
      <c r="AL189" s="268"/>
      <c r="AM189" s="268"/>
      <c r="AN189" s="268"/>
      <c r="AO189" s="268"/>
      <c r="AP189" s="268"/>
      <c r="AQ189" s="268"/>
      <c r="AR189" s="268"/>
      <c r="AS189" s="268"/>
      <c r="AT189" s="268"/>
      <c r="AU189" s="268"/>
      <c r="AV189" s="268"/>
      <c r="AW189" s="268"/>
      <c r="AX189" s="268"/>
      <c r="AY189" s="268"/>
    </row>
    <row r="190" spans="23:51" x14ac:dyDescent="0.15">
      <c r="W190" s="268"/>
      <c r="X190" s="268"/>
      <c r="Y190" s="268"/>
      <c r="Z190" s="268"/>
      <c r="AA190" s="268"/>
      <c r="AB190" s="268"/>
      <c r="AC190" s="268"/>
      <c r="AD190" s="268"/>
      <c r="AE190" s="268"/>
      <c r="AF190" s="268"/>
      <c r="AG190" s="268"/>
      <c r="AH190" s="268"/>
      <c r="AI190" s="268"/>
      <c r="AJ190" s="268"/>
      <c r="AK190" s="268"/>
      <c r="AL190" s="268"/>
      <c r="AM190" s="268"/>
      <c r="AN190" s="268"/>
      <c r="AO190" s="268"/>
      <c r="AP190" s="268"/>
      <c r="AQ190" s="268"/>
      <c r="AR190" s="268"/>
      <c r="AS190" s="268"/>
      <c r="AT190" s="268"/>
      <c r="AU190" s="268"/>
      <c r="AV190" s="268"/>
      <c r="AW190" s="268"/>
      <c r="AX190" s="268"/>
      <c r="AY190" s="268"/>
    </row>
    <row r="191" spans="23:51" x14ac:dyDescent="0.15">
      <c r="W191" s="268"/>
      <c r="X191" s="268"/>
      <c r="Y191" s="268"/>
      <c r="Z191" s="268"/>
      <c r="AA191" s="268"/>
      <c r="AB191" s="268"/>
      <c r="AC191" s="268"/>
      <c r="AD191" s="268"/>
      <c r="AE191" s="268"/>
      <c r="AF191" s="268"/>
      <c r="AG191" s="268"/>
      <c r="AH191" s="268"/>
      <c r="AI191" s="268"/>
      <c r="AJ191" s="268"/>
      <c r="AK191" s="268"/>
      <c r="AL191" s="268"/>
      <c r="AM191" s="268"/>
      <c r="AN191" s="268"/>
      <c r="AO191" s="268"/>
      <c r="AP191" s="268"/>
      <c r="AQ191" s="268"/>
      <c r="AR191" s="268"/>
      <c r="AS191" s="268"/>
      <c r="AT191" s="268"/>
      <c r="AU191" s="268"/>
      <c r="AV191" s="268"/>
      <c r="AW191" s="268"/>
      <c r="AX191" s="268"/>
      <c r="AY191" s="268"/>
    </row>
    <row r="192" spans="23:51" x14ac:dyDescent="0.15">
      <c r="W192" s="268"/>
      <c r="X192" s="268"/>
      <c r="Y192" s="268"/>
      <c r="Z192" s="268"/>
      <c r="AA192" s="268"/>
      <c r="AB192" s="268"/>
      <c r="AC192" s="268"/>
      <c r="AD192" s="268"/>
      <c r="AE192" s="268"/>
      <c r="AF192" s="268"/>
      <c r="AG192" s="268"/>
      <c r="AH192" s="268"/>
      <c r="AI192" s="268"/>
      <c r="AJ192" s="268"/>
      <c r="AK192" s="268"/>
      <c r="AL192" s="268"/>
      <c r="AM192" s="268"/>
      <c r="AN192" s="268"/>
      <c r="AO192" s="268"/>
      <c r="AP192" s="268"/>
      <c r="AQ192" s="268"/>
      <c r="AR192" s="268"/>
      <c r="AS192" s="268"/>
      <c r="AT192" s="268"/>
      <c r="AU192" s="268"/>
      <c r="AV192" s="268"/>
      <c r="AW192" s="268"/>
      <c r="AX192" s="268"/>
      <c r="AY192" s="268"/>
    </row>
    <row r="193" spans="23:51" x14ac:dyDescent="0.15">
      <c r="W193" s="268"/>
      <c r="X193" s="268"/>
      <c r="Y193" s="268"/>
      <c r="Z193" s="268"/>
      <c r="AA193" s="268"/>
      <c r="AB193" s="268"/>
      <c r="AC193" s="268"/>
      <c r="AD193" s="268"/>
      <c r="AE193" s="268"/>
      <c r="AF193" s="268"/>
      <c r="AG193" s="268"/>
      <c r="AH193" s="268"/>
      <c r="AI193" s="268"/>
      <c r="AJ193" s="268"/>
      <c r="AK193" s="268"/>
      <c r="AL193" s="268"/>
      <c r="AM193" s="268"/>
      <c r="AN193" s="268"/>
      <c r="AO193" s="268"/>
      <c r="AP193" s="268"/>
      <c r="AQ193" s="268"/>
      <c r="AR193" s="268"/>
      <c r="AS193" s="268"/>
      <c r="AT193" s="268"/>
      <c r="AU193" s="268"/>
      <c r="AV193" s="268"/>
      <c r="AW193" s="268"/>
      <c r="AX193" s="268"/>
      <c r="AY193" s="268"/>
    </row>
    <row r="194" spans="23:51" x14ac:dyDescent="0.15">
      <c r="W194" s="268"/>
      <c r="X194" s="268"/>
      <c r="Y194" s="268"/>
      <c r="Z194" s="268"/>
      <c r="AA194" s="268"/>
      <c r="AB194" s="268"/>
      <c r="AC194" s="268"/>
      <c r="AD194" s="268"/>
      <c r="AE194" s="268"/>
      <c r="AF194" s="268"/>
      <c r="AG194" s="268"/>
      <c r="AH194" s="268"/>
      <c r="AI194" s="268"/>
      <c r="AJ194" s="268"/>
      <c r="AK194" s="268"/>
      <c r="AL194" s="268"/>
      <c r="AM194" s="268"/>
      <c r="AN194" s="268"/>
      <c r="AO194" s="268"/>
      <c r="AP194" s="268"/>
      <c r="AQ194" s="268"/>
      <c r="AR194" s="268"/>
      <c r="AS194" s="268"/>
      <c r="AT194" s="268"/>
      <c r="AU194" s="268"/>
      <c r="AV194" s="268"/>
      <c r="AW194" s="268"/>
      <c r="AX194" s="268"/>
      <c r="AY194" s="268"/>
    </row>
    <row r="195" spans="23:51" x14ac:dyDescent="0.15">
      <c r="W195" s="268"/>
      <c r="X195" s="268"/>
      <c r="Y195" s="268"/>
      <c r="Z195" s="268"/>
      <c r="AA195" s="268"/>
      <c r="AB195" s="268"/>
      <c r="AC195" s="268"/>
      <c r="AD195" s="268"/>
      <c r="AE195" s="268"/>
      <c r="AF195" s="268"/>
      <c r="AG195" s="268"/>
      <c r="AH195" s="268"/>
      <c r="AI195" s="268"/>
      <c r="AJ195" s="268"/>
      <c r="AK195" s="268"/>
      <c r="AL195" s="268"/>
      <c r="AM195" s="268"/>
      <c r="AN195" s="268"/>
      <c r="AO195" s="268"/>
      <c r="AP195" s="268"/>
      <c r="AQ195" s="268"/>
      <c r="AR195" s="268"/>
      <c r="AS195" s="268"/>
      <c r="AT195" s="268"/>
      <c r="AU195" s="268"/>
      <c r="AV195" s="268"/>
      <c r="AW195" s="268"/>
      <c r="AX195" s="268"/>
      <c r="AY195" s="268"/>
    </row>
    <row r="196" spans="23:51" x14ac:dyDescent="0.15">
      <c r="W196" s="268"/>
      <c r="X196" s="268"/>
      <c r="Y196" s="268"/>
      <c r="Z196" s="268"/>
      <c r="AA196" s="268"/>
      <c r="AB196" s="268"/>
      <c r="AC196" s="268"/>
      <c r="AD196" s="268"/>
      <c r="AE196" s="268"/>
      <c r="AF196" s="268"/>
      <c r="AG196" s="268"/>
      <c r="AH196" s="268"/>
      <c r="AI196" s="268"/>
      <c r="AJ196" s="268"/>
      <c r="AK196" s="268"/>
      <c r="AL196" s="268"/>
      <c r="AM196" s="268"/>
      <c r="AN196" s="268"/>
      <c r="AO196" s="268"/>
      <c r="AP196" s="268"/>
      <c r="AQ196" s="268"/>
      <c r="AR196" s="268"/>
      <c r="AS196" s="268"/>
      <c r="AT196" s="268"/>
      <c r="AU196" s="268"/>
      <c r="AV196" s="268"/>
      <c r="AW196" s="268"/>
      <c r="AX196" s="268"/>
      <c r="AY196" s="268"/>
    </row>
    <row r="197" spans="23:51" x14ac:dyDescent="0.15">
      <c r="W197" s="268"/>
      <c r="X197" s="268"/>
      <c r="Y197" s="268"/>
      <c r="Z197" s="268"/>
      <c r="AA197" s="268"/>
      <c r="AB197" s="268"/>
      <c r="AC197" s="268"/>
      <c r="AD197" s="268"/>
      <c r="AE197" s="268"/>
      <c r="AF197" s="268"/>
      <c r="AG197" s="268"/>
      <c r="AH197" s="268"/>
      <c r="AI197" s="268"/>
      <c r="AJ197" s="268"/>
      <c r="AK197" s="268"/>
      <c r="AL197" s="268"/>
      <c r="AM197" s="268"/>
      <c r="AN197" s="268"/>
      <c r="AO197" s="268"/>
      <c r="AP197" s="268"/>
      <c r="AQ197" s="268"/>
      <c r="AR197" s="268"/>
      <c r="AS197" s="268"/>
      <c r="AT197" s="268"/>
      <c r="AU197" s="268"/>
      <c r="AV197" s="268"/>
      <c r="AW197" s="268"/>
      <c r="AX197" s="268"/>
      <c r="AY197" s="268"/>
    </row>
    <row r="198" spans="23:51" x14ac:dyDescent="0.15"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268"/>
      <c r="AP198" s="268"/>
      <c r="AQ198" s="268"/>
      <c r="AR198" s="268"/>
      <c r="AS198" s="268"/>
      <c r="AT198" s="268"/>
      <c r="AU198" s="268"/>
      <c r="AV198" s="268"/>
      <c r="AW198" s="268"/>
      <c r="AX198" s="268"/>
      <c r="AY198" s="268"/>
    </row>
    <row r="199" spans="23:51" x14ac:dyDescent="0.15"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68"/>
      <c r="AI199" s="268"/>
      <c r="AJ199" s="268"/>
      <c r="AK199" s="268"/>
      <c r="AL199" s="268"/>
      <c r="AM199" s="268"/>
      <c r="AN199" s="268"/>
      <c r="AO199" s="268"/>
      <c r="AP199" s="268"/>
      <c r="AQ199" s="268"/>
      <c r="AR199" s="268"/>
      <c r="AS199" s="268"/>
      <c r="AT199" s="268"/>
      <c r="AU199" s="268"/>
      <c r="AV199" s="268"/>
      <c r="AW199" s="268"/>
      <c r="AX199" s="268"/>
      <c r="AY199" s="268"/>
    </row>
    <row r="200" spans="23:51" x14ac:dyDescent="0.15">
      <c r="W200" s="268"/>
      <c r="X200" s="268"/>
      <c r="Y200" s="268"/>
      <c r="Z200" s="268"/>
      <c r="AA200" s="268"/>
      <c r="AB200" s="268"/>
      <c r="AC200" s="268"/>
      <c r="AD200" s="268"/>
      <c r="AE200" s="268"/>
      <c r="AF200" s="268"/>
      <c r="AG200" s="268"/>
      <c r="AH200" s="268"/>
      <c r="AI200" s="268"/>
      <c r="AJ200" s="268"/>
      <c r="AK200" s="268"/>
      <c r="AL200" s="268"/>
      <c r="AM200" s="268"/>
      <c r="AN200" s="268"/>
      <c r="AO200" s="268"/>
      <c r="AP200" s="268"/>
      <c r="AQ200" s="268"/>
      <c r="AR200" s="268"/>
      <c r="AS200" s="268"/>
      <c r="AT200" s="268"/>
      <c r="AU200" s="268"/>
      <c r="AV200" s="268"/>
      <c r="AW200" s="268"/>
      <c r="AX200" s="268"/>
      <c r="AY200" s="268"/>
    </row>
    <row r="201" spans="23:51" x14ac:dyDescent="0.15">
      <c r="W201" s="268"/>
      <c r="X201" s="268"/>
      <c r="Y201" s="268"/>
      <c r="Z201" s="268"/>
      <c r="AA201" s="268"/>
      <c r="AB201" s="268"/>
      <c r="AC201" s="268"/>
      <c r="AD201" s="268"/>
      <c r="AE201" s="268"/>
      <c r="AF201" s="268"/>
      <c r="AG201" s="268"/>
      <c r="AH201" s="268"/>
      <c r="AI201" s="268"/>
      <c r="AJ201" s="268"/>
      <c r="AK201" s="268"/>
      <c r="AL201" s="268"/>
      <c r="AM201" s="268"/>
      <c r="AN201" s="268"/>
      <c r="AO201" s="268"/>
      <c r="AP201" s="268"/>
      <c r="AQ201" s="268"/>
      <c r="AR201" s="268"/>
      <c r="AS201" s="268"/>
      <c r="AT201" s="268"/>
      <c r="AU201" s="268"/>
      <c r="AV201" s="268"/>
      <c r="AW201" s="268"/>
      <c r="AX201" s="268"/>
      <c r="AY201" s="268"/>
    </row>
    <row r="202" spans="23:51" x14ac:dyDescent="0.15">
      <c r="W202" s="268"/>
      <c r="X202" s="268"/>
      <c r="Y202" s="268"/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68"/>
      <c r="AK202" s="268"/>
      <c r="AL202" s="268"/>
      <c r="AM202" s="268"/>
      <c r="AN202" s="268"/>
      <c r="AO202" s="268"/>
      <c r="AP202" s="268"/>
      <c r="AQ202" s="268"/>
      <c r="AR202" s="268"/>
      <c r="AS202" s="268"/>
      <c r="AT202" s="268"/>
      <c r="AU202" s="268"/>
      <c r="AV202" s="268"/>
      <c r="AW202" s="268"/>
      <c r="AX202" s="268"/>
      <c r="AY202" s="268"/>
    </row>
    <row r="203" spans="23:51" x14ac:dyDescent="0.15">
      <c r="W203" s="268"/>
      <c r="X203" s="268"/>
      <c r="Y203" s="268"/>
      <c r="Z203" s="268"/>
      <c r="AA203" s="268"/>
      <c r="AB203" s="268"/>
      <c r="AC203" s="268"/>
      <c r="AD203" s="268"/>
      <c r="AE203" s="268"/>
      <c r="AF203" s="268"/>
      <c r="AG203" s="268"/>
      <c r="AH203" s="268"/>
      <c r="AI203" s="268"/>
      <c r="AJ203" s="268"/>
      <c r="AK203" s="268"/>
      <c r="AL203" s="268"/>
      <c r="AM203" s="268"/>
      <c r="AN203" s="268"/>
      <c r="AO203" s="268"/>
      <c r="AP203" s="268"/>
      <c r="AQ203" s="268"/>
      <c r="AR203" s="268"/>
      <c r="AS203" s="268"/>
      <c r="AT203" s="268"/>
      <c r="AU203" s="268"/>
      <c r="AV203" s="268"/>
      <c r="AW203" s="268"/>
      <c r="AX203" s="268"/>
      <c r="AY203" s="268"/>
    </row>
    <row r="204" spans="23:51" x14ac:dyDescent="0.15">
      <c r="W204" s="268"/>
      <c r="X204" s="268"/>
      <c r="Y204" s="268"/>
      <c r="Z204" s="268"/>
      <c r="AA204" s="268"/>
      <c r="AB204" s="268"/>
      <c r="AC204" s="268"/>
      <c r="AD204" s="268"/>
      <c r="AE204" s="268"/>
      <c r="AF204" s="268"/>
      <c r="AG204" s="268"/>
      <c r="AH204" s="268"/>
      <c r="AI204" s="268"/>
      <c r="AJ204" s="268"/>
      <c r="AK204" s="268"/>
      <c r="AL204" s="268"/>
      <c r="AM204" s="268"/>
      <c r="AN204" s="268"/>
      <c r="AO204" s="268"/>
      <c r="AP204" s="268"/>
      <c r="AQ204" s="268"/>
      <c r="AR204" s="268"/>
      <c r="AS204" s="268"/>
      <c r="AT204" s="268"/>
      <c r="AU204" s="268"/>
      <c r="AV204" s="268"/>
      <c r="AW204" s="268"/>
      <c r="AX204" s="268"/>
      <c r="AY204" s="268"/>
    </row>
    <row r="205" spans="23:51" x14ac:dyDescent="0.15">
      <c r="W205" s="268"/>
      <c r="X205" s="268"/>
      <c r="Y205" s="268"/>
      <c r="Z205" s="268"/>
      <c r="AA205" s="268"/>
      <c r="AB205" s="268"/>
      <c r="AC205" s="268"/>
      <c r="AD205" s="268"/>
      <c r="AE205" s="268"/>
      <c r="AF205" s="268"/>
      <c r="AG205" s="268"/>
      <c r="AH205" s="268"/>
      <c r="AI205" s="268"/>
      <c r="AJ205" s="268"/>
      <c r="AK205" s="268"/>
      <c r="AL205" s="268"/>
      <c r="AM205" s="268"/>
      <c r="AN205" s="268"/>
      <c r="AO205" s="268"/>
      <c r="AP205" s="268"/>
      <c r="AQ205" s="268"/>
      <c r="AR205" s="268"/>
      <c r="AS205" s="268"/>
      <c r="AT205" s="268"/>
      <c r="AU205" s="268"/>
      <c r="AV205" s="268"/>
      <c r="AW205" s="268"/>
      <c r="AX205" s="268"/>
      <c r="AY205" s="268"/>
    </row>
    <row r="206" spans="23:51" x14ac:dyDescent="0.15">
      <c r="W206" s="268"/>
      <c r="X206" s="268"/>
      <c r="Y206" s="268"/>
      <c r="Z206" s="268"/>
      <c r="AA206" s="268"/>
      <c r="AB206" s="268"/>
      <c r="AC206" s="268"/>
      <c r="AD206" s="268"/>
      <c r="AE206" s="268"/>
      <c r="AF206" s="268"/>
      <c r="AG206" s="268"/>
      <c r="AH206" s="268"/>
      <c r="AI206" s="268"/>
      <c r="AJ206" s="268"/>
      <c r="AK206" s="268"/>
      <c r="AL206" s="268"/>
      <c r="AM206" s="268"/>
      <c r="AN206" s="268"/>
      <c r="AO206" s="268"/>
      <c r="AP206" s="268"/>
      <c r="AQ206" s="268"/>
      <c r="AR206" s="268"/>
      <c r="AS206" s="268"/>
      <c r="AT206" s="268"/>
      <c r="AU206" s="268"/>
      <c r="AV206" s="268"/>
      <c r="AW206" s="268"/>
      <c r="AX206" s="268"/>
      <c r="AY206" s="268"/>
    </row>
    <row r="207" spans="23:51" x14ac:dyDescent="0.15">
      <c r="W207" s="268"/>
      <c r="X207" s="268"/>
      <c r="Y207" s="268"/>
      <c r="Z207" s="268"/>
      <c r="AA207" s="268"/>
      <c r="AB207" s="268"/>
      <c r="AC207" s="268"/>
      <c r="AD207" s="268"/>
      <c r="AE207" s="268"/>
      <c r="AF207" s="268"/>
      <c r="AG207" s="268"/>
      <c r="AH207" s="268"/>
      <c r="AI207" s="268"/>
      <c r="AJ207" s="268"/>
      <c r="AK207" s="268"/>
      <c r="AL207" s="268"/>
      <c r="AM207" s="268"/>
      <c r="AN207" s="268"/>
      <c r="AO207" s="268"/>
      <c r="AP207" s="268"/>
      <c r="AQ207" s="268"/>
      <c r="AR207" s="268"/>
      <c r="AS207" s="268"/>
      <c r="AT207" s="268"/>
      <c r="AU207" s="268"/>
      <c r="AV207" s="268"/>
      <c r="AW207" s="268"/>
      <c r="AX207" s="268"/>
      <c r="AY207" s="268"/>
    </row>
    <row r="208" spans="23:51" x14ac:dyDescent="0.15">
      <c r="W208" s="268"/>
      <c r="X208" s="268"/>
      <c r="Y208" s="268"/>
      <c r="Z208" s="268"/>
      <c r="AA208" s="268"/>
      <c r="AB208" s="268"/>
      <c r="AC208" s="268"/>
      <c r="AD208" s="268"/>
      <c r="AE208" s="268"/>
      <c r="AF208" s="268"/>
      <c r="AG208" s="268"/>
      <c r="AH208" s="268"/>
      <c r="AI208" s="268"/>
      <c r="AJ208" s="268"/>
      <c r="AK208" s="268"/>
      <c r="AL208" s="268"/>
      <c r="AM208" s="268"/>
      <c r="AN208" s="268"/>
      <c r="AO208" s="268"/>
      <c r="AP208" s="268"/>
      <c r="AQ208" s="268"/>
      <c r="AR208" s="268"/>
      <c r="AS208" s="268"/>
      <c r="AT208" s="268"/>
      <c r="AU208" s="268"/>
      <c r="AV208" s="268"/>
      <c r="AW208" s="268"/>
      <c r="AX208" s="268"/>
      <c r="AY208" s="268"/>
    </row>
    <row r="209" spans="23:51" x14ac:dyDescent="0.15">
      <c r="W209" s="268"/>
      <c r="X209" s="268"/>
      <c r="Y209" s="268"/>
      <c r="Z209" s="268"/>
      <c r="AA209" s="268"/>
      <c r="AB209" s="268"/>
      <c r="AC209" s="268"/>
      <c r="AD209" s="268"/>
      <c r="AE209" s="268"/>
      <c r="AF209" s="268"/>
      <c r="AG209" s="268"/>
      <c r="AH209" s="268"/>
      <c r="AI209" s="268"/>
      <c r="AJ209" s="268"/>
      <c r="AK209" s="268"/>
      <c r="AL209" s="268"/>
      <c r="AM209" s="268"/>
      <c r="AN209" s="268"/>
      <c r="AO209" s="268"/>
      <c r="AP209" s="268"/>
      <c r="AQ209" s="268"/>
      <c r="AR209" s="268"/>
      <c r="AS209" s="268"/>
      <c r="AT209" s="268"/>
      <c r="AU209" s="268"/>
      <c r="AV209" s="268"/>
      <c r="AW209" s="268"/>
      <c r="AX209" s="268"/>
      <c r="AY209" s="268"/>
    </row>
    <row r="210" spans="23:51" x14ac:dyDescent="0.15">
      <c r="W210" s="268"/>
      <c r="X210" s="268"/>
      <c r="Y210" s="268"/>
      <c r="Z210" s="268"/>
      <c r="AA210" s="268"/>
      <c r="AB210" s="268"/>
      <c r="AC210" s="268"/>
      <c r="AD210" s="268"/>
      <c r="AE210" s="268"/>
      <c r="AF210" s="268"/>
      <c r="AG210" s="268"/>
      <c r="AH210" s="268"/>
      <c r="AI210" s="268"/>
      <c r="AJ210" s="268"/>
      <c r="AK210" s="268"/>
      <c r="AL210" s="268"/>
      <c r="AM210" s="268"/>
      <c r="AN210" s="268"/>
      <c r="AO210" s="268"/>
      <c r="AP210" s="268"/>
      <c r="AQ210" s="268"/>
      <c r="AR210" s="268"/>
      <c r="AS210" s="268"/>
      <c r="AT210" s="268"/>
      <c r="AU210" s="268"/>
      <c r="AV210" s="268"/>
      <c r="AW210" s="268"/>
      <c r="AX210" s="268"/>
      <c r="AY210" s="268"/>
    </row>
    <row r="211" spans="23:51" x14ac:dyDescent="0.15">
      <c r="W211" s="268"/>
      <c r="X211" s="268"/>
      <c r="Y211" s="268"/>
      <c r="Z211" s="268"/>
      <c r="AA211" s="268"/>
      <c r="AB211" s="268"/>
      <c r="AC211" s="268"/>
      <c r="AD211" s="268"/>
      <c r="AE211" s="268"/>
      <c r="AF211" s="268"/>
      <c r="AG211" s="268"/>
      <c r="AH211" s="268"/>
      <c r="AI211" s="268"/>
      <c r="AJ211" s="268"/>
      <c r="AK211" s="268"/>
      <c r="AL211" s="268"/>
      <c r="AM211" s="268"/>
      <c r="AN211" s="268"/>
      <c r="AO211" s="268"/>
      <c r="AP211" s="268"/>
      <c r="AQ211" s="268"/>
      <c r="AR211" s="268"/>
      <c r="AS211" s="268"/>
      <c r="AT211" s="268"/>
      <c r="AU211" s="268"/>
      <c r="AV211" s="268"/>
      <c r="AW211" s="268"/>
      <c r="AX211" s="268"/>
      <c r="AY211" s="268"/>
    </row>
    <row r="212" spans="23:51" x14ac:dyDescent="0.15">
      <c r="W212" s="268"/>
      <c r="X212" s="268"/>
      <c r="Y212" s="268"/>
      <c r="Z212" s="268"/>
      <c r="AA212" s="268"/>
      <c r="AB212" s="268"/>
      <c r="AC212" s="268"/>
      <c r="AD212" s="268"/>
      <c r="AE212" s="268"/>
      <c r="AF212" s="268"/>
      <c r="AG212" s="268"/>
      <c r="AH212" s="268"/>
      <c r="AI212" s="268"/>
      <c r="AJ212" s="268"/>
      <c r="AK212" s="268"/>
      <c r="AL212" s="268"/>
      <c r="AM212" s="268"/>
      <c r="AN212" s="268"/>
      <c r="AO212" s="268"/>
      <c r="AP212" s="268"/>
      <c r="AQ212" s="268"/>
      <c r="AR212" s="268"/>
      <c r="AS212" s="268"/>
      <c r="AT212" s="268"/>
      <c r="AU212" s="268"/>
      <c r="AV212" s="268"/>
      <c r="AW212" s="268"/>
      <c r="AX212" s="268"/>
      <c r="AY212" s="268"/>
    </row>
    <row r="213" spans="23:51" x14ac:dyDescent="0.15">
      <c r="W213" s="268"/>
      <c r="X213" s="268"/>
      <c r="Y213" s="268"/>
      <c r="Z213" s="268"/>
      <c r="AA213" s="268"/>
      <c r="AB213" s="268"/>
      <c r="AC213" s="268"/>
      <c r="AD213" s="268"/>
      <c r="AE213" s="268"/>
      <c r="AF213" s="268"/>
      <c r="AG213" s="268"/>
      <c r="AH213" s="268"/>
      <c r="AI213" s="268"/>
      <c r="AJ213" s="268"/>
      <c r="AK213" s="268"/>
      <c r="AL213" s="268"/>
      <c r="AM213" s="268"/>
      <c r="AN213" s="268"/>
      <c r="AO213" s="268"/>
      <c r="AP213" s="268"/>
      <c r="AQ213" s="268"/>
      <c r="AR213" s="268"/>
      <c r="AS213" s="268"/>
      <c r="AT213" s="268"/>
      <c r="AU213" s="268"/>
      <c r="AV213" s="268"/>
      <c r="AW213" s="268"/>
      <c r="AX213" s="268"/>
      <c r="AY213" s="268"/>
    </row>
    <row r="214" spans="23:51" x14ac:dyDescent="0.15">
      <c r="W214" s="268"/>
      <c r="X214" s="268"/>
      <c r="Y214" s="268"/>
      <c r="Z214" s="268"/>
      <c r="AA214" s="268"/>
      <c r="AB214" s="268"/>
      <c r="AC214" s="268"/>
      <c r="AD214" s="268"/>
      <c r="AE214" s="268"/>
      <c r="AF214" s="268"/>
      <c r="AG214" s="268"/>
      <c r="AH214" s="268"/>
      <c r="AI214" s="268"/>
      <c r="AJ214" s="268"/>
      <c r="AK214" s="268"/>
      <c r="AL214" s="268"/>
      <c r="AM214" s="268"/>
      <c r="AN214" s="268"/>
      <c r="AO214" s="268"/>
      <c r="AP214" s="268"/>
      <c r="AQ214" s="268"/>
      <c r="AR214" s="268"/>
      <c r="AS214" s="268"/>
      <c r="AT214" s="268"/>
      <c r="AU214" s="268"/>
      <c r="AV214" s="268"/>
      <c r="AW214" s="268"/>
      <c r="AX214" s="268"/>
      <c r="AY214" s="268"/>
    </row>
    <row r="215" spans="23:51" x14ac:dyDescent="0.15">
      <c r="W215" s="268"/>
      <c r="X215" s="268"/>
      <c r="Y215" s="268"/>
      <c r="Z215" s="268"/>
      <c r="AA215" s="268"/>
      <c r="AB215" s="268"/>
      <c r="AC215" s="268"/>
      <c r="AD215" s="268"/>
      <c r="AE215" s="268"/>
      <c r="AF215" s="268"/>
      <c r="AG215" s="268"/>
      <c r="AH215" s="268"/>
      <c r="AI215" s="268"/>
      <c r="AJ215" s="268"/>
      <c r="AK215" s="268"/>
      <c r="AL215" s="268"/>
      <c r="AM215" s="268"/>
      <c r="AN215" s="268"/>
      <c r="AO215" s="268"/>
      <c r="AP215" s="268"/>
      <c r="AQ215" s="268"/>
      <c r="AR215" s="268"/>
      <c r="AS215" s="268"/>
      <c r="AT215" s="268"/>
      <c r="AU215" s="268"/>
      <c r="AV215" s="268"/>
      <c r="AW215" s="268"/>
      <c r="AX215" s="268"/>
      <c r="AY215" s="268"/>
    </row>
    <row r="216" spans="23:51" x14ac:dyDescent="0.15">
      <c r="W216" s="268"/>
      <c r="X216" s="268"/>
      <c r="Y216" s="268"/>
      <c r="Z216" s="268"/>
      <c r="AA216" s="268"/>
      <c r="AB216" s="268"/>
      <c r="AC216" s="268"/>
      <c r="AD216" s="268"/>
      <c r="AE216" s="268"/>
      <c r="AF216" s="268"/>
      <c r="AG216" s="268"/>
      <c r="AH216" s="268"/>
      <c r="AI216" s="268"/>
      <c r="AJ216" s="268"/>
      <c r="AK216" s="268"/>
      <c r="AL216" s="268"/>
      <c r="AM216" s="268"/>
      <c r="AN216" s="268"/>
      <c r="AO216" s="268"/>
      <c r="AP216" s="268"/>
      <c r="AQ216" s="268"/>
      <c r="AR216" s="268"/>
      <c r="AS216" s="268"/>
      <c r="AT216" s="268"/>
      <c r="AU216" s="268"/>
      <c r="AV216" s="268"/>
      <c r="AW216" s="268"/>
      <c r="AX216" s="268"/>
      <c r="AY216" s="268"/>
    </row>
    <row r="217" spans="23:51" x14ac:dyDescent="0.15">
      <c r="W217" s="268"/>
      <c r="X217" s="268"/>
      <c r="Y217" s="268"/>
      <c r="Z217" s="268"/>
      <c r="AA217" s="268"/>
      <c r="AB217" s="268"/>
      <c r="AC217" s="268"/>
      <c r="AD217" s="268"/>
      <c r="AE217" s="268"/>
      <c r="AF217" s="268"/>
      <c r="AG217" s="268"/>
      <c r="AH217" s="268"/>
      <c r="AI217" s="268"/>
      <c r="AJ217" s="268"/>
      <c r="AK217" s="268"/>
      <c r="AL217" s="268"/>
      <c r="AM217" s="268"/>
      <c r="AN217" s="268"/>
      <c r="AO217" s="268"/>
      <c r="AP217" s="268"/>
      <c r="AQ217" s="268"/>
      <c r="AR217" s="268"/>
      <c r="AS217" s="268"/>
      <c r="AT217" s="268"/>
      <c r="AU217" s="268"/>
      <c r="AV217" s="268"/>
      <c r="AW217" s="268"/>
      <c r="AX217" s="268"/>
      <c r="AY217" s="268"/>
    </row>
    <row r="218" spans="23:51" x14ac:dyDescent="0.15">
      <c r="W218" s="268"/>
      <c r="X218" s="268"/>
      <c r="Y218" s="268"/>
      <c r="Z218" s="268"/>
      <c r="AA218" s="268"/>
      <c r="AB218" s="268"/>
      <c r="AC218" s="268"/>
      <c r="AD218" s="268"/>
      <c r="AE218" s="268"/>
      <c r="AF218" s="268"/>
      <c r="AG218" s="268"/>
      <c r="AH218" s="268"/>
      <c r="AI218" s="268"/>
      <c r="AJ218" s="268"/>
      <c r="AK218" s="268"/>
      <c r="AL218" s="268"/>
      <c r="AM218" s="268"/>
      <c r="AN218" s="268"/>
      <c r="AO218" s="268"/>
      <c r="AP218" s="268"/>
      <c r="AQ218" s="268"/>
      <c r="AR218" s="268"/>
      <c r="AS218" s="268"/>
      <c r="AT218" s="268"/>
      <c r="AU218" s="268"/>
      <c r="AV218" s="268"/>
      <c r="AW218" s="268"/>
      <c r="AX218" s="268"/>
      <c r="AY218" s="268"/>
    </row>
    <row r="219" spans="23:51" x14ac:dyDescent="0.15">
      <c r="W219" s="268"/>
      <c r="X219" s="268"/>
      <c r="Y219" s="268"/>
      <c r="Z219" s="268"/>
      <c r="AA219" s="268"/>
      <c r="AB219" s="268"/>
      <c r="AC219" s="268"/>
      <c r="AD219" s="268"/>
      <c r="AE219" s="268"/>
      <c r="AF219" s="268"/>
      <c r="AG219" s="268"/>
      <c r="AH219" s="268"/>
      <c r="AI219" s="268"/>
      <c r="AJ219" s="268"/>
      <c r="AK219" s="268"/>
      <c r="AL219" s="268"/>
      <c r="AM219" s="268"/>
      <c r="AN219" s="268"/>
      <c r="AO219" s="268"/>
      <c r="AP219" s="268"/>
      <c r="AQ219" s="268"/>
      <c r="AR219" s="268"/>
      <c r="AS219" s="268"/>
      <c r="AT219" s="268"/>
      <c r="AU219" s="268"/>
      <c r="AV219" s="268"/>
      <c r="AW219" s="268"/>
      <c r="AX219" s="268"/>
      <c r="AY219" s="268"/>
    </row>
    <row r="220" spans="23:51" x14ac:dyDescent="0.15">
      <c r="W220" s="268"/>
      <c r="X220" s="268"/>
      <c r="Y220" s="268"/>
      <c r="Z220" s="268"/>
      <c r="AA220" s="268"/>
      <c r="AB220" s="268"/>
      <c r="AC220" s="268"/>
      <c r="AD220" s="268"/>
      <c r="AE220" s="268"/>
      <c r="AF220" s="268"/>
      <c r="AG220" s="268"/>
      <c r="AH220" s="268"/>
      <c r="AI220" s="268"/>
      <c r="AJ220" s="268"/>
      <c r="AK220" s="268"/>
      <c r="AL220" s="268"/>
      <c r="AM220" s="268"/>
      <c r="AN220" s="268"/>
      <c r="AO220" s="268"/>
      <c r="AP220" s="268"/>
      <c r="AQ220" s="268"/>
      <c r="AR220" s="268"/>
      <c r="AS220" s="268"/>
      <c r="AT220" s="268"/>
      <c r="AU220" s="268"/>
      <c r="AV220" s="268"/>
      <c r="AW220" s="268"/>
      <c r="AX220" s="268"/>
      <c r="AY220" s="268"/>
    </row>
    <row r="221" spans="23:51" x14ac:dyDescent="0.15">
      <c r="W221" s="268"/>
      <c r="X221" s="268"/>
      <c r="Y221" s="268"/>
      <c r="Z221" s="268"/>
      <c r="AA221" s="268"/>
      <c r="AB221" s="268"/>
      <c r="AC221" s="268"/>
      <c r="AD221" s="268"/>
      <c r="AE221" s="268"/>
      <c r="AF221" s="268"/>
      <c r="AG221" s="268"/>
      <c r="AH221" s="268"/>
      <c r="AI221" s="268"/>
      <c r="AJ221" s="268"/>
      <c r="AK221" s="268"/>
      <c r="AL221" s="268"/>
      <c r="AM221" s="268"/>
      <c r="AN221" s="268"/>
      <c r="AO221" s="268"/>
      <c r="AP221" s="268"/>
      <c r="AQ221" s="268"/>
      <c r="AR221" s="268"/>
      <c r="AS221" s="268"/>
      <c r="AT221" s="268"/>
      <c r="AU221" s="268"/>
      <c r="AV221" s="268"/>
      <c r="AW221" s="268"/>
      <c r="AX221" s="268"/>
      <c r="AY221" s="268"/>
    </row>
    <row r="222" spans="23:51" x14ac:dyDescent="0.15">
      <c r="W222" s="268"/>
      <c r="X222" s="268"/>
      <c r="Y222" s="268"/>
      <c r="Z222" s="268"/>
      <c r="AA222" s="268"/>
      <c r="AB222" s="268"/>
      <c r="AC222" s="268"/>
      <c r="AD222" s="268"/>
      <c r="AE222" s="268"/>
      <c r="AF222" s="268"/>
      <c r="AG222" s="268"/>
      <c r="AH222" s="268"/>
      <c r="AI222" s="268"/>
      <c r="AJ222" s="268"/>
      <c r="AK222" s="268"/>
      <c r="AL222" s="268"/>
      <c r="AM222" s="268"/>
      <c r="AN222" s="268"/>
      <c r="AO222" s="268"/>
      <c r="AP222" s="268"/>
      <c r="AQ222" s="268"/>
      <c r="AR222" s="268"/>
      <c r="AS222" s="268"/>
      <c r="AT222" s="268"/>
      <c r="AU222" s="268"/>
      <c r="AV222" s="268"/>
      <c r="AW222" s="268"/>
      <c r="AX222" s="268"/>
      <c r="AY222" s="268"/>
    </row>
    <row r="223" spans="23:51" x14ac:dyDescent="0.15">
      <c r="W223" s="268"/>
      <c r="X223" s="268"/>
      <c r="Y223" s="268"/>
      <c r="Z223" s="268"/>
      <c r="AA223" s="268"/>
      <c r="AB223" s="268"/>
      <c r="AC223" s="268"/>
      <c r="AD223" s="268"/>
      <c r="AE223" s="268"/>
      <c r="AF223" s="268"/>
      <c r="AG223" s="268"/>
      <c r="AH223" s="268"/>
      <c r="AI223" s="268"/>
      <c r="AJ223" s="268"/>
      <c r="AK223" s="268"/>
      <c r="AL223" s="268"/>
      <c r="AM223" s="268"/>
      <c r="AN223" s="268"/>
      <c r="AO223" s="268"/>
      <c r="AP223" s="268"/>
      <c r="AQ223" s="268"/>
      <c r="AR223" s="268"/>
      <c r="AS223" s="268"/>
      <c r="AT223" s="268"/>
      <c r="AU223" s="268"/>
      <c r="AV223" s="268"/>
      <c r="AW223" s="268"/>
      <c r="AX223" s="268"/>
      <c r="AY223" s="268"/>
    </row>
    <row r="224" spans="23:51" x14ac:dyDescent="0.15">
      <c r="W224" s="268"/>
      <c r="X224" s="268"/>
      <c r="Y224" s="268"/>
      <c r="Z224" s="268"/>
      <c r="AA224" s="268"/>
      <c r="AB224" s="268"/>
      <c r="AC224" s="268"/>
      <c r="AD224" s="268"/>
      <c r="AE224" s="268"/>
      <c r="AF224" s="268"/>
      <c r="AG224" s="268"/>
      <c r="AH224" s="268"/>
      <c r="AI224" s="268"/>
      <c r="AJ224" s="268"/>
      <c r="AK224" s="268"/>
      <c r="AL224" s="268"/>
      <c r="AM224" s="268"/>
      <c r="AN224" s="268"/>
      <c r="AO224" s="268"/>
      <c r="AP224" s="268"/>
      <c r="AQ224" s="268"/>
      <c r="AR224" s="268"/>
      <c r="AS224" s="268"/>
      <c r="AT224" s="268"/>
      <c r="AU224" s="268"/>
      <c r="AV224" s="268"/>
      <c r="AW224" s="268"/>
      <c r="AX224" s="268"/>
      <c r="AY224" s="268"/>
    </row>
    <row r="225" spans="23:51" x14ac:dyDescent="0.15">
      <c r="W225" s="268"/>
      <c r="X225" s="268"/>
      <c r="Y225" s="268"/>
      <c r="Z225" s="268"/>
      <c r="AA225" s="268"/>
      <c r="AB225" s="268"/>
      <c r="AC225" s="268"/>
      <c r="AD225" s="268"/>
      <c r="AE225" s="268"/>
      <c r="AF225" s="268"/>
      <c r="AG225" s="268"/>
      <c r="AH225" s="268"/>
      <c r="AI225" s="268"/>
      <c r="AJ225" s="268"/>
      <c r="AK225" s="268"/>
      <c r="AL225" s="268"/>
      <c r="AM225" s="268"/>
      <c r="AN225" s="268"/>
      <c r="AO225" s="268"/>
      <c r="AP225" s="268"/>
      <c r="AQ225" s="268"/>
      <c r="AR225" s="268"/>
      <c r="AS225" s="268"/>
      <c r="AT225" s="268"/>
      <c r="AU225" s="268"/>
      <c r="AV225" s="268"/>
      <c r="AW225" s="268"/>
      <c r="AX225" s="268"/>
      <c r="AY225" s="268"/>
    </row>
    <row r="226" spans="23:51" x14ac:dyDescent="0.15">
      <c r="W226" s="268"/>
      <c r="X226" s="268"/>
      <c r="Y226" s="268"/>
      <c r="Z226" s="268"/>
      <c r="AA226" s="268"/>
      <c r="AB226" s="268"/>
      <c r="AC226" s="268"/>
      <c r="AD226" s="268"/>
      <c r="AE226" s="268"/>
      <c r="AF226" s="268"/>
      <c r="AG226" s="268"/>
      <c r="AH226" s="268"/>
      <c r="AI226" s="268"/>
      <c r="AJ226" s="268"/>
      <c r="AK226" s="268"/>
      <c r="AL226" s="268"/>
      <c r="AM226" s="268"/>
      <c r="AN226" s="268"/>
      <c r="AO226" s="268"/>
      <c r="AP226" s="268"/>
      <c r="AQ226" s="268"/>
      <c r="AR226" s="268"/>
      <c r="AS226" s="268"/>
      <c r="AT226" s="268"/>
      <c r="AU226" s="268"/>
      <c r="AV226" s="268"/>
      <c r="AW226" s="268"/>
      <c r="AX226" s="268"/>
      <c r="AY226" s="268"/>
    </row>
    <row r="227" spans="23:51" x14ac:dyDescent="0.15">
      <c r="W227" s="268"/>
      <c r="X227" s="268"/>
      <c r="Y227" s="268"/>
      <c r="Z227" s="268"/>
      <c r="AA227" s="268"/>
      <c r="AB227" s="268"/>
      <c r="AC227" s="268"/>
      <c r="AD227" s="268"/>
      <c r="AE227" s="268"/>
      <c r="AF227" s="268"/>
      <c r="AG227" s="268"/>
      <c r="AH227" s="268"/>
      <c r="AI227" s="268"/>
      <c r="AJ227" s="268"/>
      <c r="AK227" s="268"/>
      <c r="AL227" s="268"/>
      <c r="AM227" s="268"/>
      <c r="AN227" s="268"/>
      <c r="AO227" s="268"/>
      <c r="AP227" s="268"/>
      <c r="AQ227" s="268"/>
      <c r="AR227" s="268"/>
      <c r="AS227" s="268"/>
      <c r="AT227" s="268"/>
      <c r="AU227" s="268"/>
      <c r="AV227" s="268"/>
      <c r="AW227" s="268"/>
      <c r="AX227" s="268"/>
      <c r="AY227" s="268"/>
    </row>
    <row r="228" spans="23:51" x14ac:dyDescent="0.15"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</row>
    <row r="229" spans="23:51" x14ac:dyDescent="0.15">
      <c r="W229" s="268"/>
      <c r="X229" s="268"/>
      <c r="Y229" s="268"/>
      <c r="Z229" s="268"/>
      <c r="AA229" s="268"/>
      <c r="AB229" s="268"/>
      <c r="AC229" s="268"/>
      <c r="AD229" s="268"/>
      <c r="AE229" s="268"/>
      <c r="AF229" s="268"/>
      <c r="AG229" s="268"/>
      <c r="AH229" s="268"/>
      <c r="AI229" s="268"/>
      <c r="AJ229" s="268"/>
      <c r="AK229" s="268"/>
      <c r="AL229" s="268"/>
      <c r="AM229" s="268"/>
      <c r="AN229" s="268"/>
      <c r="AO229" s="268"/>
      <c r="AP229" s="268"/>
      <c r="AQ229" s="268"/>
      <c r="AR229" s="268"/>
      <c r="AS229" s="268"/>
      <c r="AT229" s="268"/>
      <c r="AU229" s="268"/>
      <c r="AV229" s="268"/>
      <c r="AW229" s="268"/>
      <c r="AX229" s="268"/>
      <c r="AY229" s="268"/>
    </row>
    <row r="230" spans="23:51" x14ac:dyDescent="0.15">
      <c r="W230" s="268"/>
      <c r="X230" s="268"/>
      <c r="Y230" s="268"/>
      <c r="Z230" s="268"/>
      <c r="AA230" s="268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268"/>
      <c r="AP230" s="268"/>
      <c r="AQ230" s="268"/>
      <c r="AR230" s="268"/>
      <c r="AS230" s="268"/>
      <c r="AT230" s="268"/>
      <c r="AU230" s="268"/>
      <c r="AV230" s="268"/>
      <c r="AW230" s="268"/>
      <c r="AX230" s="268"/>
      <c r="AY230" s="268"/>
    </row>
    <row r="231" spans="23:51" x14ac:dyDescent="0.15">
      <c r="W231" s="268"/>
      <c r="X231" s="268"/>
      <c r="Y231" s="268"/>
      <c r="Z231" s="268"/>
      <c r="AA231" s="268"/>
      <c r="AB231" s="268"/>
      <c r="AC231" s="268"/>
      <c r="AD231" s="268"/>
      <c r="AE231" s="268"/>
      <c r="AF231" s="268"/>
      <c r="AG231" s="268"/>
      <c r="AH231" s="268"/>
      <c r="AI231" s="268"/>
      <c r="AJ231" s="268"/>
      <c r="AK231" s="268"/>
      <c r="AL231" s="268"/>
      <c r="AM231" s="268"/>
      <c r="AN231" s="268"/>
      <c r="AO231" s="268"/>
      <c r="AP231" s="268"/>
      <c r="AQ231" s="268"/>
      <c r="AR231" s="268"/>
      <c r="AS231" s="268"/>
      <c r="AT231" s="268"/>
      <c r="AU231" s="268"/>
      <c r="AV231" s="268"/>
      <c r="AW231" s="268"/>
      <c r="AX231" s="268"/>
      <c r="AY231" s="268"/>
    </row>
    <row r="232" spans="23:51" x14ac:dyDescent="0.15">
      <c r="W232" s="268"/>
      <c r="X232" s="268"/>
      <c r="Y232" s="268"/>
      <c r="Z232" s="268"/>
      <c r="AA232" s="268"/>
      <c r="AB232" s="268"/>
      <c r="AC232" s="268"/>
      <c r="AD232" s="268"/>
      <c r="AE232" s="268"/>
      <c r="AF232" s="268"/>
      <c r="AG232" s="268"/>
      <c r="AH232" s="268"/>
      <c r="AI232" s="268"/>
      <c r="AJ232" s="268"/>
      <c r="AK232" s="268"/>
      <c r="AL232" s="268"/>
      <c r="AM232" s="268"/>
      <c r="AN232" s="268"/>
      <c r="AO232" s="268"/>
      <c r="AP232" s="268"/>
      <c r="AQ232" s="268"/>
      <c r="AR232" s="268"/>
      <c r="AS232" s="268"/>
      <c r="AT232" s="268"/>
      <c r="AU232" s="268"/>
      <c r="AV232" s="268"/>
      <c r="AW232" s="268"/>
      <c r="AX232" s="268"/>
      <c r="AY232" s="268"/>
    </row>
    <row r="233" spans="23:51" x14ac:dyDescent="0.15">
      <c r="W233" s="268"/>
      <c r="X233" s="268"/>
      <c r="Y233" s="268"/>
      <c r="Z233" s="268"/>
      <c r="AA233" s="268"/>
      <c r="AB233" s="268"/>
      <c r="AC233" s="268"/>
      <c r="AD233" s="268"/>
      <c r="AE233" s="268"/>
      <c r="AF233" s="268"/>
      <c r="AG233" s="268"/>
      <c r="AH233" s="268"/>
      <c r="AI233" s="268"/>
      <c r="AJ233" s="268"/>
      <c r="AK233" s="268"/>
      <c r="AL233" s="268"/>
      <c r="AM233" s="268"/>
      <c r="AN233" s="268"/>
      <c r="AO233" s="268"/>
      <c r="AP233" s="268"/>
      <c r="AQ233" s="268"/>
      <c r="AR233" s="268"/>
      <c r="AS233" s="268"/>
      <c r="AT233" s="268"/>
      <c r="AU233" s="268"/>
      <c r="AV233" s="268"/>
      <c r="AW233" s="268"/>
      <c r="AX233" s="268"/>
      <c r="AY233" s="268"/>
    </row>
    <row r="234" spans="23:51" x14ac:dyDescent="0.15">
      <c r="W234" s="268"/>
      <c r="X234" s="268"/>
      <c r="Y234" s="268"/>
      <c r="Z234" s="268"/>
      <c r="AA234" s="268"/>
      <c r="AB234" s="268"/>
      <c r="AC234" s="268"/>
      <c r="AD234" s="268"/>
      <c r="AE234" s="268"/>
      <c r="AF234" s="268"/>
      <c r="AG234" s="268"/>
      <c r="AH234" s="268"/>
      <c r="AI234" s="268"/>
      <c r="AJ234" s="268"/>
      <c r="AK234" s="268"/>
      <c r="AL234" s="268"/>
      <c r="AM234" s="268"/>
      <c r="AN234" s="268"/>
      <c r="AO234" s="268"/>
      <c r="AP234" s="268"/>
      <c r="AQ234" s="268"/>
      <c r="AR234" s="268"/>
      <c r="AS234" s="268"/>
      <c r="AT234" s="268"/>
      <c r="AU234" s="268"/>
      <c r="AV234" s="268"/>
      <c r="AW234" s="268"/>
      <c r="AX234" s="268"/>
      <c r="AY234" s="268"/>
    </row>
    <row r="235" spans="23:51" x14ac:dyDescent="0.15">
      <c r="W235" s="268"/>
      <c r="X235" s="268"/>
      <c r="Y235" s="268"/>
      <c r="Z235" s="268"/>
      <c r="AA235" s="268"/>
      <c r="AB235" s="268"/>
      <c r="AC235" s="268"/>
      <c r="AD235" s="268"/>
      <c r="AE235" s="268"/>
      <c r="AF235" s="268"/>
      <c r="AG235" s="268"/>
      <c r="AH235" s="268"/>
      <c r="AI235" s="268"/>
      <c r="AJ235" s="268"/>
      <c r="AK235" s="268"/>
      <c r="AL235" s="268"/>
      <c r="AM235" s="268"/>
      <c r="AN235" s="268"/>
      <c r="AO235" s="268"/>
      <c r="AP235" s="268"/>
      <c r="AQ235" s="268"/>
      <c r="AR235" s="268"/>
      <c r="AS235" s="268"/>
      <c r="AT235" s="268"/>
      <c r="AU235" s="268"/>
      <c r="AV235" s="268"/>
      <c r="AW235" s="268"/>
      <c r="AX235" s="268"/>
      <c r="AY235" s="268"/>
    </row>
    <row r="236" spans="23:51" x14ac:dyDescent="0.15">
      <c r="W236" s="268"/>
      <c r="X236" s="268"/>
      <c r="Y236" s="268"/>
      <c r="Z236" s="268"/>
      <c r="AA236" s="268"/>
      <c r="AB236" s="268"/>
      <c r="AC236" s="268"/>
      <c r="AD236" s="268"/>
      <c r="AE236" s="268"/>
      <c r="AF236" s="268"/>
      <c r="AG236" s="268"/>
      <c r="AH236" s="268"/>
      <c r="AI236" s="268"/>
      <c r="AJ236" s="268"/>
      <c r="AK236" s="268"/>
      <c r="AL236" s="268"/>
      <c r="AM236" s="268"/>
      <c r="AN236" s="268"/>
      <c r="AO236" s="268"/>
      <c r="AP236" s="268"/>
      <c r="AQ236" s="268"/>
      <c r="AR236" s="268"/>
      <c r="AS236" s="268"/>
      <c r="AT236" s="268"/>
      <c r="AU236" s="268"/>
      <c r="AV236" s="268"/>
      <c r="AW236" s="268"/>
      <c r="AX236" s="268"/>
      <c r="AY236" s="268"/>
    </row>
    <row r="237" spans="23:51" x14ac:dyDescent="0.15">
      <c r="W237" s="268"/>
      <c r="X237" s="268"/>
      <c r="Y237" s="268"/>
      <c r="Z237" s="268"/>
      <c r="AA237" s="268"/>
      <c r="AB237" s="268"/>
      <c r="AC237" s="268"/>
      <c r="AD237" s="268"/>
      <c r="AE237" s="268"/>
      <c r="AF237" s="268"/>
      <c r="AG237" s="268"/>
      <c r="AH237" s="268"/>
      <c r="AI237" s="268"/>
      <c r="AJ237" s="268"/>
      <c r="AK237" s="268"/>
      <c r="AL237" s="268"/>
      <c r="AM237" s="268"/>
      <c r="AN237" s="268"/>
      <c r="AO237" s="268"/>
      <c r="AP237" s="268"/>
      <c r="AQ237" s="268"/>
      <c r="AR237" s="268"/>
      <c r="AS237" s="268"/>
      <c r="AT237" s="268"/>
      <c r="AU237" s="268"/>
      <c r="AV237" s="268"/>
      <c r="AW237" s="268"/>
      <c r="AX237" s="268"/>
      <c r="AY237" s="268"/>
    </row>
    <row r="238" spans="23:51" x14ac:dyDescent="0.15">
      <c r="W238" s="268"/>
      <c r="X238" s="268"/>
      <c r="Y238" s="268"/>
      <c r="Z238" s="268"/>
      <c r="AA238" s="268"/>
      <c r="AB238" s="268"/>
      <c r="AC238" s="268"/>
      <c r="AD238" s="268"/>
      <c r="AE238" s="268"/>
      <c r="AF238" s="268"/>
      <c r="AG238" s="268"/>
      <c r="AH238" s="268"/>
      <c r="AI238" s="268"/>
      <c r="AJ238" s="268"/>
      <c r="AK238" s="268"/>
      <c r="AL238" s="268"/>
      <c r="AM238" s="268"/>
      <c r="AN238" s="268"/>
      <c r="AO238" s="268"/>
      <c r="AP238" s="268"/>
      <c r="AQ238" s="268"/>
      <c r="AR238" s="268"/>
      <c r="AS238" s="268"/>
      <c r="AT238" s="268"/>
      <c r="AU238" s="268"/>
      <c r="AV238" s="268"/>
      <c r="AW238" s="268"/>
      <c r="AX238" s="268"/>
      <c r="AY238" s="268"/>
    </row>
    <row r="239" spans="23:51" x14ac:dyDescent="0.15">
      <c r="W239" s="268"/>
      <c r="X239" s="268"/>
      <c r="Y239" s="268"/>
      <c r="Z239" s="268"/>
      <c r="AA239" s="268"/>
      <c r="AB239" s="268"/>
      <c r="AC239" s="268"/>
      <c r="AD239" s="268"/>
      <c r="AE239" s="268"/>
      <c r="AF239" s="268"/>
      <c r="AG239" s="268"/>
      <c r="AH239" s="268"/>
      <c r="AI239" s="268"/>
      <c r="AJ239" s="268"/>
      <c r="AK239" s="268"/>
      <c r="AL239" s="268"/>
      <c r="AM239" s="268"/>
      <c r="AN239" s="268"/>
      <c r="AO239" s="268"/>
      <c r="AP239" s="268"/>
      <c r="AQ239" s="268"/>
      <c r="AR239" s="268"/>
      <c r="AS239" s="268"/>
      <c r="AT239" s="268"/>
      <c r="AU239" s="268"/>
      <c r="AV239" s="268"/>
      <c r="AW239" s="268"/>
      <c r="AX239" s="268"/>
      <c r="AY239" s="268"/>
    </row>
    <row r="240" spans="23:51" x14ac:dyDescent="0.15">
      <c r="W240" s="268"/>
      <c r="X240" s="268"/>
      <c r="Y240" s="268"/>
      <c r="Z240" s="268"/>
      <c r="AA240" s="268"/>
      <c r="AB240" s="268"/>
      <c r="AC240" s="268"/>
      <c r="AD240" s="268"/>
      <c r="AE240" s="268"/>
      <c r="AF240" s="268"/>
      <c r="AG240" s="268"/>
      <c r="AH240" s="268"/>
      <c r="AI240" s="268"/>
      <c r="AJ240" s="268"/>
      <c r="AK240" s="268"/>
      <c r="AL240" s="268"/>
      <c r="AM240" s="268"/>
      <c r="AN240" s="268"/>
      <c r="AO240" s="268"/>
      <c r="AP240" s="268"/>
      <c r="AQ240" s="268"/>
      <c r="AR240" s="268"/>
      <c r="AS240" s="268"/>
      <c r="AT240" s="268"/>
      <c r="AU240" s="268"/>
      <c r="AV240" s="268"/>
      <c r="AW240" s="268"/>
      <c r="AX240" s="268"/>
      <c r="AY240" s="268"/>
    </row>
    <row r="241" spans="23:51" x14ac:dyDescent="0.15">
      <c r="W241" s="268"/>
      <c r="X241" s="268"/>
      <c r="Y241" s="268"/>
      <c r="Z241" s="268"/>
      <c r="AA241" s="268"/>
      <c r="AB241" s="268"/>
      <c r="AC241" s="268"/>
      <c r="AD241" s="268"/>
      <c r="AE241" s="268"/>
      <c r="AF241" s="268"/>
      <c r="AG241" s="268"/>
      <c r="AH241" s="268"/>
      <c r="AI241" s="268"/>
      <c r="AJ241" s="268"/>
      <c r="AK241" s="268"/>
      <c r="AL241" s="268"/>
      <c r="AM241" s="268"/>
      <c r="AN241" s="268"/>
      <c r="AO241" s="268"/>
      <c r="AP241" s="268"/>
      <c r="AQ241" s="268"/>
      <c r="AR241" s="268"/>
      <c r="AS241" s="268"/>
      <c r="AT241" s="268"/>
      <c r="AU241" s="268"/>
      <c r="AV241" s="268"/>
      <c r="AW241" s="268"/>
      <c r="AX241" s="268"/>
      <c r="AY241" s="268"/>
    </row>
    <row r="242" spans="23:51" x14ac:dyDescent="0.15">
      <c r="W242" s="268"/>
      <c r="X242" s="268"/>
      <c r="Y242" s="268"/>
      <c r="Z242" s="268"/>
      <c r="AA242" s="268"/>
      <c r="AB242" s="268"/>
      <c r="AC242" s="268"/>
      <c r="AD242" s="268"/>
      <c r="AE242" s="268"/>
      <c r="AF242" s="268"/>
      <c r="AG242" s="268"/>
      <c r="AH242" s="268"/>
      <c r="AI242" s="268"/>
      <c r="AJ242" s="268"/>
      <c r="AK242" s="268"/>
      <c r="AL242" s="268"/>
      <c r="AM242" s="268"/>
      <c r="AN242" s="268"/>
      <c r="AO242" s="268"/>
      <c r="AP242" s="268"/>
      <c r="AQ242" s="268"/>
      <c r="AR242" s="268"/>
      <c r="AS242" s="268"/>
      <c r="AT242" s="268"/>
      <c r="AU242" s="268"/>
      <c r="AV242" s="268"/>
      <c r="AW242" s="268"/>
      <c r="AX242" s="268"/>
      <c r="AY242" s="268"/>
    </row>
    <row r="243" spans="23:51" x14ac:dyDescent="0.15">
      <c r="W243" s="268"/>
      <c r="X243" s="268"/>
      <c r="Y243" s="268"/>
      <c r="Z243" s="268"/>
      <c r="AA243" s="268"/>
      <c r="AB243" s="268"/>
      <c r="AC243" s="268"/>
      <c r="AD243" s="268"/>
      <c r="AE243" s="268"/>
      <c r="AF243" s="268"/>
      <c r="AG243" s="268"/>
      <c r="AH243" s="268"/>
      <c r="AI243" s="268"/>
      <c r="AJ243" s="268"/>
      <c r="AK243" s="268"/>
      <c r="AL243" s="268"/>
      <c r="AM243" s="268"/>
      <c r="AN243" s="268"/>
      <c r="AO243" s="268"/>
      <c r="AP243" s="268"/>
      <c r="AQ243" s="268"/>
      <c r="AR243" s="268"/>
      <c r="AS243" s="268"/>
      <c r="AT243" s="268"/>
      <c r="AU243" s="268"/>
      <c r="AV243" s="268"/>
      <c r="AW243" s="268"/>
      <c r="AX243" s="268"/>
      <c r="AY243" s="268"/>
    </row>
    <row r="244" spans="23:51" x14ac:dyDescent="0.15">
      <c r="W244" s="268"/>
      <c r="X244" s="268"/>
      <c r="Y244" s="268"/>
      <c r="Z244" s="268"/>
      <c r="AA244" s="268"/>
      <c r="AB244" s="268"/>
      <c r="AC244" s="268"/>
      <c r="AD244" s="268"/>
      <c r="AE244" s="268"/>
      <c r="AF244" s="268"/>
      <c r="AG244" s="268"/>
      <c r="AH244" s="268"/>
      <c r="AI244" s="268"/>
      <c r="AJ244" s="268"/>
      <c r="AK244" s="268"/>
      <c r="AL244" s="268"/>
      <c r="AM244" s="268"/>
      <c r="AN244" s="268"/>
      <c r="AO244" s="268"/>
      <c r="AP244" s="268"/>
      <c r="AQ244" s="268"/>
      <c r="AR244" s="268"/>
      <c r="AS244" s="268"/>
      <c r="AT244" s="268"/>
      <c r="AU244" s="268"/>
      <c r="AV244" s="268"/>
      <c r="AW244" s="268"/>
      <c r="AX244" s="268"/>
      <c r="AY244" s="268"/>
    </row>
    <row r="245" spans="23:51" x14ac:dyDescent="0.15">
      <c r="W245" s="268"/>
      <c r="X245" s="268"/>
      <c r="Y245" s="268"/>
      <c r="Z245" s="268"/>
      <c r="AA245" s="268"/>
      <c r="AB245" s="268"/>
      <c r="AC245" s="268"/>
      <c r="AD245" s="268"/>
      <c r="AE245" s="268"/>
      <c r="AF245" s="268"/>
      <c r="AG245" s="268"/>
      <c r="AH245" s="268"/>
      <c r="AI245" s="268"/>
      <c r="AJ245" s="268"/>
      <c r="AK245" s="268"/>
      <c r="AL245" s="268"/>
      <c r="AM245" s="268"/>
      <c r="AN245" s="268"/>
      <c r="AO245" s="268"/>
      <c r="AP245" s="268"/>
      <c r="AQ245" s="268"/>
      <c r="AR245" s="268"/>
      <c r="AS245" s="268"/>
      <c r="AT245" s="268"/>
      <c r="AU245" s="268"/>
      <c r="AV245" s="268"/>
      <c r="AW245" s="268"/>
      <c r="AX245" s="268"/>
      <c r="AY245" s="268"/>
    </row>
    <row r="246" spans="23:51" x14ac:dyDescent="0.15">
      <c r="W246" s="268"/>
      <c r="X246" s="268"/>
      <c r="Y246" s="268"/>
      <c r="Z246" s="268"/>
      <c r="AA246" s="268"/>
      <c r="AB246" s="268"/>
      <c r="AC246" s="268"/>
      <c r="AD246" s="268"/>
      <c r="AE246" s="268"/>
      <c r="AF246" s="268"/>
      <c r="AG246" s="268"/>
      <c r="AH246" s="268"/>
      <c r="AI246" s="268"/>
      <c r="AJ246" s="268"/>
      <c r="AK246" s="268"/>
      <c r="AL246" s="268"/>
      <c r="AM246" s="268"/>
      <c r="AN246" s="268"/>
      <c r="AO246" s="268"/>
      <c r="AP246" s="268"/>
      <c r="AQ246" s="268"/>
      <c r="AR246" s="268"/>
      <c r="AS246" s="268"/>
      <c r="AT246" s="268"/>
      <c r="AU246" s="268"/>
      <c r="AV246" s="268"/>
      <c r="AW246" s="268"/>
      <c r="AX246" s="268"/>
      <c r="AY246" s="268"/>
    </row>
    <row r="247" spans="23:51" x14ac:dyDescent="0.15">
      <c r="W247" s="268"/>
      <c r="X247" s="268"/>
      <c r="Y247" s="268"/>
      <c r="Z247" s="268"/>
      <c r="AA247" s="268"/>
      <c r="AB247" s="268"/>
      <c r="AC247" s="268"/>
      <c r="AD247" s="268"/>
      <c r="AE247" s="268"/>
      <c r="AF247" s="268"/>
      <c r="AG247" s="268"/>
      <c r="AH247" s="268"/>
      <c r="AI247" s="268"/>
      <c r="AJ247" s="268"/>
      <c r="AK247" s="268"/>
      <c r="AL247" s="268"/>
      <c r="AM247" s="268"/>
      <c r="AN247" s="268"/>
      <c r="AO247" s="268"/>
      <c r="AP247" s="268"/>
      <c r="AQ247" s="268"/>
      <c r="AR247" s="268"/>
      <c r="AS247" s="268"/>
      <c r="AT247" s="268"/>
      <c r="AU247" s="268"/>
      <c r="AV247" s="268"/>
      <c r="AW247" s="268"/>
      <c r="AX247" s="268"/>
      <c r="AY247" s="268"/>
    </row>
    <row r="248" spans="23:51" x14ac:dyDescent="0.15">
      <c r="W248" s="268"/>
      <c r="X248" s="268"/>
      <c r="Y248" s="268"/>
      <c r="Z248" s="268"/>
      <c r="AA248" s="268"/>
      <c r="AB248" s="268"/>
      <c r="AC248" s="268"/>
      <c r="AD248" s="268"/>
      <c r="AE248" s="268"/>
      <c r="AF248" s="268"/>
      <c r="AG248" s="268"/>
      <c r="AH248" s="268"/>
      <c r="AI248" s="268"/>
      <c r="AJ248" s="268"/>
      <c r="AK248" s="268"/>
      <c r="AL248" s="268"/>
      <c r="AM248" s="268"/>
      <c r="AN248" s="268"/>
      <c r="AO248" s="268"/>
      <c r="AP248" s="268"/>
      <c r="AQ248" s="268"/>
      <c r="AR248" s="268"/>
      <c r="AS248" s="268"/>
      <c r="AT248" s="268"/>
      <c r="AU248" s="268"/>
      <c r="AV248" s="268"/>
      <c r="AW248" s="268"/>
      <c r="AX248" s="268"/>
      <c r="AY248" s="268"/>
    </row>
    <row r="249" spans="23:51" x14ac:dyDescent="0.15">
      <c r="W249" s="268"/>
      <c r="X249" s="268"/>
      <c r="Y249" s="268"/>
      <c r="Z249" s="268"/>
      <c r="AA249" s="268"/>
      <c r="AB249" s="268"/>
      <c r="AC249" s="268"/>
      <c r="AD249" s="268"/>
      <c r="AE249" s="268"/>
      <c r="AF249" s="268"/>
      <c r="AG249" s="268"/>
      <c r="AH249" s="268"/>
      <c r="AI249" s="268"/>
      <c r="AJ249" s="268"/>
      <c r="AK249" s="268"/>
      <c r="AL249" s="268"/>
      <c r="AM249" s="268"/>
      <c r="AN249" s="268"/>
      <c r="AO249" s="268"/>
      <c r="AP249" s="268"/>
      <c r="AQ249" s="268"/>
      <c r="AR249" s="268"/>
      <c r="AS249" s="268"/>
      <c r="AT249" s="268"/>
      <c r="AU249" s="268"/>
      <c r="AV249" s="268"/>
      <c r="AW249" s="268"/>
      <c r="AX249" s="268"/>
      <c r="AY249" s="268"/>
    </row>
    <row r="250" spans="23:51" x14ac:dyDescent="0.15">
      <c r="W250" s="268"/>
      <c r="X250" s="268"/>
      <c r="Y250" s="268"/>
      <c r="Z250" s="268"/>
      <c r="AA250" s="268"/>
      <c r="AB250" s="268"/>
      <c r="AC250" s="268"/>
      <c r="AD250" s="268"/>
      <c r="AE250" s="268"/>
      <c r="AF250" s="268"/>
      <c r="AG250" s="268"/>
      <c r="AH250" s="268"/>
      <c r="AI250" s="268"/>
      <c r="AJ250" s="268"/>
      <c r="AK250" s="268"/>
      <c r="AL250" s="268"/>
      <c r="AM250" s="268"/>
      <c r="AN250" s="268"/>
      <c r="AO250" s="268"/>
      <c r="AP250" s="268"/>
      <c r="AQ250" s="268"/>
      <c r="AR250" s="268"/>
      <c r="AS250" s="268"/>
      <c r="AT250" s="268"/>
      <c r="AU250" s="268"/>
      <c r="AV250" s="268"/>
      <c r="AW250" s="268"/>
      <c r="AX250" s="268"/>
      <c r="AY250" s="268"/>
    </row>
    <row r="251" spans="23:51" x14ac:dyDescent="0.15">
      <c r="W251" s="268"/>
      <c r="X251" s="268"/>
      <c r="Y251" s="268"/>
      <c r="Z251" s="268"/>
      <c r="AA251" s="268"/>
      <c r="AB251" s="268"/>
      <c r="AC251" s="268"/>
      <c r="AD251" s="268"/>
      <c r="AE251" s="268"/>
      <c r="AF251" s="268"/>
      <c r="AG251" s="268"/>
      <c r="AH251" s="268"/>
      <c r="AI251" s="268"/>
      <c r="AJ251" s="268"/>
      <c r="AK251" s="268"/>
      <c r="AL251" s="268"/>
      <c r="AM251" s="268"/>
      <c r="AN251" s="268"/>
      <c r="AO251" s="268"/>
      <c r="AP251" s="268"/>
      <c r="AQ251" s="268"/>
      <c r="AR251" s="268"/>
      <c r="AS251" s="268"/>
      <c r="AT251" s="268"/>
      <c r="AU251" s="268"/>
      <c r="AV251" s="268"/>
      <c r="AW251" s="268"/>
      <c r="AX251" s="268"/>
      <c r="AY251" s="268"/>
    </row>
    <row r="252" spans="23:51" x14ac:dyDescent="0.15">
      <c r="W252" s="268"/>
      <c r="X252" s="268"/>
      <c r="Y252" s="268"/>
      <c r="Z252" s="268"/>
      <c r="AA252" s="268"/>
      <c r="AB252" s="268"/>
      <c r="AC252" s="268"/>
      <c r="AD252" s="268"/>
      <c r="AE252" s="268"/>
      <c r="AF252" s="268"/>
      <c r="AG252" s="268"/>
      <c r="AH252" s="268"/>
      <c r="AI252" s="268"/>
      <c r="AJ252" s="268"/>
      <c r="AK252" s="268"/>
      <c r="AL252" s="268"/>
      <c r="AM252" s="268"/>
      <c r="AN252" s="268"/>
      <c r="AO252" s="268"/>
      <c r="AP252" s="268"/>
      <c r="AQ252" s="268"/>
      <c r="AR252" s="268"/>
      <c r="AS252" s="268"/>
      <c r="AT252" s="268"/>
      <c r="AU252" s="268"/>
      <c r="AV252" s="268"/>
      <c r="AW252" s="268"/>
      <c r="AX252" s="268"/>
      <c r="AY252" s="268"/>
    </row>
    <row r="253" spans="23:51" x14ac:dyDescent="0.15">
      <c r="W253" s="268"/>
      <c r="X253" s="268"/>
      <c r="Y253" s="268"/>
      <c r="Z253" s="268"/>
      <c r="AA253" s="268"/>
      <c r="AB253" s="268"/>
      <c r="AC253" s="268"/>
      <c r="AD253" s="268"/>
      <c r="AE253" s="268"/>
      <c r="AF253" s="268"/>
      <c r="AG253" s="268"/>
      <c r="AH253" s="268"/>
      <c r="AI253" s="268"/>
      <c r="AJ253" s="268"/>
      <c r="AK253" s="268"/>
      <c r="AL253" s="268"/>
      <c r="AM253" s="268"/>
      <c r="AN253" s="268"/>
      <c r="AO253" s="268"/>
      <c r="AP253" s="268"/>
      <c r="AQ253" s="268"/>
      <c r="AR253" s="268"/>
      <c r="AS253" s="268"/>
      <c r="AT253" s="268"/>
      <c r="AU253" s="268"/>
      <c r="AV253" s="268"/>
      <c r="AW253" s="268"/>
      <c r="AX253" s="268"/>
      <c r="AY253" s="268"/>
    </row>
    <row r="254" spans="23:51" x14ac:dyDescent="0.15">
      <c r="W254" s="268"/>
      <c r="X254" s="268"/>
      <c r="Y254" s="268"/>
      <c r="Z254" s="268"/>
      <c r="AA254" s="268"/>
      <c r="AB254" s="268"/>
      <c r="AC254" s="268"/>
      <c r="AD254" s="268"/>
      <c r="AE254" s="268"/>
      <c r="AF254" s="268"/>
      <c r="AG254" s="268"/>
      <c r="AH254" s="268"/>
      <c r="AI254" s="268"/>
      <c r="AJ254" s="268"/>
      <c r="AK254" s="268"/>
      <c r="AL254" s="268"/>
      <c r="AM254" s="268"/>
      <c r="AN254" s="268"/>
      <c r="AO254" s="268"/>
      <c r="AP254" s="268"/>
      <c r="AQ254" s="268"/>
      <c r="AR254" s="268"/>
      <c r="AS254" s="268"/>
      <c r="AT254" s="268"/>
      <c r="AU254" s="268"/>
      <c r="AV254" s="268"/>
      <c r="AW254" s="268"/>
      <c r="AX254" s="268"/>
      <c r="AY254" s="268"/>
    </row>
    <row r="255" spans="23:51" x14ac:dyDescent="0.15">
      <c r="W255" s="268"/>
      <c r="X255" s="268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68"/>
      <c r="AL255" s="268"/>
      <c r="AM255" s="268"/>
      <c r="AN255" s="268"/>
      <c r="AO255" s="268"/>
      <c r="AP255" s="268"/>
      <c r="AQ255" s="268"/>
      <c r="AR255" s="268"/>
      <c r="AS255" s="268"/>
      <c r="AT255" s="268"/>
      <c r="AU255" s="268"/>
      <c r="AV255" s="268"/>
      <c r="AW255" s="268"/>
      <c r="AX255" s="268"/>
      <c r="AY255" s="268"/>
    </row>
    <row r="256" spans="23:51" x14ac:dyDescent="0.15">
      <c r="W256" s="268"/>
      <c r="X256" s="268"/>
      <c r="Y256" s="268"/>
      <c r="Z256" s="268"/>
      <c r="AA256" s="268"/>
      <c r="AB256" s="268"/>
      <c r="AC256" s="268"/>
      <c r="AD256" s="268"/>
      <c r="AE256" s="268"/>
      <c r="AF256" s="268"/>
      <c r="AG256" s="268"/>
      <c r="AH256" s="268"/>
      <c r="AI256" s="268"/>
      <c r="AJ256" s="268"/>
      <c r="AK256" s="268"/>
      <c r="AL256" s="268"/>
      <c r="AM256" s="268"/>
      <c r="AN256" s="268"/>
      <c r="AO256" s="268"/>
      <c r="AP256" s="268"/>
      <c r="AQ256" s="268"/>
      <c r="AR256" s="268"/>
      <c r="AS256" s="268"/>
      <c r="AT256" s="268"/>
      <c r="AU256" s="268"/>
      <c r="AV256" s="268"/>
      <c r="AW256" s="268"/>
      <c r="AX256" s="268"/>
      <c r="AY256" s="268"/>
    </row>
    <row r="257" spans="23:51" x14ac:dyDescent="0.15">
      <c r="W257" s="268"/>
      <c r="X257" s="268"/>
      <c r="Y257" s="268"/>
      <c r="Z257" s="268"/>
      <c r="AA257" s="268"/>
      <c r="AB257" s="268"/>
      <c r="AC257" s="268"/>
      <c r="AD257" s="268"/>
      <c r="AE257" s="268"/>
      <c r="AF257" s="268"/>
      <c r="AG257" s="268"/>
      <c r="AH257" s="268"/>
      <c r="AI257" s="268"/>
      <c r="AJ257" s="268"/>
      <c r="AK257" s="268"/>
      <c r="AL257" s="268"/>
      <c r="AM257" s="268"/>
      <c r="AN257" s="268"/>
      <c r="AO257" s="268"/>
      <c r="AP257" s="268"/>
      <c r="AQ257" s="268"/>
      <c r="AR257" s="268"/>
      <c r="AS257" s="268"/>
      <c r="AT257" s="268"/>
      <c r="AU257" s="268"/>
      <c r="AV257" s="268"/>
      <c r="AW257" s="268"/>
      <c r="AX257" s="268"/>
      <c r="AY257" s="268"/>
    </row>
    <row r="258" spans="23:51" x14ac:dyDescent="0.15">
      <c r="W258" s="268"/>
      <c r="X258" s="268"/>
      <c r="Y258" s="268"/>
      <c r="Z258" s="268"/>
      <c r="AA258" s="268"/>
      <c r="AB258" s="268"/>
      <c r="AC258" s="268"/>
      <c r="AD258" s="268"/>
      <c r="AE258" s="268"/>
      <c r="AF258" s="268"/>
      <c r="AG258" s="268"/>
      <c r="AH258" s="268"/>
      <c r="AI258" s="268"/>
      <c r="AJ258" s="268"/>
      <c r="AK258" s="268"/>
      <c r="AL258" s="268"/>
      <c r="AM258" s="268"/>
      <c r="AN258" s="268"/>
      <c r="AO258" s="268"/>
      <c r="AP258" s="268"/>
      <c r="AQ258" s="268"/>
      <c r="AR258" s="268"/>
      <c r="AS258" s="268"/>
      <c r="AT258" s="268"/>
      <c r="AU258" s="268"/>
      <c r="AV258" s="268"/>
      <c r="AW258" s="268"/>
      <c r="AX258" s="268"/>
      <c r="AY258" s="268"/>
    </row>
    <row r="259" spans="23:51" x14ac:dyDescent="0.15">
      <c r="W259" s="268"/>
      <c r="X259" s="268"/>
      <c r="Y259" s="268"/>
      <c r="Z259" s="268"/>
      <c r="AA259" s="268"/>
      <c r="AB259" s="268"/>
      <c r="AC259" s="268"/>
      <c r="AD259" s="268"/>
      <c r="AE259" s="268"/>
      <c r="AF259" s="268"/>
      <c r="AG259" s="268"/>
      <c r="AH259" s="268"/>
      <c r="AI259" s="268"/>
      <c r="AJ259" s="268"/>
      <c r="AK259" s="268"/>
      <c r="AL259" s="268"/>
      <c r="AM259" s="268"/>
      <c r="AN259" s="268"/>
      <c r="AO259" s="268"/>
      <c r="AP259" s="268"/>
      <c r="AQ259" s="268"/>
      <c r="AR259" s="268"/>
      <c r="AS259" s="268"/>
      <c r="AT259" s="268"/>
      <c r="AU259" s="268"/>
      <c r="AV259" s="268"/>
      <c r="AW259" s="268"/>
      <c r="AX259" s="268"/>
      <c r="AY259" s="268"/>
    </row>
    <row r="260" spans="23:51" x14ac:dyDescent="0.15">
      <c r="W260" s="268"/>
      <c r="X260" s="268"/>
      <c r="Y260" s="268"/>
      <c r="Z260" s="268"/>
      <c r="AA260" s="268"/>
      <c r="AB260" s="268"/>
      <c r="AC260" s="268"/>
      <c r="AD260" s="268"/>
      <c r="AE260" s="268"/>
      <c r="AF260" s="268"/>
      <c r="AG260" s="268"/>
      <c r="AH260" s="268"/>
      <c r="AI260" s="268"/>
      <c r="AJ260" s="268"/>
      <c r="AK260" s="268"/>
      <c r="AL260" s="268"/>
      <c r="AM260" s="268"/>
      <c r="AN260" s="268"/>
      <c r="AO260" s="268"/>
      <c r="AP260" s="268"/>
      <c r="AQ260" s="268"/>
      <c r="AR260" s="268"/>
      <c r="AS260" s="268"/>
      <c r="AT260" s="268"/>
      <c r="AU260" s="268"/>
      <c r="AV260" s="268"/>
      <c r="AW260" s="268"/>
      <c r="AX260" s="268"/>
      <c r="AY260" s="268"/>
    </row>
    <row r="261" spans="23:51" x14ac:dyDescent="0.15">
      <c r="W261" s="268"/>
      <c r="X261" s="268"/>
      <c r="Y261" s="268"/>
      <c r="Z261" s="268"/>
      <c r="AA261" s="268"/>
      <c r="AB261" s="268"/>
      <c r="AC261" s="268"/>
      <c r="AD261" s="268"/>
      <c r="AE261" s="268"/>
      <c r="AF261" s="268"/>
      <c r="AG261" s="268"/>
      <c r="AH261" s="268"/>
      <c r="AI261" s="268"/>
      <c r="AJ261" s="268"/>
      <c r="AK261" s="268"/>
      <c r="AL261" s="268"/>
      <c r="AM261" s="268"/>
      <c r="AN261" s="268"/>
      <c r="AO261" s="268"/>
      <c r="AP261" s="268"/>
      <c r="AQ261" s="268"/>
      <c r="AR261" s="268"/>
      <c r="AS261" s="268"/>
      <c r="AT261" s="268"/>
      <c r="AU261" s="268"/>
      <c r="AV261" s="268"/>
      <c r="AW261" s="268"/>
      <c r="AX261" s="268"/>
      <c r="AY261" s="268"/>
    </row>
    <row r="262" spans="23:51" x14ac:dyDescent="0.15">
      <c r="W262" s="268"/>
      <c r="X262" s="268"/>
      <c r="Y262" s="268"/>
      <c r="Z262" s="268"/>
      <c r="AA262" s="268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268"/>
      <c r="AP262" s="268"/>
      <c r="AQ262" s="268"/>
      <c r="AR262" s="268"/>
      <c r="AS262" s="268"/>
      <c r="AT262" s="268"/>
      <c r="AU262" s="268"/>
      <c r="AV262" s="268"/>
      <c r="AW262" s="268"/>
      <c r="AX262" s="268"/>
      <c r="AY262" s="268"/>
    </row>
    <row r="263" spans="23:51" x14ac:dyDescent="0.15"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68"/>
      <c r="AI263" s="268"/>
      <c r="AJ263" s="268"/>
      <c r="AK263" s="268"/>
      <c r="AL263" s="268"/>
      <c r="AM263" s="268"/>
      <c r="AN263" s="268"/>
      <c r="AO263" s="268"/>
      <c r="AP263" s="268"/>
      <c r="AQ263" s="268"/>
      <c r="AR263" s="268"/>
      <c r="AS263" s="268"/>
      <c r="AT263" s="268"/>
      <c r="AU263" s="268"/>
      <c r="AV263" s="268"/>
      <c r="AW263" s="268"/>
      <c r="AX263" s="268"/>
      <c r="AY263" s="268"/>
    </row>
    <row r="264" spans="23:51" x14ac:dyDescent="0.15">
      <c r="W264" s="268"/>
      <c r="X264" s="268"/>
      <c r="Y264" s="268"/>
      <c r="Z264" s="268"/>
      <c r="AA264" s="268"/>
      <c r="AB264" s="268"/>
      <c r="AC264" s="268"/>
      <c r="AD264" s="268"/>
      <c r="AE264" s="268"/>
      <c r="AF264" s="268"/>
      <c r="AG264" s="268"/>
      <c r="AH264" s="268"/>
      <c r="AI264" s="268"/>
      <c r="AJ264" s="268"/>
      <c r="AK264" s="268"/>
      <c r="AL264" s="268"/>
      <c r="AM264" s="268"/>
      <c r="AN264" s="268"/>
      <c r="AO264" s="268"/>
      <c r="AP264" s="268"/>
      <c r="AQ264" s="268"/>
      <c r="AR264" s="268"/>
      <c r="AS264" s="268"/>
      <c r="AT264" s="268"/>
      <c r="AU264" s="268"/>
      <c r="AV264" s="268"/>
      <c r="AW264" s="268"/>
      <c r="AX264" s="268"/>
      <c r="AY264" s="268"/>
    </row>
    <row r="265" spans="23:51" x14ac:dyDescent="0.15">
      <c r="W265" s="268"/>
      <c r="X265" s="268"/>
      <c r="Y265" s="268"/>
      <c r="Z265" s="268"/>
      <c r="AA265" s="268"/>
      <c r="AB265" s="268"/>
      <c r="AC265" s="268"/>
      <c r="AD265" s="268"/>
      <c r="AE265" s="268"/>
      <c r="AF265" s="268"/>
      <c r="AG265" s="268"/>
      <c r="AH265" s="268"/>
      <c r="AI265" s="268"/>
      <c r="AJ265" s="268"/>
      <c r="AK265" s="268"/>
      <c r="AL265" s="268"/>
      <c r="AM265" s="268"/>
      <c r="AN265" s="268"/>
      <c r="AO265" s="268"/>
      <c r="AP265" s="268"/>
      <c r="AQ265" s="268"/>
      <c r="AR265" s="268"/>
      <c r="AS265" s="268"/>
      <c r="AT265" s="268"/>
      <c r="AU265" s="268"/>
      <c r="AV265" s="268"/>
      <c r="AW265" s="268"/>
      <c r="AX265" s="268"/>
      <c r="AY265" s="268"/>
    </row>
    <row r="266" spans="23:51" x14ac:dyDescent="0.15">
      <c r="W266" s="268"/>
      <c r="X266" s="268"/>
      <c r="Y266" s="268"/>
      <c r="Z266" s="268"/>
      <c r="AA266" s="268"/>
      <c r="AB266" s="268"/>
      <c r="AC266" s="268"/>
      <c r="AD266" s="268"/>
      <c r="AE266" s="268"/>
      <c r="AF266" s="268"/>
      <c r="AG266" s="268"/>
      <c r="AH266" s="268"/>
      <c r="AI266" s="268"/>
      <c r="AJ266" s="268"/>
      <c r="AK266" s="268"/>
      <c r="AL266" s="268"/>
      <c r="AM266" s="268"/>
      <c r="AN266" s="268"/>
      <c r="AO266" s="268"/>
      <c r="AP266" s="268"/>
      <c r="AQ266" s="268"/>
      <c r="AR266" s="268"/>
      <c r="AS266" s="268"/>
      <c r="AT266" s="268"/>
      <c r="AU266" s="268"/>
      <c r="AV266" s="268"/>
      <c r="AW266" s="268"/>
      <c r="AX266" s="268"/>
      <c r="AY266" s="268"/>
    </row>
    <row r="267" spans="23:51" x14ac:dyDescent="0.15">
      <c r="W267" s="268"/>
      <c r="X267" s="268"/>
      <c r="Y267" s="268"/>
      <c r="Z267" s="268"/>
      <c r="AA267" s="268"/>
      <c r="AB267" s="268"/>
      <c r="AC267" s="268"/>
      <c r="AD267" s="268"/>
      <c r="AE267" s="268"/>
      <c r="AF267" s="268"/>
      <c r="AG267" s="268"/>
      <c r="AH267" s="268"/>
      <c r="AI267" s="268"/>
      <c r="AJ267" s="268"/>
      <c r="AK267" s="268"/>
      <c r="AL267" s="268"/>
      <c r="AM267" s="268"/>
      <c r="AN267" s="268"/>
      <c r="AO267" s="268"/>
      <c r="AP267" s="268"/>
      <c r="AQ267" s="268"/>
      <c r="AR267" s="268"/>
      <c r="AS267" s="268"/>
      <c r="AT267" s="268"/>
      <c r="AU267" s="268"/>
      <c r="AV267" s="268"/>
      <c r="AW267" s="268"/>
      <c r="AX267" s="268"/>
      <c r="AY267" s="268"/>
    </row>
    <row r="268" spans="23:51" x14ac:dyDescent="0.15">
      <c r="W268" s="268"/>
      <c r="X268" s="268"/>
      <c r="Y268" s="268"/>
      <c r="Z268" s="268"/>
      <c r="AA268" s="268"/>
      <c r="AB268" s="268"/>
      <c r="AC268" s="268"/>
      <c r="AD268" s="268"/>
      <c r="AE268" s="268"/>
      <c r="AF268" s="268"/>
      <c r="AG268" s="268"/>
      <c r="AH268" s="268"/>
      <c r="AI268" s="268"/>
      <c r="AJ268" s="268"/>
      <c r="AK268" s="268"/>
      <c r="AL268" s="268"/>
      <c r="AM268" s="268"/>
      <c r="AN268" s="268"/>
      <c r="AO268" s="268"/>
      <c r="AP268" s="268"/>
      <c r="AQ268" s="268"/>
      <c r="AR268" s="268"/>
      <c r="AS268" s="268"/>
      <c r="AT268" s="268"/>
      <c r="AU268" s="268"/>
      <c r="AV268" s="268"/>
      <c r="AW268" s="268"/>
      <c r="AX268" s="268"/>
      <c r="AY268" s="268"/>
    </row>
    <row r="269" spans="23:51" x14ac:dyDescent="0.15">
      <c r="W269" s="268"/>
      <c r="X269" s="268"/>
      <c r="Y269" s="268"/>
      <c r="Z269" s="268"/>
      <c r="AA269" s="268"/>
      <c r="AB269" s="268"/>
      <c r="AC269" s="268"/>
      <c r="AD269" s="268"/>
      <c r="AE269" s="268"/>
      <c r="AF269" s="268"/>
      <c r="AG269" s="268"/>
      <c r="AH269" s="268"/>
      <c r="AI269" s="268"/>
      <c r="AJ269" s="268"/>
      <c r="AK269" s="268"/>
      <c r="AL269" s="268"/>
      <c r="AM269" s="268"/>
      <c r="AN269" s="268"/>
      <c r="AO269" s="268"/>
      <c r="AP269" s="268"/>
      <c r="AQ269" s="268"/>
      <c r="AR269" s="268"/>
      <c r="AS269" s="268"/>
      <c r="AT269" s="268"/>
      <c r="AU269" s="268"/>
      <c r="AV269" s="268"/>
      <c r="AW269" s="268"/>
      <c r="AX269" s="268"/>
      <c r="AY269" s="268"/>
    </row>
    <row r="270" spans="23:51" x14ac:dyDescent="0.15">
      <c r="W270" s="268"/>
      <c r="X270" s="268"/>
      <c r="Y270" s="268"/>
      <c r="Z270" s="268"/>
      <c r="AA270" s="268"/>
      <c r="AB270" s="268"/>
      <c r="AC270" s="268"/>
      <c r="AD270" s="268"/>
      <c r="AE270" s="268"/>
      <c r="AF270" s="268"/>
      <c r="AG270" s="268"/>
      <c r="AH270" s="268"/>
      <c r="AI270" s="268"/>
      <c r="AJ270" s="268"/>
      <c r="AK270" s="268"/>
      <c r="AL270" s="268"/>
      <c r="AM270" s="268"/>
      <c r="AN270" s="268"/>
      <c r="AO270" s="268"/>
      <c r="AP270" s="268"/>
      <c r="AQ270" s="268"/>
      <c r="AR270" s="268"/>
      <c r="AS270" s="268"/>
      <c r="AT270" s="268"/>
      <c r="AU270" s="268"/>
      <c r="AV270" s="268"/>
      <c r="AW270" s="268"/>
      <c r="AX270" s="268"/>
      <c r="AY270" s="268"/>
    </row>
    <row r="271" spans="23:51" x14ac:dyDescent="0.15">
      <c r="W271" s="268"/>
      <c r="X271" s="268"/>
      <c r="Y271" s="268"/>
      <c r="Z271" s="268"/>
      <c r="AA271" s="268"/>
      <c r="AB271" s="268"/>
      <c r="AC271" s="268"/>
      <c r="AD271" s="268"/>
      <c r="AE271" s="268"/>
      <c r="AF271" s="268"/>
      <c r="AG271" s="268"/>
      <c r="AH271" s="268"/>
      <c r="AI271" s="268"/>
      <c r="AJ271" s="268"/>
      <c r="AK271" s="268"/>
      <c r="AL271" s="268"/>
      <c r="AM271" s="268"/>
      <c r="AN271" s="268"/>
      <c r="AO271" s="268"/>
      <c r="AP271" s="268"/>
      <c r="AQ271" s="268"/>
      <c r="AR271" s="268"/>
      <c r="AS271" s="268"/>
      <c r="AT271" s="268"/>
      <c r="AU271" s="268"/>
      <c r="AV271" s="268"/>
      <c r="AW271" s="268"/>
      <c r="AX271" s="268"/>
      <c r="AY271" s="268"/>
    </row>
    <row r="272" spans="23:51" x14ac:dyDescent="0.15">
      <c r="W272" s="268"/>
      <c r="X272" s="268"/>
      <c r="Y272" s="268"/>
      <c r="Z272" s="268"/>
      <c r="AA272" s="268"/>
      <c r="AB272" s="268"/>
      <c r="AC272" s="268"/>
      <c r="AD272" s="268"/>
      <c r="AE272" s="268"/>
      <c r="AF272" s="268"/>
      <c r="AG272" s="268"/>
      <c r="AH272" s="268"/>
      <c r="AI272" s="268"/>
      <c r="AJ272" s="268"/>
      <c r="AK272" s="268"/>
      <c r="AL272" s="268"/>
      <c r="AM272" s="268"/>
      <c r="AN272" s="268"/>
      <c r="AO272" s="268"/>
      <c r="AP272" s="268"/>
      <c r="AQ272" s="268"/>
      <c r="AR272" s="268"/>
      <c r="AS272" s="268"/>
      <c r="AT272" s="268"/>
      <c r="AU272" s="268"/>
      <c r="AV272" s="268"/>
      <c r="AW272" s="268"/>
      <c r="AX272" s="268"/>
      <c r="AY272" s="268"/>
    </row>
    <row r="273" spans="23:51" x14ac:dyDescent="0.15">
      <c r="W273" s="268"/>
      <c r="X273" s="268"/>
      <c r="Y273" s="268"/>
      <c r="Z273" s="268"/>
      <c r="AA273" s="268"/>
      <c r="AB273" s="268"/>
      <c r="AC273" s="268"/>
      <c r="AD273" s="268"/>
      <c r="AE273" s="268"/>
      <c r="AF273" s="268"/>
      <c r="AG273" s="268"/>
      <c r="AH273" s="268"/>
      <c r="AI273" s="268"/>
      <c r="AJ273" s="268"/>
      <c r="AK273" s="268"/>
      <c r="AL273" s="268"/>
      <c r="AM273" s="268"/>
      <c r="AN273" s="268"/>
      <c r="AO273" s="268"/>
      <c r="AP273" s="268"/>
      <c r="AQ273" s="268"/>
      <c r="AR273" s="268"/>
      <c r="AS273" s="268"/>
      <c r="AT273" s="268"/>
      <c r="AU273" s="268"/>
      <c r="AV273" s="268"/>
      <c r="AW273" s="268"/>
      <c r="AX273" s="268"/>
      <c r="AY273" s="268"/>
    </row>
    <row r="274" spans="23:51" x14ac:dyDescent="0.15">
      <c r="W274" s="268"/>
      <c r="X274" s="268"/>
      <c r="Y274" s="268"/>
      <c r="Z274" s="268"/>
      <c r="AA274" s="268"/>
      <c r="AB274" s="268"/>
      <c r="AC274" s="268"/>
      <c r="AD274" s="268"/>
      <c r="AE274" s="268"/>
      <c r="AF274" s="268"/>
      <c r="AG274" s="268"/>
      <c r="AH274" s="268"/>
      <c r="AI274" s="268"/>
      <c r="AJ274" s="268"/>
      <c r="AK274" s="268"/>
      <c r="AL274" s="268"/>
      <c r="AM274" s="268"/>
      <c r="AN274" s="268"/>
      <c r="AO274" s="268"/>
      <c r="AP274" s="268"/>
      <c r="AQ274" s="268"/>
      <c r="AR274" s="268"/>
      <c r="AS274" s="268"/>
      <c r="AT274" s="268"/>
      <c r="AU274" s="268"/>
      <c r="AV274" s="268"/>
      <c r="AW274" s="268"/>
      <c r="AX274" s="268"/>
      <c r="AY274" s="268"/>
    </row>
    <row r="275" spans="23:51" x14ac:dyDescent="0.15">
      <c r="W275" s="268"/>
      <c r="X275" s="268"/>
      <c r="Y275" s="268"/>
      <c r="Z275" s="268"/>
      <c r="AA275" s="268"/>
      <c r="AB275" s="268"/>
      <c r="AC275" s="268"/>
      <c r="AD275" s="268"/>
      <c r="AE275" s="268"/>
      <c r="AF275" s="268"/>
      <c r="AG275" s="268"/>
      <c r="AH275" s="268"/>
      <c r="AI275" s="268"/>
      <c r="AJ275" s="268"/>
      <c r="AK275" s="268"/>
      <c r="AL275" s="268"/>
      <c r="AM275" s="268"/>
      <c r="AN275" s="268"/>
      <c r="AO275" s="268"/>
      <c r="AP275" s="268"/>
      <c r="AQ275" s="268"/>
      <c r="AR275" s="268"/>
      <c r="AS275" s="268"/>
      <c r="AT275" s="268"/>
      <c r="AU275" s="268"/>
      <c r="AV275" s="268"/>
      <c r="AW275" s="268"/>
      <c r="AX275" s="268"/>
      <c r="AY275" s="268"/>
    </row>
    <row r="276" spans="23:51" x14ac:dyDescent="0.15">
      <c r="W276" s="268"/>
      <c r="X276" s="268"/>
      <c r="Y276" s="268"/>
      <c r="Z276" s="268"/>
      <c r="AA276" s="268"/>
      <c r="AB276" s="268"/>
      <c r="AC276" s="268"/>
      <c r="AD276" s="268"/>
      <c r="AE276" s="268"/>
      <c r="AF276" s="268"/>
      <c r="AG276" s="268"/>
      <c r="AH276" s="268"/>
      <c r="AI276" s="268"/>
      <c r="AJ276" s="268"/>
      <c r="AK276" s="268"/>
      <c r="AL276" s="268"/>
      <c r="AM276" s="268"/>
      <c r="AN276" s="268"/>
      <c r="AO276" s="268"/>
      <c r="AP276" s="268"/>
      <c r="AQ276" s="268"/>
      <c r="AR276" s="268"/>
      <c r="AS276" s="268"/>
      <c r="AT276" s="268"/>
      <c r="AU276" s="268"/>
      <c r="AV276" s="268"/>
      <c r="AW276" s="268"/>
      <c r="AX276" s="268"/>
      <c r="AY276" s="268"/>
    </row>
    <row r="277" spans="23:51" x14ac:dyDescent="0.15">
      <c r="W277" s="268"/>
      <c r="X277" s="268"/>
      <c r="Y277" s="268"/>
      <c r="Z277" s="268"/>
      <c r="AA277" s="268"/>
      <c r="AB277" s="268"/>
      <c r="AC277" s="268"/>
      <c r="AD277" s="268"/>
      <c r="AE277" s="268"/>
      <c r="AF277" s="268"/>
      <c r="AG277" s="268"/>
      <c r="AH277" s="268"/>
      <c r="AI277" s="268"/>
      <c r="AJ277" s="268"/>
      <c r="AK277" s="268"/>
      <c r="AL277" s="268"/>
      <c r="AM277" s="268"/>
      <c r="AN277" s="268"/>
      <c r="AO277" s="268"/>
      <c r="AP277" s="268"/>
      <c r="AQ277" s="268"/>
      <c r="AR277" s="268"/>
      <c r="AS277" s="268"/>
      <c r="AT277" s="268"/>
      <c r="AU277" s="268"/>
      <c r="AV277" s="268"/>
      <c r="AW277" s="268"/>
      <c r="AX277" s="268"/>
      <c r="AY277" s="268"/>
    </row>
    <row r="278" spans="23:51" x14ac:dyDescent="0.15">
      <c r="W278" s="268"/>
      <c r="X278" s="268"/>
      <c r="Y278" s="268"/>
      <c r="Z278" s="268"/>
      <c r="AA278" s="268"/>
      <c r="AB278" s="268"/>
      <c r="AC278" s="268"/>
      <c r="AD278" s="268"/>
      <c r="AE278" s="268"/>
      <c r="AF278" s="268"/>
      <c r="AG278" s="268"/>
      <c r="AH278" s="268"/>
      <c r="AI278" s="268"/>
      <c r="AJ278" s="268"/>
      <c r="AK278" s="268"/>
      <c r="AL278" s="268"/>
      <c r="AM278" s="268"/>
      <c r="AN278" s="268"/>
      <c r="AO278" s="268"/>
      <c r="AP278" s="268"/>
      <c r="AQ278" s="268"/>
      <c r="AR278" s="268"/>
      <c r="AS278" s="268"/>
      <c r="AT278" s="268"/>
      <c r="AU278" s="268"/>
      <c r="AV278" s="268"/>
      <c r="AW278" s="268"/>
      <c r="AX278" s="268"/>
      <c r="AY278" s="268"/>
    </row>
    <row r="279" spans="23:51" x14ac:dyDescent="0.15">
      <c r="W279" s="268"/>
      <c r="X279" s="268"/>
      <c r="Y279" s="268"/>
      <c r="Z279" s="268"/>
      <c r="AA279" s="268"/>
      <c r="AB279" s="268"/>
      <c r="AC279" s="268"/>
      <c r="AD279" s="268"/>
      <c r="AE279" s="268"/>
      <c r="AF279" s="268"/>
      <c r="AG279" s="268"/>
      <c r="AH279" s="268"/>
      <c r="AI279" s="268"/>
      <c r="AJ279" s="268"/>
      <c r="AK279" s="268"/>
      <c r="AL279" s="268"/>
      <c r="AM279" s="268"/>
      <c r="AN279" s="268"/>
      <c r="AO279" s="268"/>
      <c r="AP279" s="268"/>
      <c r="AQ279" s="268"/>
      <c r="AR279" s="268"/>
      <c r="AS279" s="268"/>
      <c r="AT279" s="268"/>
      <c r="AU279" s="268"/>
      <c r="AV279" s="268"/>
      <c r="AW279" s="268"/>
      <c r="AX279" s="268"/>
      <c r="AY279" s="268"/>
    </row>
    <row r="280" spans="23:51" x14ac:dyDescent="0.15">
      <c r="W280" s="268"/>
      <c r="X280" s="268"/>
      <c r="Y280" s="268"/>
      <c r="Z280" s="268"/>
      <c r="AA280" s="268"/>
      <c r="AB280" s="268"/>
      <c r="AC280" s="268"/>
      <c r="AD280" s="268"/>
      <c r="AE280" s="268"/>
      <c r="AF280" s="268"/>
      <c r="AG280" s="268"/>
      <c r="AH280" s="268"/>
      <c r="AI280" s="268"/>
      <c r="AJ280" s="268"/>
      <c r="AK280" s="268"/>
      <c r="AL280" s="268"/>
      <c r="AM280" s="268"/>
      <c r="AN280" s="268"/>
      <c r="AO280" s="268"/>
      <c r="AP280" s="268"/>
      <c r="AQ280" s="268"/>
      <c r="AR280" s="268"/>
      <c r="AS280" s="268"/>
      <c r="AT280" s="268"/>
      <c r="AU280" s="268"/>
      <c r="AV280" s="268"/>
      <c r="AW280" s="268"/>
      <c r="AX280" s="268"/>
      <c r="AY280" s="268"/>
    </row>
    <row r="281" spans="23:51" x14ac:dyDescent="0.15">
      <c r="W281" s="268"/>
      <c r="X281" s="268"/>
      <c r="Y281" s="268"/>
      <c r="Z281" s="268"/>
      <c r="AA281" s="268"/>
      <c r="AB281" s="268"/>
      <c r="AC281" s="268"/>
      <c r="AD281" s="268"/>
      <c r="AE281" s="268"/>
      <c r="AF281" s="268"/>
      <c r="AG281" s="268"/>
      <c r="AH281" s="268"/>
      <c r="AI281" s="268"/>
      <c r="AJ281" s="268"/>
      <c r="AK281" s="268"/>
      <c r="AL281" s="268"/>
      <c r="AM281" s="268"/>
      <c r="AN281" s="268"/>
      <c r="AO281" s="268"/>
      <c r="AP281" s="268"/>
      <c r="AQ281" s="268"/>
      <c r="AR281" s="268"/>
      <c r="AS281" s="268"/>
      <c r="AT281" s="268"/>
      <c r="AU281" s="268"/>
      <c r="AV281" s="268"/>
      <c r="AW281" s="268"/>
      <c r="AX281" s="268"/>
      <c r="AY281" s="268"/>
    </row>
    <row r="282" spans="23:51" x14ac:dyDescent="0.15">
      <c r="W282" s="268"/>
      <c r="X282" s="268"/>
      <c r="Y282" s="268"/>
      <c r="Z282" s="268"/>
      <c r="AA282" s="268"/>
      <c r="AB282" s="268"/>
      <c r="AC282" s="268"/>
      <c r="AD282" s="268"/>
      <c r="AE282" s="268"/>
      <c r="AF282" s="268"/>
      <c r="AG282" s="268"/>
      <c r="AH282" s="268"/>
      <c r="AI282" s="268"/>
      <c r="AJ282" s="268"/>
      <c r="AK282" s="268"/>
      <c r="AL282" s="268"/>
      <c r="AM282" s="268"/>
      <c r="AN282" s="268"/>
      <c r="AO282" s="268"/>
      <c r="AP282" s="268"/>
      <c r="AQ282" s="268"/>
      <c r="AR282" s="268"/>
      <c r="AS282" s="268"/>
      <c r="AT282" s="268"/>
      <c r="AU282" s="268"/>
      <c r="AV282" s="268"/>
      <c r="AW282" s="268"/>
      <c r="AX282" s="268"/>
      <c r="AY282" s="268"/>
    </row>
    <row r="283" spans="23:51" x14ac:dyDescent="0.15">
      <c r="W283" s="268"/>
      <c r="X283" s="268"/>
      <c r="Y283" s="268"/>
      <c r="Z283" s="268"/>
      <c r="AA283" s="268"/>
      <c r="AB283" s="268"/>
      <c r="AC283" s="268"/>
      <c r="AD283" s="268"/>
      <c r="AE283" s="268"/>
      <c r="AF283" s="268"/>
      <c r="AG283" s="268"/>
      <c r="AH283" s="268"/>
      <c r="AI283" s="268"/>
      <c r="AJ283" s="268"/>
      <c r="AK283" s="268"/>
      <c r="AL283" s="268"/>
      <c r="AM283" s="268"/>
      <c r="AN283" s="268"/>
      <c r="AO283" s="268"/>
      <c r="AP283" s="268"/>
      <c r="AQ283" s="268"/>
      <c r="AR283" s="268"/>
      <c r="AS283" s="268"/>
      <c r="AT283" s="268"/>
      <c r="AU283" s="268"/>
      <c r="AV283" s="268"/>
      <c r="AW283" s="268"/>
      <c r="AX283" s="268"/>
      <c r="AY283" s="268"/>
    </row>
    <row r="284" spans="23:51" x14ac:dyDescent="0.15">
      <c r="W284" s="268"/>
      <c r="X284" s="268"/>
      <c r="Y284" s="268"/>
      <c r="Z284" s="268"/>
      <c r="AA284" s="268"/>
      <c r="AB284" s="268"/>
      <c r="AC284" s="268"/>
      <c r="AD284" s="268"/>
      <c r="AE284" s="268"/>
      <c r="AF284" s="268"/>
      <c r="AG284" s="268"/>
      <c r="AH284" s="268"/>
      <c r="AI284" s="268"/>
      <c r="AJ284" s="268"/>
      <c r="AK284" s="268"/>
      <c r="AL284" s="268"/>
      <c r="AM284" s="268"/>
      <c r="AN284" s="268"/>
      <c r="AO284" s="268"/>
      <c r="AP284" s="268"/>
      <c r="AQ284" s="268"/>
      <c r="AR284" s="268"/>
      <c r="AS284" s="268"/>
      <c r="AT284" s="268"/>
      <c r="AU284" s="268"/>
      <c r="AV284" s="268"/>
      <c r="AW284" s="268"/>
      <c r="AX284" s="268"/>
      <c r="AY284" s="268"/>
    </row>
    <row r="285" spans="23:51" x14ac:dyDescent="0.15">
      <c r="W285" s="268"/>
      <c r="X285" s="268"/>
      <c r="Y285" s="268"/>
      <c r="Z285" s="268"/>
      <c r="AA285" s="268"/>
      <c r="AB285" s="268"/>
      <c r="AC285" s="268"/>
      <c r="AD285" s="268"/>
      <c r="AE285" s="268"/>
      <c r="AF285" s="268"/>
      <c r="AG285" s="268"/>
      <c r="AH285" s="268"/>
      <c r="AI285" s="268"/>
      <c r="AJ285" s="268"/>
      <c r="AK285" s="268"/>
      <c r="AL285" s="268"/>
      <c r="AM285" s="268"/>
      <c r="AN285" s="268"/>
      <c r="AO285" s="268"/>
      <c r="AP285" s="268"/>
      <c r="AQ285" s="268"/>
      <c r="AR285" s="268"/>
      <c r="AS285" s="268"/>
      <c r="AT285" s="268"/>
      <c r="AU285" s="268"/>
      <c r="AV285" s="268"/>
      <c r="AW285" s="268"/>
      <c r="AX285" s="268"/>
      <c r="AY285" s="268"/>
    </row>
    <row r="286" spans="23:51" x14ac:dyDescent="0.15">
      <c r="W286" s="268"/>
      <c r="X286" s="268"/>
      <c r="Y286" s="268"/>
      <c r="Z286" s="268"/>
      <c r="AA286" s="268"/>
      <c r="AB286" s="268"/>
      <c r="AC286" s="268"/>
      <c r="AD286" s="268"/>
      <c r="AE286" s="268"/>
      <c r="AF286" s="268"/>
      <c r="AG286" s="268"/>
      <c r="AH286" s="268"/>
      <c r="AI286" s="268"/>
      <c r="AJ286" s="268"/>
      <c r="AK286" s="268"/>
      <c r="AL286" s="268"/>
      <c r="AM286" s="268"/>
      <c r="AN286" s="268"/>
      <c r="AO286" s="268"/>
      <c r="AP286" s="268"/>
      <c r="AQ286" s="268"/>
      <c r="AR286" s="268"/>
      <c r="AS286" s="268"/>
      <c r="AT286" s="268"/>
      <c r="AU286" s="268"/>
      <c r="AV286" s="268"/>
      <c r="AW286" s="268"/>
      <c r="AX286" s="268"/>
      <c r="AY286" s="268"/>
    </row>
    <row r="287" spans="23:51" x14ac:dyDescent="0.15">
      <c r="W287" s="268"/>
      <c r="X287" s="268"/>
      <c r="Y287" s="268"/>
      <c r="Z287" s="268"/>
      <c r="AA287" s="268"/>
      <c r="AB287" s="268"/>
      <c r="AC287" s="268"/>
      <c r="AD287" s="268"/>
      <c r="AE287" s="268"/>
      <c r="AF287" s="268"/>
      <c r="AG287" s="268"/>
      <c r="AH287" s="268"/>
      <c r="AI287" s="268"/>
      <c r="AJ287" s="268"/>
      <c r="AK287" s="268"/>
      <c r="AL287" s="268"/>
      <c r="AM287" s="268"/>
      <c r="AN287" s="268"/>
      <c r="AO287" s="268"/>
      <c r="AP287" s="268"/>
      <c r="AQ287" s="268"/>
      <c r="AR287" s="268"/>
      <c r="AS287" s="268"/>
      <c r="AT287" s="268"/>
      <c r="AU287" s="268"/>
      <c r="AV287" s="268"/>
      <c r="AW287" s="268"/>
      <c r="AX287" s="268"/>
      <c r="AY287" s="268"/>
    </row>
    <row r="288" spans="23:51" x14ac:dyDescent="0.15">
      <c r="W288" s="268"/>
      <c r="X288" s="268"/>
      <c r="Y288" s="268"/>
      <c r="Z288" s="268"/>
      <c r="AA288" s="268"/>
      <c r="AB288" s="268"/>
      <c r="AC288" s="268"/>
      <c r="AD288" s="268"/>
      <c r="AE288" s="268"/>
      <c r="AF288" s="268"/>
      <c r="AG288" s="268"/>
      <c r="AH288" s="268"/>
      <c r="AI288" s="268"/>
      <c r="AJ288" s="268"/>
      <c r="AK288" s="268"/>
      <c r="AL288" s="268"/>
      <c r="AM288" s="268"/>
      <c r="AN288" s="268"/>
      <c r="AO288" s="268"/>
      <c r="AP288" s="268"/>
      <c r="AQ288" s="268"/>
      <c r="AR288" s="268"/>
      <c r="AS288" s="268"/>
      <c r="AT288" s="268"/>
      <c r="AU288" s="268"/>
      <c r="AV288" s="268"/>
      <c r="AW288" s="268"/>
      <c r="AX288" s="268"/>
      <c r="AY288" s="268"/>
    </row>
    <row r="289" spans="23:51" x14ac:dyDescent="0.15">
      <c r="W289" s="268"/>
      <c r="X289" s="268"/>
      <c r="Y289" s="268"/>
      <c r="Z289" s="268"/>
      <c r="AA289" s="268"/>
      <c r="AB289" s="268"/>
      <c r="AC289" s="268"/>
      <c r="AD289" s="268"/>
      <c r="AE289" s="268"/>
      <c r="AF289" s="268"/>
      <c r="AG289" s="268"/>
      <c r="AH289" s="268"/>
      <c r="AI289" s="268"/>
      <c r="AJ289" s="268"/>
      <c r="AK289" s="268"/>
      <c r="AL289" s="268"/>
      <c r="AM289" s="268"/>
      <c r="AN289" s="268"/>
      <c r="AO289" s="268"/>
      <c r="AP289" s="268"/>
      <c r="AQ289" s="268"/>
      <c r="AR289" s="268"/>
      <c r="AS289" s="268"/>
      <c r="AT289" s="268"/>
      <c r="AU289" s="268"/>
      <c r="AV289" s="268"/>
      <c r="AW289" s="268"/>
      <c r="AX289" s="268"/>
      <c r="AY289" s="268"/>
    </row>
    <row r="290" spans="23:51" x14ac:dyDescent="0.15">
      <c r="W290" s="268"/>
      <c r="X290" s="268"/>
      <c r="Y290" s="268"/>
      <c r="Z290" s="268"/>
      <c r="AA290" s="268"/>
      <c r="AB290" s="268"/>
      <c r="AC290" s="268"/>
      <c r="AD290" s="268"/>
      <c r="AE290" s="268"/>
      <c r="AF290" s="268"/>
      <c r="AG290" s="268"/>
      <c r="AH290" s="268"/>
      <c r="AI290" s="268"/>
      <c r="AJ290" s="268"/>
      <c r="AK290" s="268"/>
      <c r="AL290" s="268"/>
      <c r="AM290" s="268"/>
      <c r="AN290" s="268"/>
      <c r="AO290" s="268"/>
      <c r="AP290" s="268"/>
      <c r="AQ290" s="268"/>
      <c r="AR290" s="268"/>
      <c r="AS290" s="268"/>
      <c r="AT290" s="268"/>
      <c r="AU290" s="268"/>
      <c r="AV290" s="268"/>
      <c r="AW290" s="268"/>
      <c r="AX290" s="268"/>
      <c r="AY290" s="268"/>
    </row>
    <row r="291" spans="23:51" x14ac:dyDescent="0.15">
      <c r="W291" s="268"/>
      <c r="X291" s="268"/>
      <c r="Y291" s="268"/>
      <c r="Z291" s="268"/>
      <c r="AA291" s="268"/>
      <c r="AB291" s="268"/>
      <c r="AC291" s="268"/>
      <c r="AD291" s="268"/>
      <c r="AE291" s="268"/>
      <c r="AF291" s="268"/>
      <c r="AG291" s="268"/>
      <c r="AH291" s="268"/>
      <c r="AI291" s="268"/>
      <c r="AJ291" s="268"/>
      <c r="AK291" s="268"/>
      <c r="AL291" s="268"/>
      <c r="AM291" s="268"/>
      <c r="AN291" s="268"/>
      <c r="AO291" s="268"/>
      <c r="AP291" s="268"/>
      <c r="AQ291" s="268"/>
      <c r="AR291" s="268"/>
      <c r="AS291" s="268"/>
      <c r="AT291" s="268"/>
      <c r="AU291" s="268"/>
      <c r="AV291" s="268"/>
      <c r="AW291" s="268"/>
      <c r="AX291" s="268"/>
      <c r="AY291" s="268"/>
    </row>
    <row r="292" spans="23:51" x14ac:dyDescent="0.15">
      <c r="W292" s="268"/>
      <c r="X292" s="268"/>
      <c r="Y292" s="268"/>
      <c r="Z292" s="268"/>
      <c r="AA292" s="268"/>
      <c r="AB292" s="268"/>
      <c r="AC292" s="268"/>
      <c r="AD292" s="268"/>
      <c r="AE292" s="268"/>
      <c r="AF292" s="268"/>
      <c r="AG292" s="268"/>
      <c r="AH292" s="268"/>
      <c r="AI292" s="268"/>
      <c r="AJ292" s="268"/>
      <c r="AK292" s="268"/>
      <c r="AL292" s="268"/>
      <c r="AM292" s="268"/>
      <c r="AN292" s="268"/>
      <c r="AO292" s="268"/>
      <c r="AP292" s="268"/>
      <c r="AQ292" s="268"/>
      <c r="AR292" s="268"/>
      <c r="AS292" s="268"/>
      <c r="AT292" s="268"/>
      <c r="AU292" s="268"/>
      <c r="AV292" s="268"/>
      <c r="AW292" s="268"/>
      <c r="AX292" s="268"/>
      <c r="AY292" s="268"/>
    </row>
    <row r="293" spans="23:51" x14ac:dyDescent="0.15">
      <c r="W293" s="268"/>
      <c r="X293" s="268"/>
      <c r="Y293" s="268"/>
      <c r="Z293" s="268"/>
      <c r="AA293" s="268"/>
      <c r="AB293" s="268"/>
      <c r="AC293" s="268"/>
      <c r="AD293" s="268"/>
      <c r="AE293" s="268"/>
      <c r="AF293" s="268"/>
      <c r="AG293" s="268"/>
      <c r="AH293" s="268"/>
      <c r="AI293" s="268"/>
      <c r="AJ293" s="268"/>
      <c r="AK293" s="268"/>
      <c r="AL293" s="268"/>
      <c r="AM293" s="268"/>
      <c r="AN293" s="268"/>
      <c r="AO293" s="268"/>
      <c r="AP293" s="268"/>
      <c r="AQ293" s="268"/>
      <c r="AR293" s="268"/>
      <c r="AS293" s="268"/>
      <c r="AT293" s="268"/>
      <c r="AU293" s="268"/>
      <c r="AV293" s="268"/>
      <c r="AW293" s="268"/>
      <c r="AX293" s="268"/>
      <c r="AY293" s="268"/>
    </row>
    <row r="294" spans="23:51" x14ac:dyDescent="0.15">
      <c r="W294" s="268"/>
      <c r="X294" s="268"/>
      <c r="Y294" s="268"/>
      <c r="Z294" s="268"/>
      <c r="AA294" s="268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268"/>
      <c r="AP294" s="268"/>
      <c r="AQ294" s="268"/>
      <c r="AR294" s="268"/>
      <c r="AS294" s="268"/>
      <c r="AT294" s="268"/>
      <c r="AU294" s="268"/>
      <c r="AV294" s="268"/>
      <c r="AW294" s="268"/>
      <c r="AX294" s="268"/>
      <c r="AY294" s="268"/>
    </row>
    <row r="295" spans="23:51" x14ac:dyDescent="0.15">
      <c r="W295" s="268"/>
      <c r="X295" s="268"/>
      <c r="Y295" s="268"/>
      <c r="Z295" s="268"/>
      <c r="AA295" s="268"/>
      <c r="AB295" s="268"/>
      <c r="AC295" s="268"/>
      <c r="AD295" s="268"/>
      <c r="AE295" s="268"/>
      <c r="AF295" s="268"/>
      <c r="AG295" s="268"/>
      <c r="AH295" s="268"/>
      <c r="AI295" s="268"/>
      <c r="AJ295" s="268"/>
      <c r="AK295" s="268"/>
      <c r="AL295" s="268"/>
      <c r="AM295" s="268"/>
      <c r="AN295" s="268"/>
      <c r="AO295" s="268"/>
      <c r="AP295" s="268"/>
      <c r="AQ295" s="268"/>
      <c r="AR295" s="268"/>
      <c r="AS295" s="268"/>
      <c r="AT295" s="268"/>
      <c r="AU295" s="268"/>
      <c r="AV295" s="268"/>
      <c r="AW295" s="268"/>
      <c r="AX295" s="268"/>
      <c r="AY295" s="268"/>
    </row>
    <row r="296" spans="23:51" x14ac:dyDescent="0.15">
      <c r="W296" s="268"/>
      <c r="X296" s="268"/>
      <c r="Y296" s="268"/>
      <c r="Z296" s="268"/>
      <c r="AA296" s="268"/>
      <c r="AB296" s="268"/>
      <c r="AC296" s="268"/>
      <c r="AD296" s="268"/>
      <c r="AE296" s="268"/>
      <c r="AF296" s="268"/>
      <c r="AG296" s="268"/>
      <c r="AH296" s="268"/>
      <c r="AI296" s="268"/>
      <c r="AJ296" s="268"/>
      <c r="AK296" s="268"/>
      <c r="AL296" s="268"/>
      <c r="AM296" s="268"/>
      <c r="AN296" s="268"/>
      <c r="AO296" s="268"/>
      <c r="AP296" s="268"/>
      <c r="AQ296" s="268"/>
      <c r="AR296" s="268"/>
      <c r="AS296" s="268"/>
      <c r="AT296" s="268"/>
      <c r="AU296" s="268"/>
      <c r="AV296" s="268"/>
      <c r="AW296" s="268"/>
      <c r="AX296" s="268"/>
      <c r="AY296" s="268"/>
    </row>
    <row r="297" spans="23:51" x14ac:dyDescent="0.15">
      <c r="W297" s="268"/>
      <c r="X297" s="268"/>
      <c r="Y297" s="268"/>
      <c r="Z297" s="268"/>
      <c r="AA297" s="268"/>
      <c r="AB297" s="268"/>
      <c r="AC297" s="268"/>
      <c r="AD297" s="268"/>
      <c r="AE297" s="268"/>
      <c r="AF297" s="268"/>
      <c r="AG297" s="268"/>
      <c r="AH297" s="268"/>
      <c r="AI297" s="268"/>
      <c r="AJ297" s="268"/>
      <c r="AK297" s="268"/>
      <c r="AL297" s="268"/>
      <c r="AM297" s="268"/>
      <c r="AN297" s="268"/>
      <c r="AO297" s="268"/>
      <c r="AP297" s="268"/>
      <c r="AQ297" s="268"/>
      <c r="AR297" s="268"/>
      <c r="AS297" s="268"/>
      <c r="AT297" s="268"/>
      <c r="AU297" s="268"/>
      <c r="AV297" s="268"/>
      <c r="AW297" s="268"/>
      <c r="AX297" s="268"/>
      <c r="AY297" s="268"/>
    </row>
    <row r="298" spans="23:51" x14ac:dyDescent="0.15">
      <c r="W298" s="268"/>
      <c r="X298" s="268"/>
      <c r="Y298" s="268"/>
      <c r="Z298" s="268"/>
      <c r="AA298" s="268"/>
      <c r="AB298" s="268"/>
      <c r="AC298" s="268"/>
      <c r="AD298" s="268"/>
      <c r="AE298" s="268"/>
      <c r="AF298" s="268"/>
      <c r="AG298" s="268"/>
      <c r="AH298" s="268"/>
      <c r="AI298" s="268"/>
      <c r="AJ298" s="268"/>
      <c r="AK298" s="268"/>
      <c r="AL298" s="268"/>
      <c r="AM298" s="268"/>
      <c r="AN298" s="268"/>
      <c r="AO298" s="268"/>
      <c r="AP298" s="268"/>
      <c r="AQ298" s="268"/>
      <c r="AR298" s="268"/>
      <c r="AS298" s="268"/>
      <c r="AT298" s="268"/>
      <c r="AU298" s="268"/>
      <c r="AV298" s="268"/>
      <c r="AW298" s="268"/>
      <c r="AX298" s="268"/>
      <c r="AY298" s="268"/>
    </row>
    <row r="299" spans="23:51" x14ac:dyDescent="0.15">
      <c r="W299" s="268"/>
      <c r="X299" s="268"/>
      <c r="Y299" s="268"/>
      <c r="Z299" s="268"/>
      <c r="AA299" s="268"/>
      <c r="AB299" s="268"/>
      <c r="AC299" s="268"/>
      <c r="AD299" s="268"/>
      <c r="AE299" s="268"/>
      <c r="AF299" s="268"/>
      <c r="AG299" s="268"/>
      <c r="AH299" s="268"/>
      <c r="AI299" s="268"/>
      <c r="AJ299" s="268"/>
      <c r="AK299" s="268"/>
      <c r="AL299" s="268"/>
      <c r="AM299" s="268"/>
      <c r="AN299" s="268"/>
      <c r="AO299" s="268"/>
      <c r="AP299" s="268"/>
      <c r="AQ299" s="268"/>
      <c r="AR299" s="268"/>
      <c r="AS299" s="268"/>
      <c r="AT299" s="268"/>
      <c r="AU299" s="268"/>
      <c r="AV299" s="268"/>
      <c r="AW299" s="268"/>
      <c r="AX299" s="268"/>
      <c r="AY299" s="268"/>
    </row>
    <row r="300" spans="23:51" x14ac:dyDescent="0.15">
      <c r="W300" s="268"/>
      <c r="X300" s="268"/>
      <c r="Y300" s="268"/>
      <c r="Z300" s="268"/>
      <c r="AA300" s="268"/>
      <c r="AB300" s="268"/>
      <c r="AC300" s="268"/>
      <c r="AD300" s="268"/>
      <c r="AE300" s="268"/>
      <c r="AF300" s="268"/>
      <c r="AG300" s="268"/>
      <c r="AH300" s="268"/>
      <c r="AI300" s="268"/>
      <c r="AJ300" s="268"/>
      <c r="AK300" s="268"/>
      <c r="AL300" s="268"/>
      <c r="AM300" s="268"/>
      <c r="AN300" s="268"/>
      <c r="AO300" s="268"/>
      <c r="AP300" s="268"/>
      <c r="AQ300" s="268"/>
      <c r="AR300" s="268"/>
      <c r="AS300" s="268"/>
      <c r="AT300" s="268"/>
      <c r="AU300" s="268"/>
      <c r="AV300" s="268"/>
      <c r="AW300" s="268"/>
      <c r="AX300" s="268"/>
      <c r="AY300" s="268"/>
    </row>
    <row r="301" spans="23:51" x14ac:dyDescent="0.15">
      <c r="W301" s="268"/>
      <c r="X301" s="268"/>
      <c r="Y301" s="268"/>
      <c r="Z301" s="268"/>
      <c r="AA301" s="268"/>
      <c r="AB301" s="268"/>
      <c r="AC301" s="268"/>
      <c r="AD301" s="268"/>
      <c r="AE301" s="268"/>
      <c r="AF301" s="268"/>
      <c r="AG301" s="268"/>
      <c r="AH301" s="268"/>
      <c r="AI301" s="268"/>
      <c r="AJ301" s="268"/>
      <c r="AK301" s="268"/>
      <c r="AL301" s="268"/>
      <c r="AM301" s="268"/>
      <c r="AN301" s="268"/>
      <c r="AO301" s="268"/>
      <c r="AP301" s="268"/>
      <c r="AQ301" s="268"/>
      <c r="AR301" s="268"/>
      <c r="AS301" s="268"/>
      <c r="AT301" s="268"/>
      <c r="AU301" s="268"/>
      <c r="AV301" s="268"/>
      <c r="AW301" s="268"/>
      <c r="AX301" s="268"/>
      <c r="AY301" s="268"/>
    </row>
    <row r="302" spans="23:51" x14ac:dyDescent="0.15">
      <c r="W302" s="268"/>
      <c r="X302" s="268"/>
      <c r="Y302" s="268"/>
      <c r="Z302" s="268"/>
      <c r="AA302" s="268"/>
      <c r="AB302" s="268"/>
      <c r="AC302" s="268"/>
      <c r="AD302" s="268"/>
      <c r="AE302" s="268"/>
      <c r="AF302" s="268"/>
      <c r="AG302" s="268"/>
      <c r="AH302" s="268"/>
      <c r="AI302" s="268"/>
      <c r="AJ302" s="268"/>
      <c r="AK302" s="268"/>
      <c r="AL302" s="268"/>
      <c r="AM302" s="268"/>
      <c r="AN302" s="268"/>
      <c r="AO302" s="268"/>
      <c r="AP302" s="268"/>
      <c r="AQ302" s="268"/>
      <c r="AR302" s="268"/>
      <c r="AS302" s="268"/>
      <c r="AT302" s="268"/>
      <c r="AU302" s="268"/>
      <c r="AV302" s="268"/>
      <c r="AW302" s="268"/>
      <c r="AX302" s="268"/>
      <c r="AY302" s="268"/>
    </row>
    <row r="303" spans="23:51" x14ac:dyDescent="0.15">
      <c r="W303" s="268"/>
      <c r="X303" s="268"/>
      <c r="Y303" s="268"/>
      <c r="Z303" s="268"/>
      <c r="AA303" s="268"/>
      <c r="AB303" s="268"/>
      <c r="AC303" s="268"/>
      <c r="AD303" s="268"/>
      <c r="AE303" s="268"/>
      <c r="AF303" s="268"/>
      <c r="AG303" s="268"/>
      <c r="AH303" s="268"/>
      <c r="AI303" s="268"/>
      <c r="AJ303" s="268"/>
      <c r="AK303" s="268"/>
      <c r="AL303" s="268"/>
      <c r="AM303" s="268"/>
      <c r="AN303" s="268"/>
      <c r="AO303" s="268"/>
      <c r="AP303" s="268"/>
      <c r="AQ303" s="268"/>
      <c r="AR303" s="268"/>
      <c r="AS303" s="268"/>
      <c r="AT303" s="268"/>
      <c r="AU303" s="268"/>
      <c r="AV303" s="268"/>
      <c r="AW303" s="268"/>
      <c r="AX303" s="268"/>
      <c r="AY303" s="268"/>
    </row>
    <row r="304" spans="23:51" x14ac:dyDescent="0.15">
      <c r="W304" s="268"/>
      <c r="X304" s="268"/>
      <c r="Y304" s="268"/>
      <c r="Z304" s="268"/>
      <c r="AA304" s="268"/>
      <c r="AB304" s="268"/>
      <c r="AC304" s="268"/>
      <c r="AD304" s="268"/>
      <c r="AE304" s="268"/>
      <c r="AF304" s="268"/>
      <c r="AG304" s="268"/>
      <c r="AH304" s="268"/>
      <c r="AI304" s="268"/>
      <c r="AJ304" s="268"/>
      <c r="AK304" s="268"/>
      <c r="AL304" s="268"/>
      <c r="AM304" s="268"/>
      <c r="AN304" s="268"/>
      <c r="AO304" s="268"/>
      <c r="AP304" s="268"/>
      <c r="AQ304" s="268"/>
      <c r="AR304" s="268"/>
      <c r="AS304" s="268"/>
      <c r="AT304" s="268"/>
      <c r="AU304" s="268"/>
      <c r="AV304" s="268"/>
      <c r="AW304" s="268"/>
      <c r="AX304" s="268"/>
      <c r="AY304" s="268"/>
    </row>
    <row r="305" spans="23:51" x14ac:dyDescent="0.15">
      <c r="W305" s="268"/>
      <c r="X305" s="268"/>
      <c r="Y305" s="268"/>
      <c r="Z305" s="268"/>
      <c r="AA305" s="268"/>
      <c r="AB305" s="268"/>
      <c r="AC305" s="268"/>
      <c r="AD305" s="268"/>
      <c r="AE305" s="268"/>
      <c r="AF305" s="268"/>
      <c r="AG305" s="268"/>
      <c r="AH305" s="268"/>
      <c r="AI305" s="268"/>
      <c r="AJ305" s="268"/>
      <c r="AK305" s="268"/>
      <c r="AL305" s="268"/>
      <c r="AM305" s="268"/>
      <c r="AN305" s="268"/>
      <c r="AO305" s="268"/>
      <c r="AP305" s="268"/>
      <c r="AQ305" s="268"/>
      <c r="AR305" s="268"/>
      <c r="AS305" s="268"/>
      <c r="AT305" s="268"/>
      <c r="AU305" s="268"/>
      <c r="AV305" s="268"/>
      <c r="AW305" s="268"/>
      <c r="AX305" s="268"/>
      <c r="AY305" s="268"/>
    </row>
    <row r="306" spans="23:51" x14ac:dyDescent="0.15">
      <c r="W306" s="268"/>
      <c r="X306" s="268"/>
      <c r="Y306" s="268"/>
      <c r="Z306" s="268"/>
      <c r="AA306" s="268"/>
      <c r="AB306" s="268"/>
      <c r="AC306" s="268"/>
      <c r="AD306" s="268"/>
      <c r="AE306" s="268"/>
      <c r="AF306" s="268"/>
      <c r="AG306" s="268"/>
      <c r="AH306" s="268"/>
      <c r="AI306" s="268"/>
      <c r="AJ306" s="268"/>
      <c r="AK306" s="268"/>
      <c r="AL306" s="268"/>
      <c r="AM306" s="268"/>
      <c r="AN306" s="268"/>
      <c r="AO306" s="268"/>
      <c r="AP306" s="268"/>
      <c r="AQ306" s="268"/>
      <c r="AR306" s="268"/>
      <c r="AS306" s="268"/>
      <c r="AT306" s="268"/>
      <c r="AU306" s="268"/>
      <c r="AV306" s="268"/>
      <c r="AW306" s="268"/>
      <c r="AX306" s="268"/>
      <c r="AY306" s="268"/>
    </row>
    <row r="307" spans="23:51" x14ac:dyDescent="0.15">
      <c r="W307" s="268"/>
      <c r="X307" s="268"/>
      <c r="Y307" s="268"/>
      <c r="Z307" s="268"/>
      <c r="AA307" s="268"/>
      <c r="AB307" s="268"/>
      <c r="AC307" s="268"/>
      <c r="AD307" s="268"/>
      <c r="AE307" s="268"/>
      <c r="AF307" s="268"/>
      <c r="AG307" s="268"/>
      <c r="AH307" s="268"/>
      <c r="AI307" s="268"/>
      <c r="AJ307" s="268"/>
      <c r="AK307" s="268"/>
      <c r="AL307" s="268"/>
      <c r="AM307" s="268"/>
      <c r="AN307" s="268"/>
      <c r="AO307" s="268"/>
      <c r="AP307" s="268"/>
      <c r="AQ307" s="268"/>
      <c r="AR307" s="268"/>
      <c r="AS307" s="268"/>
      <c r="AT307" s="268"/>
      <c r="AU307" s="268"/>
      <c r="AV307" s="268"/>
      <c r="AW307" s="268"/>
      <c r="AX307" s="268"/>
      <c r="AY307" s="268"/>
    </row>
    <row r="308" spans="23:51" x14ac:dyDescent="0.15">
      <c r="W308" s="268"/>
      <c r="X308" s="268"/>
      <c r="Y308" s="268"/>
      <c r="Z308" s="268"/>
      <c r="AA308" s="268"/>
      <c r="AB308" s="268"/>
      <c r="AC308" s="268"/>
      <c r="AD308" s="268"/>
      <c r="AE308" s="268"/>
      <c r="AF308" s="268"/>
      <c r="AG308" s="268"/>
      <c r="AH308" s="268"/>
      <c r="AI308" s="268"/>
      <c r="AJ308" s="268"/>
      <c r="AK308" s="268"/>
      <c r="AL308" s="268"/>
      <c r="AM308" s="268"/>
      <c r="AN308" s="268"/>
      <c r="AO308" s="268"/>
      <c r="AP308" s="268"/>
      <c r="AQ308" s="268"/>
      <c r="AR308" s="268"/>
      <c r="AS308" s="268"/>
      <c r="AT308" s="268"/>
      <c r="AU308" s="268"/>
      <c r="AV308" s="268"/>
      <c r="AW308" s="268"/>
      <c r="AX308" s="268"/>
      <c r="AY308" s="268"/>
    </row>
    <row r="309" spans="23:51" x14ac:dyDescent="0.15">
      <c r="W309" s="268"/>
      <c r="X309" s="268"/>
      <c r="Y309" s="268"/>
      <c r="Z309" s="268"/>
      <c r="AA309" s="268"/>
      <c r="AB309" s="268"/>
      <c r="AC309" s="268"/>
      <c r="AD309" s="268"/>
      <c r="AE309" s="268"/>
      <c r="AF309" s="268"/>
      <c r="AG309" s="268"/>
      <c r="AH309" s="268"/>
      <c r="AI309" s="268"/>
      <c r="AJ309" s="268"/>
      <c r="AK309" s="268"/>
      <c r="AL309" s="268"/>
      <c r="AM309" s="268"/>
      <c r="AN309" s="268"/>
      <c r="AO309" s="268"/>
      <c r="AP309" s="268"/>
      <c r="AQ309" s="268"/>
      <c r="AR309" s="268"/>
      <c r="AS309" s="268"/>
      <c r="AT309" s="268"/>
      <c r="AU309" s="268"/>
      <c r="AV309" s="268"/>
      <c r="AW309" s="268"/>
      <c r="AX309" s="268"/>
      <c r="AY309" s="268"/>
    </row>
    <row r="310" spans="23:51" x14ac:dyDescent="0.15">
      <c r="W310" s="268"/>
      <c r="X310" s="268"/>
      <c r="Y310" s="268"/>
      <c r="Z310" s="268"/>
      <c r="AA310" s="268"/>
      <c r="AB310" s="268"/>
      <c r="AC310" s="268"/>
      <c r="AD310" s="268"/>
      <c r="AE310" s="268"/>
      <c r="AF310" s="268"/>
      <c r="AG310" s="268"/>
      <c r="AH310" s="268"/>
      <c r="AI310" s="268"/>
      <c r="AJ310" s="268"/>
      <c r="AK310" s="268"/>
      <c r="AL310" s="268"/>
      <c r="AM310" s="268"/>
      <c r="AN310" s="268"/>
      <c r="AO310" s="268"/>
      <c r="AP310" s="268"/>
      <c r="AQ310" s="268"/>
      <c r="AR310" s="268"/>
      <c r="AS310" s="268"/>
      <c r="AT310" s="268"/>
      <c r="AU310" s="268"/>
      <c r="AV310" s="268"/>
      <c r="AW310" s="268"/>
      <c r="AX310" s="268"/>
      <c r="AY310" s="268"/>
    </row>
    <row r="311" spans="23:51" x14ac:dyDescent="0.15">
      <c r="W311" s="268"/>
      <c r="X311" s="268"/>
      <c r="Y311" s="268"/>
      <c r="Z311" s="268"/>
      <c r="AA311" s="268"/>
      <c r="AB311" s="268"/>
      <c r="AC311" s="268"/>
      <c r="AD311" s="268"/>
      <c r="AE311" s="268"/>
      <c r="AF311" s="268"/>
      <c r="AG311" s="268"/>
      <c r="AH311" s="268"/>
      <c r="AI311" s="268"/>
      <c r="AJ311" s="268"/>
      <c r="AK311" s="268"/>
      <c r="AL311" s="268"/>
      <c r="AM311" s="268"/>
      <c r="AN311" s="268"/>
      <c r="AO311" s="268"/>
      <c r="AP311" s="268"/>
      <c r="AQ311" s="268"/>
      <c r="AR311" s="268"/>
      <c r="AS311" s="268"/>
      <c r="AT311" s="268"/>
      <c r="AU311" s="268"/>
      <c r="AV311" s="268"/>
      <c r="AW311" s="268"/>
      <c r="AX311" s="268"/>
      <c r="AY311" s="268"/>
    </row>
    <row r="312" spans="23:51" x14ac:dyDescent="0.15">
      <c r="W312" s="268"/>
      <c r="X312" s="268"/>
      <c r="Y312" s="268"/>
      <c r="Z312" s="268"/>
      <c r="AA312" s="268"/>
      <c r="AB312" s="268"/>
      <c r="AC312" s="268"/>
      <c r="AD312" s="268"/>
      <c r="AE312" s="268"/>
      <c r="AF312" s="268"/>
      <c r="AG312" s="268"/>
      <c r="AH312" s="268"/>
      <c r="AI312" s="268"/>
      <c r="AJ312" s="268"/>
      <c r="AK312" s="268"/>
      <c r="AL312" s="268"/>
      <c r="AM312" s="268"/>
      <c r="AN312" s="268"/>
      <c r="AO312" s="268"/>
      <c r="AP312" s="268"/>
      <c r="AQ312" s="268"/>
      <c r="AR312" s="268"/>
      <c r="AS312" s="268"/>
      <c r="AT312" s="268"/>
      <c r="AU312" s="268"/>
      <c r="AV312" s="268"/>
      <c r="AW312" s="268"/>
      <c r="AX312" s="268"/>
      <c r="AY312" s="268"/>
    </row>
    <row r="313" spans="23:51" x14ac:dyDescent="0.15">
      <c r="W313" s="268"/>
      <c r="X313" s="268"/>
      <c r="Y313" s="268"/>
      <c r="Z313" s="268"/>
      <c r="AA313" s="268"/>
      <c r="AB313" s="268"/>
      <c r="AC313" s="268"/>
      <c r="AD313" s="268"/>
      <c r="AE313" s="268"/>
      <c r="AF313" s="268"/>
      <c r="AG313" s="268"/>
      <c r="AH313" s="268"/>
      <c r="AI313" s="268"/>
      <c r="AJ313" s="268"/>
      <c r="AK313" s="268"/>
      <c r="AL313" s="268"/>
      <c r="AM313" s="268"/>
      <c r="AN313" s="268"/>
      <c r="AO313" s="268"/>
      <c r="AP313" s="268"/>
      <c r="AQ313" s="268"/>
      <c r="AR313" s="268"/>
      <c r="AS313" s="268"/>
      <c r="AT313" s="268"/>
      <c r="AU313" s="268"/>
      <c r="AV313" s="268"/>
      <c r="AW313" s="268"/>
      <c r="AX313" s="268"/>
      <c r="AY313" s="268"/>
    </row>
    <row r="314" spans="23:51" x14ac:dyDescent="0.15">
      <c r="W314" s="268"/>
      <c r="X314" s="268"/>
      <c r="Y314" s="268"/>
      <c r="Z314" s="268"/>
      <c r="AA314" s="268"/>
      <c r="AB314" s="268"/>
      <c r="AC314" s="268"/>
      <c r="AD314" s="268"/>
      <c r="AE314" s="268"/>
      <c r="AF314" s="268"/>
      <c r="AG314" s="268"/>
      <c r="AH314" s="268"/>
      <c r="AI314" s="268"/>
      <c r="AJ314" s="268"/>
      <c r="AK314" s="268"/>
      <c r="AL314" s="268"/>
      <c r="AM314" s="268"/>
      <c r="AN314" s="268"/>
      <c r="AO314" s="268"/>
      <c r="AP314" s="268"/>
      <c r="AQ314" s="268"/>
      <c r="AR314" s="268"/>
      <c r="AS314" s="268"/>
      <c r="AT314" s="268"/>
      <c r="AU314" s="268"/>
      <c r="AV314" s="268"/>
      <c r="AW314" s="268"/>
      <c r="AX314" s="268"/>
      <c r="AY314" s="268"/>
    </row>
    <row r="315" spans="23:51" x14ac:dyDescent="0.15">
      <c r="W315" s="268"/>
      <c r="X315" s="268"/>
      <c r="Y315" s="268"/>
      <c r="Z315" s="268"/>
      <c r="AA315" s="268"/>
      <c r="AB315" s="268"/>
      <c r="AC315" s="268"/>
      <c r="AD315" s="268"/>
      <c r="AE315" s="268"/>
      <c r="AF315" s="268"/>
      <c r="AG315" s="268"/>
      <c r="AH315" s="268"/>
      <c r="AI315" s="268"/>
      <c r="AJ315" s="268"/>
      <c r="AK315" s="268"/>
      <c r="AL315" s="268"/>
      <c r="AM315" s="268"/>
      <c r="AN315" s="268"/>
      <c r="AO315" s="268"/>
      <c r="AP315" s="268"/>
      <c r="AQ315" s="268"/>
      <c r="AR315" s="268"/>
      <c r="AS315" s="268"/>
      <c r="AT315" s="268"/>
      <c r="AU315" s="268"/>
      <c r="AV315" s="268"/>
      <c r="AW315" s="268"/>
      <c r="AX315" s="268"/>
      <c r="AY315" s="268"/>
    </row>
    <row r="316" spans="23:51" x14ac:dyDescent="0.15">
      <c r="W316" s="268"/>
      <c r="X316" s="268"/>
      <c r="Y316" s="268"/>
      <c r="Z316" s="268"/>
      <c r="AA316" s="268"/>
      <c r="AB316" s="268"/>
      <c r="AC316" s="268"/>
      <c r="AD316" s="268"/>
      <c r="AE316" s="268"/>
      <c r="AF316" s="268"/>
      <c r="AG316" s="268"/>
      <c r="AH316" s="268"/>
      <c r="AI316" s="268"/>
      <c r="AJ316" s="268"/>
      <c r="AK316" s="268"/>
      <c r="AL316" s="268"/>
      <c r="AM316" s="268"/>
      <c r="AN316" s="268"/>
      <c r="AO316" s="268"/>
      <c r="AP316" s="268"/>
      <c r="AQ316" s="268"/>
      <c r="AR316" s="268"/>
      <c r="AS316" s="268"/>
      <c r="AT316" s="268"/>
      <c r="AU316" s="268"/>
      <c r="AV316" s="268"/>
      <c r="AW316" s="268"/>
      <c r="AX316" s="268"/>
      <c r="AY316" s="268"/>
    </row>
    <row r="317" spans="23:51" x14ac:dyDescent="0.15">
      <c r="W317" s="268"/>
      <c r="X317" s="268"/>
      <c r="Y317" s="268"/>
      <c r="Z317" s="268"/>
      <c r="AA317" s="268"/>
      <c r="AB317" s="268"/>
      <c r="AC317" s="268"/>
      <c r="AD317" s="268"/>
      <c r="AE317" s="268"/>
      <c r="AF317" s="268"/>
      <c r="AG317" s="268"/>
      <c r="AH317" s="268"/>
      <c r="AI317" s="268"/>
      <c r="AJ317" s="268"/>
      <c r="AK317" s="268"/>
      <c r="AL317" s="268"/>
      <c r="AM317" s="268"/>
      <c r="AN317" s="268"/>
      <c r="AO317" s="268"/>
      <c r="AP317" s="268"/>
      <c r="AQ317" s="268"/>
      <c r="AR317" s="268"/>
      <c r="AS317" s="268"/>
      <c r="AT317" s="268"/>
      <c r="AU317" s="268"/>
      <c r="AV317" s="268"/>
      <c r="AW317" s="268"/>
      <c r="AX317" s="268"/>
      <c r="AY317" s="268"/>
    </row>
    <row r="318" spans="23:51" x14ac:dyDescent="0.15">
      <c r="W318" s="268"/>
      <c r="X318" s="268"/>
      <c r="Y318" s="268"/>
      <c r="Z318" s="268"/>
      <c r="AA318" s="268"/>
      <c r="AB318" s="268"/>
      <c r="AC318" s="268"/>
      <c r="AD318" s="268"/>
      <c r="AE318" s="268"/>
      <c r="AF318" s="268"/>
      <c r="AG318" s="268"/>
      <c r="AH318" s="268"/>
      <c r="AI318" s="268"/>
      <c r="AJ318" s="268"/>
      <c r="AK318" s="268"/>
      <c r="AL318" s="268"/>
      <c r="AM318" s="268"/>
      <c r="AN318" s="268"/>
      <c r="AO318" s="268"/>
      <c r="AP318" s="268"/>
      <c r="AQ318" s="268"/>
      <c r="AR318" s="268"/>
      <c r="AS318" s="268"/>
      <c r="AT318" s="268"/>
      <c r="AU318" s="268"/>
      <c r="AV318" s="268"/>
      <c r="AW318" s="268"/>
      <c r="AX318" s="268"/>
      <c r="AY318" s="268"/>
    </row>
    <row r="319" spans="23:51" x14ac:dyDescent="0.15">
      <c r="W319" s="268"/>
      <c r="X319" s="268"/>
      <c r="Y319" s="268"/>
      <c r="Z319" s="268"/>
      <c r="AA319" s="268"/>
      <c r="AB319" s="268"/>
      <c r="AC319" s="268"/>
      <c r="AD319" s="268"/>
      <c r="AE319" s="268"/>
      <c r="AF319" s="268"/>
      <c r="AG319" s="268"/>
      <c r="AH319" s="268"/>
      <c r="AI319" s="268"/>
      <c r="AJ319" s="268"/>
      <c r="AK319" s="268"/>
      <c r="AL319" s="268"/>
      <c r="AM319" s="268"/>
      <c r="AN319" s="268"/>
      <c r="AO319" s="268"/>
      <c r="AP319" s="268"/>
      <c r="AQ319" s="268"/>
      <c r="AR319" s="268"/>
      <c r="AS319" s="268"/>
      <c r="AT319" s="268"/>
      <c r="AU319" s="268"/>
      <c r="AV319" s="268"/>
      <c r="AW319" s="268"/>
      <c r="AX319" s="268"/>
      <c r="AY319" s="268"/>
    </row>
    <row r="320" spans="23:51" x14ac:dyDescent="0.15">
      <c r="W320" s="268"/>
      <c r="X320" s="268"/>
      <c r="Y320" s="268"/>
      <c r="Z320" s="268"/>
      <c r="AA320" s="268"/>
      <c r="AB320" s="268"/>
      <c r="AC320" s="268"/>
      <c r="AD320" s="268"/>
      <c r="AE320" s="268"/>
      <c r="AF320" s="268"/>
      <c r="AG320" s="268"/>
      <c r="AH320" s="268"/>
      <c r="AI320" s="268"/>
      <c r="AJ320" s="268"/>
      <c r="AK320" s="268"/>
      <c r="AL320" s="268"/>
      <c r="AM320" s="268"/>
      <c r="AN320" s="268"/>
      <c r="AO320" s="268"/>
      <c r="AP320" s="268"/>
      <c r="AQ320" s="268"/>
      <c r="AR320" s="268"/>
      <c r="AS320" s="268"/>
      <c r="AT320" s="268"/>
      <c r="AU320" s="268"/>
      <c r="AV320" s="268"/>
      <c r="AW320" s="268"/>
      <c r="AX320" s="268"/>
      <c r="AY320" s="268"/>
    </row>
    <row r="321" spans="23:51" x14ac:dyDescent="0.15">
      <c r="W321" s="268"/>
      <c r="X321" s="268"/>
      <c r="Y321" s="268"/>
      <c r="Z321" s="268"/>
      <c r="AA321" s="268"/>
      <c r="AB321" s="268"/>
      <c r="AC321" s="268"/>
      <c r="AD321" s="268"/>
      <c r="AE321" s="268"/>
      <c r="AF321" s="268"/>
      <c r="AG321" s="268"/>
      <c r="AH321" s="268"/>
      <c r="AI321" s="268"/>
      <c r="AJ321" s="268"/>
      <c r="AK321" s="268"/>
      <c r="AL321" s="268"/>
      <c r="AM321" s="268"/>
      <c r="AN321" s="268"/>
      <c r="AO321" s="268"/>
      <c r="AP321" s="268"/>
      <c r="AQ321" s="268"/>
      <c r="AR321" s="268"/>
      <c r="AS321" s="268"/>
      <c r="AT321" s="268"/>
      <c r="AU321" s="268"/>
      <c r="AV321" s="268"/>
      <c r="AW321" s="268"/>
      <c r="AX321" s="268"/>
      <c r="AY321" s="268"/>
    </row>
    <row r="322" spans="23:51" x14ac:dyDescent="0.15">
      <c r="W322" s="268"/>
      <c r="X322" s="268"/>
      <c r="Y322" s="268"/>
      <c r="Z322" s="268"/>
      <c r="AA322" s="268"/>
      <c r="AB322" s="268"/>
      <c r="AC322" s="268"/>
      <c r="AD322" s="268"/>
      <c r="AE322" s="268"/>
      <c r="AF322" s="268"/>
      <c r="AG322" s="268"/>
      <c r="AH322" s="268"/>
      <c r="AI322" s="268"/>
      <c r="AJ322" s="268"/>
      <c r="AK322" s="268"/>
      <c r="AL322" s="268"/>
      <c r="AM322" s="268"/>
      <c r="AN322" s="268"/>
      <c r="AO322" s="268"/>
      <c r="AP322" s="268"/>
      <c r="AQ322" s="268"/>
      <c r="AR322" s="268"/>
      <c r="AS322" s="268"/>
      <c r="AT322" s="268"/>
      <c r="AU322" s="268"/>
      <c r="AV322" s="268"/>
      <c r="AW322" s="268"/>
      <c r="AX322" s="268"/>
      <c r="AY322" s="268"/>
    </row>
    <row r="323" spans="23:51" x14ac:dyDescent="0.15">
      <c r="W323" s="268"/>
      <c r="X323" s="268"/>
      <c r="Y323" s="268"/>
      <c r="Z323" s="268"/>
      <c r="AA323" s="268"/>
      <c r="AB323" s="268"/>
      <c r="AC323" s="268"/>
      <c r="AD323" s="268"/>
      <c r="AE323" s="268"/>
      <c r="AF323" s="268"/>
      <c r="AG323" s="268"/>
      <c r="AH323" s="268"/>
      <c r="AI323" s="268"/>
      <c r="AJ323" s="268"/>
      <c r="AK323" s="268"/>
      <c r="AL323" s="268"/>
      <c r="AM323" s="268"/>
      <c r="AN323" s="268"/>
      <c r="AO323" s="268"/>
      <c r="AP323" s="268"/>
      <c r="AQ323" s="268"/>
      <c r="AR323" s="268"/>
      <c r="AS323" s="268"/>
      <c r="AT323" s="268"/>
      <c r="AU323" s="268"/>
      <c r="AV323" s="268"/>
      <c r="AW323" s="268"/>
      <c r="AX323" s="268"/>
      <c r="AY323" s="268"/>
    </row>
    <row r="324" spans="23:51" x14ac:dyDescent="0.15">
      <c r="W324" s="268"/>
      <c r="X324" s="268"/>
      <c r="Y324" s="268"/>
      <c r="Z324" s="268"/>
      <c r="AA324" s="268"/>
      <c r="AB324" s="268"/>
      <c r="AC324" s="268"/>
      <c r="AD324" s="268"/>
      <c r="AE324" s="268"/>
      <c r="AF324" s="268"/>
      <c r="AG324" s="268"/>
      <c r="AH324" s="268"/>
      <c r="AI324" s="268"/>
      <c r="AJ324" s="268"/>
      <c r="AK324" s="268"/>
      <c r="AL324" s="268"/>
      <c r="AM324" s="268"/>
      <c r="AN324" s="268"/>
      <c r="AO324" s="268"/>
      <c r="AP324" s="268"/>
      <c r="AQ324" s="268"/>
      <c r="AR324" s="268"/>
      <c r="AS324" s="268"/>
      <c r="AT324" s="268"/>
      <c r="AU324" s="268"/>
      <c r="AV324" s="268"/>
      <c r="AW324" s="268"/>
      <c r="AX324" s="268"/>
      <c r="AY324" s="268"/>
    </row>
    <row r="325" spans="23:51" x14ac:dyDescent="0.15">
      <c r="W325" s="268"/>
      <c r="X325" s="268"/>
      <c r="Y325" s="268"/>
      <c r="Z325" s="268"/>
      <c r="AA325" s="268"/>
      <c r="AB325" s="268"/>
      <c r="AC325" s="268"/>
      <c r="AD325" s="268"/>
      <c r="AE325" s="268"/>
      <c r="AF325" s="268"/>
      <c r="AG325" s="268"/>
      <c r="AH325" s="268"/>
      <c r="AI325" s="268"/>
      <c r="AJ325" s="268"/>
      <c r="AK325" s="268"/>
      <c r="AL325" s="268"/>
      <c r="AM325" s="268"/>
      <c r="AN325" s="268"/>
      <c r="AO325" s="268"/>
      <c r="AP325" s="268"/>
      <c r="AQ325" s="268"/>
      <c r="AR325" s="268"/>
      <c r="AS325" s="268"/>
      <c r="AT325" s="268"/>
      <c r="AU325" s="268"/>
      <c r="AV325" s="268"/>
      <c r="AW325" s="268"/>
      <c r="AX325" s="268"/>
      <c r="AY325" s="268"/>
    </row>
    <row r="326" spans="23:51" x14ac:dyDescent="0.15">
      <c r="W326" s="268"/>
      <c r="X326" s="268"/>
      <c r="Y326" s="268"/>
      <c r="Z326" s="268"/>
      <c r="AA326" s="268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268"/>
      <c r="AP326" s="268"/>
      <c r="AQ326" s="268"/>
      <c r="AR326" s="268"/>
      <c r="AS326" s="268"/>
      <c r="AT326" s="268"/>
      <c r="AU326" s="268"/>
      <c r="AV326" s="268"/>
      <c r="AW326" s="268"/>
      <c r="AX326" s="268"/>
      <c r="AY326" s="268"/>
    </row>
    <row r="327" spans="23:51" x14ac:dyDescent="0.15">
      <c r="W327" s="268"/>
      <c r="X327" s="268"/>
      <c r="Y327" s="268"/>
      <c r="Z327" s="268"/>
      <c r="AA327" s="268"/>
      <c r="AB327" s="268"/>
      <c r="AC327" s="268"/>
      <c r="AD327" s="268"/>
      <c r="AE327" s="268"/>
      <c r="AF327" s="268"/>
      <c r="AG327" s="268"/>
      <c r="AH327" s="268"/>
      <c r="AI327" s="268"/>
      <c r="AJ327" s="268"/>
      <c r="AK327" s="268"/>
      <c r="AL327" s="268"/>
      <c r="AM327" s="268"/>
      <c r="AN327" s="268"/>
      <c r="AO327" s="268"/>
      <c r="AP327" s="268"/>
      <c r="AQ327" s="268"/>
      <c r="AR327" s="268"/>
      <c r="AS327" s="268"/>
      <c r="AT327" s="268"/>
      <c r="AU327" s="268"/>
      <c r="AV327" s="268"/>
      <c r="AW327" s="268"/>
      <c r="AX327" s="268"/>
      <c r="AY327" s="268"/>
    </row>
    <row r="328" spans="23:51" x14ac:dyDescent="0.15">
      <c r="W328" s="268"/>
      <c r="X328" s="268"/>
      <c r="Y328" s="268"/>
      <c r="Z328" s="268"/>
      <c r="AA328" s="268"/>
      <c r="AB328" s="268"/>
      <c r="AC328" s="268"/>
      <c r="AD328" s="268"/>
      <c r="AE328" s="268"/>
      <c r="AF328" s="268"/>
      <c r="AG328" s="268"/>
      <c r="AH328" s="268"/>
      <c r="AI328" s="268"/>
      <c r="AJ328" s="268"/>
      <c r="AK328" s="268"/>
      <c r="AL328" s="268"/>
      <c r="AM328" s="268"/>
      <c r="AN328" s="268"/>
      <c r="AO328" s="268"/>
      <c r="AP328" s="268"/>
      <c r="AQ328" s="268"/>
      <c r="AR328" s="268"/>
      <c r="AS328" s="268"/>
      <c r="AT328" s="268"/>
      <c r="AU328" s="268"/>
      <c r="AV328" s="268"/>
      <c r="AW328" s="268"/>
      <c r="AX328" s="268"/>
      <c r="AY328" s="268"/>
    </row>
    <row r="329" spans="23:51" x14ac:dyDescent="0.15">
      <c r="W329" s="268"/>
      <c r="X329" s="268"/>
      <c r="Y329" s="268"/>
      <c r="Z329" s="268"/>
      <c r="AA329" s="268"/>
      <c r="AB329" s="268"/>
      <c r="AC329" s="268"/>
      <c r="AD329" s="268"/>
      <c r="AE329" s="268"/>
      <c r="AF329" s="268"/>
      <c r="AG329" s="268"/>
      <c r="AH329" s="268"/>
      <c r="AI329" s="268"/>
      <c r="AJ329" s="268"/>
      <c r="AK329" s="268"/>
      <c r="AL329" s="268"/>
      <c r="AM329" s="268"/>
      <c r="AN329" s="268"/>
      <c r="AO329" s="268"/>
      <c r="AP329" s="268"/>
      <c r="AQ329" s="268"/>
      <c r="AR329" s="268"/>
      <c r="AS329" s="268"/>
      <c r="AT329" s="268"/>
      <c r="AU329" s="268"/>
      <c r="AV329" s="268"/>
      <c r="AW329" s="268"/>
      <c r="AX329" s="268"/>
      <c r="AY329" s="268"/>
    </row>
    <row r="330" spans="23:51" x14ac:dyDescent="0.15">
      <c r="W330" s="268"/>
      <c r="X330" s="268"/>
      <c r="Y330" s="268"/>
      <c r="Z330" s="268"/>
      <c r="AA330" s="268"/>
      <c r="AB330" s="268"/>
      <c r="AC330" s="268"/>
      <c r="AD330" s="268"/>
      <c r="AE330" s="268"/>
      <c r="AF330" s="268"/>
      <c r="AG330" s="268"/>
      <c r="AH330" s="268"/>
      <c r="AI330" s="268"/>
      <c r="AJ330" s="268"/>
      <c r="AK330" s="268"/>
      <c r="AL330" s="268"/>
      <c r="AM330" s="268"/>
      <c r="AN330" s="268"/>
      <c r="AO330" s="268"/>
      <c r="AP330" s="268"/>
      <c r="AQ330" s="268"/>
      <c r="AR330" s="268"/>
      <c r="AS330" s="268"/>
      <c r="AT330" s="268"/>
      <c r="AU330" s="268"/>
      <c r="AV330" s="268"/>
      <c r="AW330" s="268"/>
      <c r="AX330" s="268"/>
      <c r="AY330" s="268"/>
    </row>
    <row r="331" spans="23:51" x14ac:dyDescent="0.15">
      <c r="W331" s="268"/>
      <c r="X331" s="268"/>
      <c r="Y331" s="268"/>
      <c r="Z331" s="268"/>
      <c r="AA331" s="268"/>
      <c r="AB331" s="268"/>
      <c r="AC331" s="268"/>
      <c r="AD331" s="268"/>
      <c r="AE331" s="268"/>
      <c r="AF331" s="268"/>
      <c r="AG331" s="268"/>
      <c r="AH331" s="268"/>
      <c r="AI331" s="268"/>
      <c r="AJ331" s="268"/>
      <c r="AK331" s="268"/>
      <c r="AL331" s="268"/>
      <c r="AM331" s="268"/>
      <c r="AN331" s="268"/>
      <c r="AO331" s="268"/>
      <c r="AP331" s="268"/>
      <c r="AQ331" s="268"/>
      <c r="AR331" s="268"/>
      <c r="AS331" s="268"/>
      <c r="AT331" s="268"/>
      <c r="AU331" s="268"/>
      <c r="AV331" s="268"/>
      <c r="AW331" s="268"/>
      <c r="AX331" s="268"/>
      <c r="AY331" s="268"/>
    </row>
    <row r="332" spans="23:51" x14ac:dyDescent="0.15">
      <c r="W332" s="268"/>
      <c r="X332" s="268"/>
      <c r="Y332" s="268"/>
      <c r="Z332" s="268"/>
      <c r="AA332" s="268"/>
      <c r="AB332" s="268"/>
      <c r="AC332" s="268"/>
      <c r="AD332" s="268"/>
      <c r="AE332" s="268"/>
      <c r="AF332" s="268"/>
      <c r="AG332" s="268"/>
      <c r="AH332" s="268"/>
      <c r="AI332" s="268"/>
      <c r="AJ332" s="268"/>
      <c r="AK332" s="268"/>
      <c r="AL332" s="268"/>
      <c r="AM332" s="268"/>
      <c r="AN332" s="268"/>
      <c r="AO332" s="268"/>
      <c r="AP332" s="268"/>
      <c r="AQ332" s="268"/>
      <c r="AR332" s="268"/>
      <c r="AS332" s="268"/>
      <c r="AT332" s="268"/>
      <c r="AU332" s="268"/>
      <c r="AV332" s="268"/>
      <c r="AW332" s="268"/>
      <c r="AX332" s="268"/>
      <c r="AY332" s="268"/>
    </row>
    <row r="333" spans="23:51" x14ac:dyDescent="0.15">
      <c r="W333" s="268"/>
      <c r="X333" s="268"/>
      <c r="Y333" s="268"/>
      <c r="Z333" s="268"/>
      <c r="AA333" s="268"/>
      <c r="AB333" s="268"/>
      <c r="AC333" s="268"/>
      <c r="AD333" s="268"/>
      <c r="AE333" s="268"/>
      <c r="AF333" s="268"/>
      <c r="AG333" s="268"/>
      <c r="AH333" s="268"/>
      <c r="AI333" s="268"/>
      <c r="AJ333" s="268"/>
      <c r="AK333" s="268"/>
      <c r="AL333" s="268"/>
      <c r="AM333" s="268"/>
      <c r="AN333" s="268"/>
      <c r="AO333" s="268"/>
      <c r="AP333" s="268"/>
      <c r="AQ333" s="268"/>
      <c r="AR333" s="268"/>
      <c r="AS333" s="268"/>
      <c r="AT333" s="268"/>
      <c r="AU333" s="268"/>
      <c r="AV333" s="268"/>
      <c r="AW333" s="268"/>
      <c r="AX333" s="268"/>
      <c r="AY333" s="268"/>
    </row>
    <row r="334" spans="23:51" x14ac:dyDescent="0.15">
      <c r="W334" s="268"/>
      <c r="X334" s="268"/>
      <c r="Y334" s="268"/>
      <c r="Z334" s="268"/>
      <c r="AA334" s="268"/>
      <c r="AB334" s="268"/>
      <c r="AC334" s="268"/>
      <c r="AD334" s="268"/>
      <c r="AE334" s="268"/>
      <c r="AF334" s="268"/>
      <c r="AG334" s="268"/>
      <c r="AH334" s="268"/>
      <c r="AI334" s="268"/>
      <c r="AJ334" s="268"/>
      <c r="AK334" s="268"/>
      <c r="AL334" s="268"/>
      <c r="AM334" s="268"/>
      <c r="AN334" s="268"/>
      <c r="AO334" s="268"/>
      <c r="AP334" s="268"/>
      <c r="AQ334" s="268"/>
      <c r="AR334" s="268"/>
      <c r="AS334" s="268"/>
      <c r="AT334" s="268"/>
      <c r="AU334" s="268"/>
      <c r="AV334" s="268"/>
      <c r="AW334" s="268"/>
      <c r="AX334" s="268"/>
      <c r="AY334" s="268"/>
    </row>
    <row r="335" spans="23:51" x14ac:dyDescent="0.15">
      <c r="W335" s="268"/>
      <c r="X335" s="268"/>
      <c r="Y335" s="268"/>
      <c r="Z335" s="268"/>
      <c r="AA335" s="268"/>
      <c r="AB335" s="268"/>
      <c r="AC335" s="268"/>
      <c r="AD335" s="268"/>
      <c r="AE335" s="268"/>
      <c r="AF335" s="268"/>
      <c r="AG335" s="268"/>
      <c r="AH335" s="268"/>
      <c r="AI335" s="268"/>
      <c r="AJ335" s="268"/>
      <c r="AK335" s="268"/>
      <c r="AL335" s="268"/>
      <c r="AM335" s="268"/>
      <c r="AN335" s="268"/>
      <c r="AO335" s="268"/>
      <c r="AP335" s="268"/>
      <c r="AQ335" s="268"/>
      <c r="AR335" s="268"/>
      <c r="AS335" s="268"/>
      <c r="AT335" s="268"/>
      <c r="AU335" s="268"/>
      <c r="AV335" s="268"/>
      <c r="AW335" s="268"/>
      <c r="AX335" s="268"/>
      <c r="AY335" s="268"/>
    </row>
    <row r="336" spans="23:51" x14ac:dyDescent="0.15">
      <c r="W336" s="268"/>
      <c r="X336" s="268"/>
      <c r="Y336" s="268"/>
      <c r="Z336" s="268"/>
      <c r="AA336" s="268"/>
      <c r="AB336" s="268"/>
      <c r="AC336" s="268"/>
      <c r="AD336" s="268"/>
      <c r="AE336" s="268"/>
      <c r="AF336" s="268"/>
      <c r="AG336" s="268"/>
      <c r="AH336" s="268"/>
      <c r="AI336" s="268"/>
      <c r="AJ336" s="268"/>
      <c r="AK336" s="268"/>
      <c r="AL336" s="268"/>
      <c r="AM336" s="268"/>
      <c r="AN336" s="268"/>
      <c r="AO336" s="268"/>
      <c r="AP336" s="268"/>
      <c r="AQ336" s="268"/>
      <c r="AR336" s="268"/>
      <c r="AS336" s="268"/>
      <c r="AT336" s="268"/>
      <c r="AU336" s="268"/>
      <c r="AV336" s="268"/>
      <c r="AW336" s="268"/>
      <c r="AX336" s="268"/>
      <c r="AY336" s="268"/>
    </row>
    <row r="337" spans="23:51" x14ac:dyDescent="0.15">
      <c r="W337" s="268"/>
      <c r="X337" s="268"/>
      <c r="Y337" s="268"/>
      <c r="Z337" s="268"/>
      <c r="AA337" s="268"/>
      <c r="AB337" s="268"/>
      <c r="AC337" s="268"/>
      <c r="AD337" s="268"/>
      <c r="AE337" s="268"/>
      <c r="AF337" s="268"/>
      <c r="AG337" s="268"/>
      <c r="AH337" s="268"/>
      <c r="AI337" s="268"/>
      <c r="AJ337" s="268"/>
      <c r="AK337" s="268"/>
      <c r="AL337" s="268"/>
      <c r="AM337" s="268"/>
      <c r="AN337" s="268"/>
      <c r="AO337" s="268"/>
      <c r="AP337" s="268"/>
      <c r="AQ337" s="268"/>
      <c r="AR337" s="268"/>
      <c r="AS337" s="268"/>
      <c r="AT337" s="268"/>
      <c r="AU337" s="268"/>
      <c r="AV337" s="268"/>
      <c r="AW337" s="268"/>
      <c r="AX337" s="268"/>
      <c r="AY337" s="268"/>
    </row>
    <row r="338" spans="23:51" x14ac:dyDescent="0.15">
      <c r="W338" s="268"/>
      <c r="X338" s="268"/>
      <c r="Y338" s="268"/>
      <c r="Z338" s="268"/>
      <c r="AA338" s="268"/>
      <c r="AB338" s="268"/>
      <c r="AC338" s="268"/>
      <c r="AD338" s="268"/>
      <c r="AE338" s="268"/>
      <c r="AF338" s="268"/>
      <c r="AG338" s="268"/>
      <c r="AH338" s="268"/>
      <c r="AI338" s="268"/>
      <c r="AJ338" s="268"/>
      <c r="AK338" s="268"/>
      <c r="AL338" s="268"/>
      <c r="AM338" s="268"/>
      <c r="AN338" s="268"/>
      <c r="AO338" s="268"/>
      <c r="AP338" s="268"/>
      <c r="AQ338" s="268"/>
      <c r="AR338" s="268"/>
      <c r="AS338" s="268"/>
      <c r="AT338" s="268"/>
      <c r="AU338" s="268"/>
      <c r="AV338" s="268"/>
      <c r="AW338" s="268"/>
      <c r="AX338" s="268"/>
      <c r="AY338" s="268"/>
    </row>
    <row r="339" spans="23:51" x14ac:dyDescent="0.15">
      <c r="W339" s="268"/>
      <c r="X339" s="268"/>
      <c r="Y339" s="268"/>
      <c r="Z339" s="268"/>
      <c r="AA339" s="268"/>
      <c r="AB339" s="268"/>
      <c r="AC339" s="268"/>
      <c r="AD339" s="268"/>
      <c r="AE339" s="268"/>
      <c r="AF339" s="268"/>
      <c r="AG339" s="268"/>
      <c r="AH339" s="268"/>
      <c r="AI339" s="268"/>
      <c r="AJ339" s="268"/>
      <c r="AK339" s="268"/>
      <c r="AL339" s="268"/>
      <c r="AM339" s="268"/>
      <c r="AN339" s="268"/>
      <c r="AO339" s="268"/>
      <c r="AP339" s="268"/>
      <c r="AQ339" s="268"/>
      <c r="AR339" s="268"/>
      <c r="AS339" s="268"/>
      <c r="AT339" s="268"/>
      <c r="AU339" s="268"/>
      <c r="AV339" s="268"/>
      <c r="AW339" s="268"/>
      <c r="AX339" s="268"/>
      <c r="AY339" s="268"/>
    </row>
    <row r="340" spans="23:51" x14ac:dyDescent="0.15">
      <c r="W340" s="268"/>
      <c r="X340" s="268"/>
      <c r="Y340" s="268"/>
      <c r="Z340" s="268"/>
      <c r="AA340" s="268"/>
      <c r="AB340" s="268"/>
      <c r="AC340" s="268"/>
      <c r="AD340" s="268"/>
      <c r="AE340" s="268"/>
      <c r="AF340" s="268"/>
      <c r="AG340" s="268"/>
      <c r="AH340" s="268"/>
      <c r="AI340" s="268"/>
      <c r="AJ340" s="268"/>
      <c r="AK340" s="268"/>
      <c r="AL340" s="268"/>
      <c r="AM340" s="268"/>
      <c r="AN340" s="268"/>
      <c r="AO340" s="268"/>
      <c r="AP340" s="268"/>
      <c r="AQ340" s="268"/>
      <c r="AR340" s="268"/>
      <c r="AS340" s="268"/>
      <c r="AT340" s="268"/>
      <c r="AU340" s="268"/>
      <c r="AV340" s="268"/>
      <c r="AW340" s="268"/>
      <c r="AX340" s="268"/>
      <c r="AY340" s="268"/>
    </row>
    <row r="341" spans="23:51" x14ac:dyDescent="0.15">
      <c r="W341" s="268"/>
      <c r="X341" s="268"/>
      <c r="Y341" s="268"/>
      <c r="Z341" s="268"/>
      <c r="AA341" s="268"/>
      <c r="AB341" s="268"/>
      <c r="AC341" s="268"/>
      <c r="AD341" s="268"/>
      <c r="AE341" s="268"/>
      <c r="AF341" s="268"/>
      <c r="AG341" s="268"/>
      <c r="AH341" s="268"/>
      <c r="AI341" s="268"/>
      <c r="AJ341" s="268"/>
      <c r="AK341" s="268"/>
      <c r="AL341" s="268"/>
      <c r="AM341" s="268"/>
      <c r="AN341" s="268"/>
      <c r="AO341" s="268"/>
      <c r="AP341" s="268"/>
      <c r="AQ341" s="268"/>
      <c r="AR341" s="268"/>
      <c r="AS341" s="268"/>
      <c r="AT341" s="268"/>
      <c r="AU341" s="268"/>
      <c r="AV341" s="268"/>
      <c r="AW341" s="268"/>
      <c r="AX341" s="268"/>
      <c r="AY341" s="268"/>
    </row>
    <row r="342" spans="23:51" x14ac:dyDescent="0.15">
      <c r="W342" s="268"/>
      <c r="X342" s="268"/>
      <c r="Y342" s="268"/>
      <c r="Z342" s="268"/>
      <c r="AA342" s="268"/>
      <c r="AB342" s="268"/>
      <c r="AC342" s="268"/>
      <c r="AD342" s="268"/>
      <c r="AE342" s="268"/>
      <c r="AF342" s="268"/>
      <c r="AG342" s="268"/>
      <c r="AH342" s="268"/>
      <c r="AI342" s="268"/>
      <c r="AJ342" s="268"/>
      <c r="AK342" s="268"/>
      <c r="AL342" s="268"/>
      <c r="AM342" s="268"/>
      <c r="AN342" s="268"/>
      <c r="AO342" s="268"/>
      <c r="AP342" s="268"/>
      <c r="AQ342" s="268"/>
      <c r="AR342" s="268"/>
      <c r="AS342" s="268"/>
      <c r="AT342" s="268"/>
      <c r="AU342" s="268"/>
      <c r="AV342" s="268"/>
      <c r="AW342" s="268"/>
      <c r="AX342" s="268"/>
      <c r="AY342" s="268"/>
    </row>
    <row r="343" spans="23:51" x14ac:dyDescent="0.15">
      <c r="W343" s="268"/>
      <c r="X343" s="268"/>
      <c r="Y343" s="268"/>
      <c r="Z343" s="268"/>
      <c r="AA343" s="268"/>
      <c r="AB343" s="268"/>
      <c r="AC343" s="268"/>
      <c r="AD343" s="268"/>
      <c r="AE343" s="268"/>
      <c r="AF343" s="268"/>
      <c r="AG343" s="268"/>
      <c r="AH343" s="268"/>
      <c r="AI343" s="268"/>
      <c r="AJ343" s="268"/>
      <c r="AK343" s="268"/>
      <c r="AL343" s="268"/>
      <c r="AM343" s="268"/>
      <c r="AN343" s="268"/>
      <c r="AO343" s="268"/>
      <c r="AP343" s="268"/>
      <c r="AQ343" s="268"/>
      <c r="AR343" s="268"/>
      <c r="AS343" s="268"/>
      <c r="AT343" s="268"/>
      <c r="AU343" s="268"/>
      <c r="AV343" s="268"/>
      <c r="AW343" s="268"/>
      <c r="AX343" s="268"/>
      <c r="AY343" s="268"/>
    </row>
    <row r="344" spans="23:51" x14ac:dyDescent="0.15">
      <c r="W344" s="268"/>
      <c r="X344" s="268"/>
      <c r="Y344" s="268"/>
      <c r="Z344" s="268"/>
      <c r="AA344" s="268"/>
      <c r="AB344" s="268"/>
      <c r="AC344" s="268"/>
      <c r="AD344" s="268"/>
      <c r="AE344" s="268"/>
      <c r="AF344" s="268"/>
      <c r="AG344" s="268"/>
      <c r="AH344" s="268"/>
      <c r="AI344" s="268"/>
      <c r="AJ344" s="268"/>
      <c r="AK344" s="268"/>
      <c r="AL344" s="268"/>
      <c r="AM344" s="268"/>
      <c r="AN344" s="268"/>
      <c r="AO344" s="268"/>
      <c r="AP344" s="268"/>
      <c r="AQ344" s="268"/>
      <c r="AR344" s="268"/>
      <c r="AS344" s="268"/>
      <c r="AT344" s="268"/>
      <c r="AU344" s="268"/>
      <c r="AV344" s="268"/>
      <c r="AW344" s="268"/>
      <c r="AX344" s="268"/>
      <c r="AY344" s="268"/>
    </row>
    <row r="345" spans="23:51" x14ac:dyDescent="0.15">
      <c r="W345" s="268"/>
      <c r="X345" s="268"/>
      <c r="Y345" s="268"/>
      <c r="Z345" s="268"/>
      <c r="AA345" s="268"/>
      <c r="AB345" s="268"/>
      <c r="AC345" s="268"/>
      <c r="AD345" s="268"/>
      <c r="AE345" s="268"/>
      <c r="AF345" s="268"/>
      <c r="AG345" s="268"/>
      <c r="AH345" s="268"/>
      <c r="AI345" s="268"/>
      <c r="AJ345" s="268"/>
      <c r="AK345" s="268"/>
      <c r="AL345" s="268"/>
      <c r="AM345" s="268"/>
      <c r="AN345" s="268"/>
      <c r="AO345" s="268"/>
      <c r="AP345" s="268"/>
      <c r="AQ345" s="268"/>
      <c r="AR345" s="268"/>
      <c r="AS345" s="268"/>
      <c r="AT345" s="268"/>
      <c r="AU345" s="268"/>
      <c r="AV345" s="268"/>
      <c r="AW345" s="268"/>
      <c r="AX345" s="268"/>
      <c r="AY345" s="268"/>
    </row>
    <row r="346" spans="23:51" x14ac:dyDescent="0.15">
      <c r="W346" s="268"/>
      <c r="X346" s="268"/>
      <c r="Y346" s="268"/>
      <c r="Z346" s="268"/>
      <c r="AA346" s="268"/>
      <c r="AB346" s="268"/>
      <c r="AC346" s="268"/>
      <c r="AD346" s="268"/>
      <c r="AE346" s="268"/>
      <c r="AF346" s="268"/>
      <c r="AG346" s="268"/>
      <c r="AH346" s="268"/>
      <c r="AI346" s="268"/>
      <c r="AJ346" s="268"/>
      <c r="AK346" s="268"/>
      <c r="AL346" s="268"/>
      <c r="AM346" s="268"/>
      <c r="AN346" s="268"/>
      <c r="AO346" s="268"/>
      <c r="AP346" s="268"/>
      <c r="AQ346" s="268"/>
      <c r="AR346" s="268"/>
      <c r="AS346" s="268"/>
      <c r="AT346" s="268"/>
      <c r="AU346" s="268"/>
      <c r="AV346" s="268"/>
      <c r="AW346" s="268"/>
      <c r="AX346" s="268"/>
      <c r="AY346" s="268"/>
    </row>
    <row r="347" spans="23:51" x14ac:dyDescent="0.15">
      <c r="W347" s="268"/>
      <c r="X347" s="268"/>
      <c r="Y347" s="268"/>
      <c r="Z347" s="268"/>
      <c r="AA347" s="268"/>
      <c r="AB347" s="268"/>
      <c r="AC347" s="268"/>
      <c r="AD347" s="268"/>
      <c r="AE347" s="268"/>
      <c r="AF347" s="268"/>
      <c r="AG347" s="268"/>
      <c r="AH347" s="268"/>
      <c r="AI347" s="268"/>
      <c r="AJ347" s="268"/>
      <c r="AK347" s="268"/>
      <c r="AL347" s="268"/>
      <c r="AM347" s="268"/>
      <c r="AN347" s="268"/>
      <c r="AO347" s="268"/>
      <c r="AP347" s="268"/>
      <c r="AQ347" s="268"/>
      <c r="AR347" s="268"/>
      <c r="AS347" s="268"/>
      <c r="AT347" s="268"/>
      <c r="AU347" s="268"/>
      <c r="AV347" s="268"/>
      <c r="AW347" s="268"/>
      <c r="AX347" s="268"/>
      <c r="AY347" s="268"/>
    </row>
    <row r="348" spans="23:51" x14ac:dyDescent="0.15">
      <c r="W348" s="268"/>
      <c r="X348" s="268"/>
      <c r="Y348" s="268"/>
      <c r="Z348" s="268"/>
      <c r="AA348" s="268"/>
      <c r="AB348" s="268"/>
      <c r="AC348" s="268"/>
      <c r="AD348" s="268"/>
      <c r="AE348" s="268"/>
      <c r="AF348" s="268"/>
      <c r="AG348" s="268"/>
      <c r="AH348" s="268"/>
      <c r="AI348" s="268"/>
      <c r="AJ348" s="268"/>
      <c r="AK348" s="268"/>
      <c r="AL348" s="268"/>
      <c r="AM348" s="268"/>
      <c r="AN348" s="268"/>
      <c r="AO348" s="268"/>
      <c r="AP348" s="268"/>
      <c r="AQ348" s="268"/>
      <c r="AR348" s="268"/>
      <c r="AS348" s="268"/>
      <c r="AT348" s="268"/>
      <c r="AU348" s="268"/>
      <c r="AV348" s="268"/>
      <c r="AW348" s="268"/>
      <c r="AX348" s="268"/>
      <c r="AY348" s="268"/>
    </row>
    <row r="349" spans="23:51" x14ac:dyDescent="0.15">
      <c r="W349" s="268"/>
      <c r="X349" s="268"/>
      <c r="Y349" s="268"/>
      <c r="Z349" s="268"/>
      <c r="AA349" s="268"/>
      <c r="AB349" s="268"/>
      <c r="AC349" s="268"/>
      <c r="AD349" s="268"/>
      <c r="AE349" s="268"/>
      <c r="AF349" s="268"/>
      <c r="AG349" s="268"/>
      <c r="AH349" s="268"/>
      <c r="AI349" s="268"/>
      <c r="AJ349" s="268"/>
      <c r="AK349" s="268"/>
      <c r="AL349" s="268"/>
      <c r="AM349" s="268"/>
      <c r="AN349" s="268"/>
      <c r="AO349" s="268"/>
      <c r="AP349" s="268"/>
      <c r="AQ349" s="268"/>
      <c r="AR349" s="268"/>
      <c r="AS349" s="268"/>
      <c r="AT349" s="268"/>
      <c r="AU349" s="268"/>
      <c r="AV349" s="268"/>
      <c r="AW349" s="268"/>
      <c r="AX349" s="268"/>
      <c r="AY349" s="268"/>
    </row>
    <row r="350" spans="23:51" x14ac:dyDescent="0.15">
      <c r="W350" s="268"/>
      <c r="X350" s="268"/>
      <c r="Y350" s="268"/>
      <c r="Z350" s="268"/>
      <c r="AA350" s="268"/>
      <c r="AB350" s="268"/>
      <c r="AC350" s="268"/>
      <c r="AD350" s="268"/>
      <c r="AE350" s="268"/>
      <c r="AF350" s="268"/>
      <c r="AG350" s="268"/>
      <c r="AH350" s="268"/>
      <c r="AI350" s="268"/>
      <c r="AJ350" s="268"/>
      <c r="AK350" s="268"/>
      <c r="AL350" s="268"/>
      <c r="AM350" s="268"/>
      <c r="AN350" s="268"/>
      <c r="AO350" s="268"/>
      <c r="AP350" s="268"/>
      <c r="AQ350" s="268"/>
      <c r="AR350" s="268"/>
      <c r="AS350" s="268"/>
      <c r="AT350" s="268"/>
      <c r="AU350" s="268"/>
      <c r="AV350" s="268"/>
      <c r="AW350" s="268"/>
      <c r="AX350" s="268"/>
      <c r="AY350" s="268"/>
    </row>
    <row r="351" spans="23:51" x14ac:dyDescent="0.15">
      <c r="W351" s="268"/>
      <c r="X351" s="268"/>
      <c r="Y351" s="268"/>
      <c r="Z351" s="268"/>
      <c r="AA351" s="268"/>
      <c r="AB351" s="268"/>
      <c r="AC351" s="268"/>
      <c r="AD351" s="268"/>
      <c r="AE351" s="268"/>
      <c r="AF351" s="268"/>
      <c r="AG351" s="268"/>
      <c r="AH351" s="268"/>
      <c r="AI351" s="268"/>
      <c r="AJ351" s="268"/>
      <c r="AK351" s="268"/>
      <c r="AL351" s="268"/>
      <c r="AM351" s="268"/>
      <c r="AN351" s="268"/>
      <c r="AO351" s="268"/>
      <c r="AP351" s="268"/>
      <c r="AQ351" s="268"/>
      <c r="AR351" s="268"/>
      <c r="AS351" s="268"/>
      <c r="AT351" s="268"/>
      <c r="AU351" s="268"/>
      <c r="AV351" s="268"/>
      <c r="AW351" s="268"/>
      <c r="AX351" s="268"/>
      <c r="AY351" s="268"/>
    </row>
    <row r="352" spans="23:51" x14ac:dyDescent="0.15">
      <c r="W352" s="268"/>
      <c r="X352" s="268"/>
      <c r="Y352" s="268"/>
      <c r="Z352" s="268"/>
      <c r="AA352" s="268"/>
      <c r="AB352" s="268"/>
      <c r="AC352" s="268"/>
      <c r="AD352" s="268"/>
      <c r="AE352" s="268"/>
      <c r="AF352" s="268"/>
      <c r="AG352" s="268"/>
      <c r="AH352" s="268"/>
      <c r="AI352" s="268"/>
      <c r="AJ352" s="268"/>
      <c r="AK352" s="268"/>
      <c r="AL352" s="268"/>
      <c r="AM352" s="268"/>
      <c r="AN352" s="268"/>
      <c r="AO352" s="268"/>
      <c r="AP352" s="268"/>
      <c r="AQ352" s="268"/>
      <c r="AR352" s="268"/>
      <c r="AS352" s="268"/>
      <c r="AT352" s="268"/>
      <c r="AU352" s="268"/>
      <c r="AV352" s="268"/>
      <c r="AW352" s="268"/>
      <c r="AX352" s="268"/>
      <c r="AY352" s="268"/>
    </row>
    <row r="353" spans="23:51" x14ac:dyDescent="0.15">
      <c r="W353" s="268"/>
      <c r="X353" s="268"/>
      <c r="Y353" s="268"/>
      <c r="Z353" s="268"/>
      <c r="AA353" s="268"/>
      <c r="AB353" s="268"/>
      <c r="AC353" s="268"/>
      <c r="AD353" s="268"/>
      <c r="AE353" s="268"/>
      <c r="AF353" s="268"/>
      <c r="AG353" s="268"/>
      <c r="AH353" s="268"/>
      <c r="AI353" s="268"/>
      <c r="AJ353" s="268"/>
      <c r="AK353" s="268"/>
      <c r="AL353" s="268"/>
      <c r="AM353" s="268"/>
      <c r="AN353" s="268"/>
      <c r="AO353" s="268"/>
      <c r="AP353" s="268"/>
      <c r="AQ353" s="268"/>
      <c r="AR353" s="268"/>
      <c r="AS353" s="268"/>
      <c r="AT353" s="268"/>
      <c r="AU353" s="268"/>
      <c r="AV353" s="268"/>
      <c r="AW353" s="268"/>
      <c r="AX353" s="268"/>
      <c r="AY353" s="268"/>
    </row>
    <row r="354" spans="23:51" x14ac:dyDescent="0.15">
      <c r="W354" s="268"/>
      <c r="X354" s="268"/>
      <c r="Y354" s="268"/>
      <c r="Z354" s="268"/>
      <c r="AA354" s="268"/>
      <c r="AB354" s="268"/>
      <c r="AC354" s="268"/>
      <c r="AD354" s="268"/>
      <c r="AE354" s="268"/>
      <c r="AF354" s="268"/>
      <c r="AG354" s="268"/>
      <c r="AH354" s="268"/>
      <c r="AI354" s="268"/>
      <c r="AJ354" s="268"/>
      <c r="AK354" s="268"/>
      <c r="AL354" s="268"/>
      <c r="AM354" s="268"/>
      <c r="AN354" s="268"/>
      <c r="AO354" s="268"/>
      <c r="AP354" s="268"/>
      <c r="AQ354" s="268"/>
      <c r="AR354" s="268"/>
      <c r="AS354" s="268"/>
      <c r="AT354" s="268"/>
      <c r="AU354" s="268"/>
      <c r="AV354" s="268"/>
      <c r="AW354" s="268"/>
      <c r="AX354" s="268"/>
      <c r="AY354" s="268"/>
    </row>
    <row r="355" spans="23:51" x14ac:dyDescent="0.15">
      <c r="W355" s="268"/>
      <c r="X355" s="268"/>
      <c r="Y355" s="268"/>
      <c r="Z355" s="268"/>
      <c r="AA355" s="268"/>
      <c r="AB355" s="268"/>
      <c r="AC355" s="268"/>
      <c r="AD355" s="268"/>
      <c r="AE355" s="268"/>
      <c r="AF355" s="268"/>
      <c r="AG355" s="268"/>
      <c r="AH355" s="268"/>
      <c r="AI355" s="268"/>
      <c r="AJ355" s="268"/>
      <c r="AK355" s="268"/>
      <c r="AL355" s="268"/>
      <c r="AM355" s="268"/>
      <c r="AN355" s="268"/>
      <c r="AO355" s="268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</row>
    <row r="356" spans="23:51" x14ac:dyDescent="0.15">
      <c r="W356" s="268"/>
      <c r="X356" s="268"/>
      <c r="Y356" s="268"/>
      <c r="Z356" s="268"/>
      <c r="AA356" s="268"/>
      <c r="AB356" s="268"/>
      <c r="AC356" s="268"/>
      <c r="AD356" s="268"/>
      <c r="AE356" s="268"/>
      <c r="AF356" s="268"/>
      <c r="AG356" s="268"/>
      <c r="AH356" s="268"/>
      <c r="AI356" s="268"/>
      <c r="AJ356" s="268"/>
      <c r="AK356" s="268"/>
      <c r="AL356" s="268"/>
      <c r="AM356" s="268"/>
      <c r="AN356" s="268"/>
      <c r="AO356" s="268"/>
      <c r="AP356" s="268"/>
      <c r="AQ356" s="268"/>
      <c r="AR356" s="268"/>
      <c r="AS356" s="268"/>
      <c r="AT356" s="268"/>
      <c r="AU356" s="268"/>
      <c r="AV356" s="268"/>
      <c r="AW356" s="268"/>
      <c r="AX356" s="268"/>
      <c r="AY356" s="268"/>
    </row>
    <row r="357" spans="23:51" x14ac:dyDescent="0.15">
      <c r="W357" s="268"/>
      <c r="X357" s="268"/>
      <c r="Y357" s="268"/>
      <c r="Z357" s="268"/>
      <c r="AA357" s="268"/>
      <c r="AB357" s="268"/>
      <c r="AC357" s="268"/>
      <c r="AD357" s="268"/>
      <c r="AE357" s="268"/>
      <c r="AF357" s="268"/>
      <c r="AG357" s="268"/>
      <c r="AH357" s="268"/>
      <c r="AI357" s="268"/>
      <c r="AJ357" s="268"/>
      <c r="AK357" s="268"/>
      <c r="AL357" s="268"/>
      <c r="AM357" s="268"/>
      <c r="AN357" s="268"/>
      <c r="AO357" s="268"/>
      <c r="AP357" s="268"/>
      <c r="AQ357" s="268"/>
      <c r="AR357" s="268"/>
      <c r="AS357" s="268"/>
      <c r="AT357" s="268"/>
      <c r="AU357" s="268"/>
      <c r="AV357" s="268"/>
      <c r="AW357" s="268"/>
      <c r="AX357" s="268"/>
      <c r="AY357" s="268"/>
    </row>
    <row r="358" spans="23:51" x14ac:dyDescent="0.15">
      <c r="W358" s="268"/>
      <c r="X358" s="268"/>
      <c r="Y358" s="268"/>
      <c r="Z358" s="268"/>
      <c r="AA358" s="268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268"/>
      <c r="AP358" s="268"/>
      <c r="AQ358" s="268"/>
      <c r="AR358" s="268"/>
      <c r="AS358" s="268"/>
      <c r="AT358" s="268"/>
      <c r="AU358" s="268"/>
      <c r="AV358" s="268"/>
      <c r="AW358" s="268"/>
      <c r="AX358" s="268"/>
      <c r="AY358" s="268"/>
    </row>
    <row r="359" spans="23:51" x14ac:dyDescent="0.15">
      <c r="W359" s="268"/>
      <c r="X359" s="268"/>
      <c r="Y359" s="268"/>
      <c r="Z359" s="268"/>
      <c r="AA359" s="268"/>
      <c r="AB359" s="268"/>
      <c r="AC359" s="268"/>
      <c r="AD359" s="268"/>
      <c r="AE359" s="268"/>
      <c r="AF359" s="268"/>
      <c r="AG359" s="268"/>
      <c r="AH359" s="268"/>
      <c r="AI359" s="268"/>
      <c r="AJ359" s="268"/>
      <c r="AK359" s="268"/>
      <c r="AL359" s="268"/>
      <c r="AM359" s="268"/>
      <c r="AN359" s="268"/>
      <c r="AO359" s="268"/>
      <c r="AP359" s="268"/>
      <c r="AQ359" s="268"/>
      <c r="AR359" s="268"/>
      <c r="AS359" s="268"/>
      <c r="AT359" s="268"/>
      <c r="AU359" s="268"/>
      <c r="AV359" s="268"/>
      <c r="AW359" s="268"/>
      <c r="AX359" s="268"/>
      <c r="AY359" s="268"/>
    </row>
  </sheetData>
  <sheetProtection algorithmName="SHA-512" hashValue="o/ah+uGJf5ztivuKK6CMFKU3cXmx4UeFxv+18Xtfr2mr1Kf7okSfga2qwNeZfgXA8kFfp/hYwx5thdQl1G4ylw==" saltValue="Jlzi3RB3fwnsnGYNPXCwbg==" spinCount="100000" sheet="1" objects="1" scenarios="1"/>
  <conditionalFormatting sqref="A8:V32">
    <cfRule type="expression" dxfId="36" priority="12">
      <formula>MOD(ROW(),2)=0</formula>
    </cfRule>
  </conditionalFormatting>
  <conditionalFormatting sqref="A41:V60">
    <cfRule type="expression" dxfId="35" priority="8">
      <formula>MOD(ROW(),2)=0</formula>
    </cfRule>
  </conditionalFormatting>
  <conditionalFormatting sqref="A69:V89">
    <cfRule type="expression" dxfId="34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ABB1D-B3D9-D443-9955-188914D58EA5}">
  <sheetPr codeName="Sheet36">
    <tabColor rgb="FFFFD441"/>
  </sheetPr>
  <dimension ref="A1:AY36"/>
  <sheetViews>
    <sheetView workbookViewId="0">
      <selection activeCell="E33" sqref="E33"/>
    </sheetView>
  </sheetViews>
  <sheetFormatPr baseColWidth="10" defaultRowHeight="13" x14ac:dyDescent="0.15"/>
  <cols>
    <col min="1" max="1" width="20.33203125" style="266" customWidth="1"/>
    <col min="2" max="2" width="16.6640625" style="266" customWidth="1"/>
    <col min="3" max="7" width="12.1640625" style="266" customWidth="1"/>
    <col min="8" max="8" width="13.33203125" style="266" hidden="1" customWidth="1"/>
    <col min="9" max="9" width="0" style="266" hidden="1" customWidth="1"/>
    <col min="10" max="14" width="10.83203125" style="266"/>
    <col min="15" max="18" width="0" style="266" hidden="1" customWidth="1"/>
    <col min="19" max="16384" width="10.83203125" style="266"/>
  </cols>
  <sheetData>
    <row r="1" spans="1:51" ht="14" x14ac:dyDescent="0.15">
      <c r="A1" s="265" t="s">
        <v>24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</row>
    <row r="2" spans="1:51" ht="14" x14ac:dyDescent="0.15">
      <c r="A2" s="267" t="s">
        <v>21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</row>
    <row r="3" spans="1:51" ht="15" thickBot="1" x14ac:dyDescent="0.2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</row>
    <row r="4" spans="1: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</row>
    <row r="5" spans="1: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</row>
    <row r="6" spans="1: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AW6" s="265"/>
      <c r="AX6" s="265"/>
      <c r="AY6" s="265"/>
    </row>
    <row r="7" spans="1:5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</row>
    <row r="8" spans="1:51" ht="18" customHeight="1" thickBot="1" x14ac:dyDescent="0.2">
      <c r="A8" s="186" t="str">
        <f>'ERG Oct 2020'!K2</f>
        <v>Ergon Energy</v>
      </c>
      <c r="B8" s="187" t="str">
        <f>'ERG Oct 2020'!L2</f>
        <v>Regulated</v>
      </c>
      <c r="C8" s="252">
        <f>IF('ERG Oct 2020'!BP2=0,91*'ERG Oct 2020'!M2/100,(91*'ERG Oct 2020'!M2/100)+'ERG Oct 2020'!BP2/4)</f>
        <v>116.7223909090909</v>
      </c>
      <c r="D8" s="253">
        <f>IF('ERG Oct 2020'!O2="",$C$5*'ERG Oct 2020'!N2/100,IF($C$5&gt;='ERG Oct 2020'!P2,('ERG Oct 2020'!P2*'ERG Oct 2020'!N2/100),($C$5*'ERG Oct 2020'!N2/100)))</f>
        <v>1162.7272727272725</v>
      </c>
      <c r="E8" s="253">
        <f>IF(AND('ERG Oct 2020'!P2&gt;0,'ERG Oct 2020'!R2&gt;0),IF($C$5&lt;'ERG Oct 2020'!P2,0,IF($C$5&lt;=('ERG Oct 2020'!R2+'ERG Oct 2020'!P2),(($C$5-'ERG Oct 2020'!P2)*'ERG Oct 2020'!Q2/100),(('ERG Oct 2020'!R2)*'ERG Oct 2020'!Q2/100))),0)</f>
        <v>0</v>
      </c>
      <c r="F8" s="253">
        <f>IF(AND('ERG Oct 2020'!R2&gt;0,'ERG Oct 2020'!T2&gt;0),IF(($C$5&lt;'ERG Oct 2020'!T2),(0),($C$5-'ERG Oct 2020'!T2)*'ERG Oct 2020'!U2/100),IF(AND('ERG Oct 2020'!R2&gt;0,'ERG Oct 2020'!T2=""),IF(($C$5&lt;'ERG Oct 2020'!R2+'ERG Oct 2020'!P2),(0),(($C$5-('ERG Oct 2020'!R2+'ERG Oct 2020'!P2))*'ERG Oct 2020'!S2/100)),IF(AND('ERG Oct 2020'!P2&gt;0,'ERG Oct 2020'!R2=""&gt;0),IF(($C$5&lt;'ERG Oct 2020'!P2),(0),($C$5-'ERG Oct 2020'!P2)*'ERG Oct 2020'!Q2/100),0)))</f>
        <v>0</v>
      </c>
      <c r="G8" s="254">
        <f>SUM(C8:F8)</f>
        <v>1279.4496636363633</v>
      </c>
      <c r="H8" s="255">
        <f t="shared" ref="H8" si="0">(G8-C8)*4</f>
        <v>4650.9090909090901</v>
      </c>
      <c r="I8" s="255">
        <f t="shared" ref="I8" si="1">G8*4</f>
        <v>5117.7986545454532</v>
      </c>
      <c r="J8" s="256">
        <f>I8*1.1</f>
        <v>5629.5785199999991</v>
      </c>
      <c r="K8" s="257">
        <f>'ERG Oct 2020'!BB2</f>
        <v>0</v>
      </c>
      <c r="L8" s="257">
        <f>'ERG Oct 2020'!BC2</f>
        <v>0</v>
      </c>
      <c r="M8" s="257">
        <f>'ERG Oct 2020'!BD2</f>
        <v>0</v>
      </c>
      <c r="N8" s="257">
        <f>'ERG Oct 2020'!BE2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261">
        <f>Q8*1.1</f>
        <v>5629.5785199999991</v>
      </c>
      <c r="T8" s="256">
        <f>R8*1.1</f>
        <v>5629.5785199999991</v>
      </c>
      <c r="U8" s="262">
        <f>'ERG Oct 2020'!BL2</f>
        <v>0</v>
      </c>
      <c r="V8" s="263" t="str">
        <f>'ERG Oct 2020'!BM2</f>
        <v>n</v>
      </c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</row>
    <row r="9" spans="1:51" ht="14" x14ac:dyDescent="0.15"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268"/>
      <c r="AJ9" s="268"/>
      <c r="AK9" s="268"/>
    </row>
    <row r="10" spans="1:51" ht="15" thickBot="1" x14ac:dyDescent="0.2"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</row>
    <row r="11" spans="1:5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</row>
    <row r="12" spans="1:5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</row>
    <row r="13" spans="1:5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/>
      <c r="AK13" s="268"/>
    </row>
    <row r="14" spans="1:5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</row>
    <row r="15" spans="1:5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</row>
    <row r="16" spans="1:5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</row>
    <row r="17" spans="1:49" ht="15" thickBot="1" x14ac:dyDescent="0.2">
      <c r="A17" s="186" t="str">
        <f>'ERG Oct 2020'!K3</f>
        <v>Ergon Energy</v>
      </c>
      <c r="B17" s="187" t="str">
        <f>'ERG Oct 2020'!L3</f>
        <v>Regulated</v>
      </c>
      <c r="C17" s="188">
        <f>IF('ERG Oct 2020'!BP3=0,91*'ERG Oct 2020'!M3/100,(91*'ERG Oct 2020'!M3/100)+'ERG Oct 2020'!BP3/4)</f>
        <v>116.71990909090908</v>
      </c>
      <c r="D17" s="188">
        <f>IF('ERG Oct 2020'!O3="",$C$29*$C$30*'ERG Oct 2020'!N3/100,IF($C$29*$C$30&gt;='ERG Oct 2020'!P3,('ERG Oct 2020'!P3*'ERG Oct 2020'!N3/100),($C$29*$C$30*'ERG Oct 2020'!N3/100)))</f>
        <v>0</v>
      </c>
      <c r="E17" s="189">
        <f>IF(AND('ERG Oct 2020'!R3&gt;0,'ERG Oct 2020'!T3&gt;0),IF(($C$29*$C$30&lt;'ERG Oct 2020'!T3),(0),($C$29*$C$30-'ERG Oct 2020'!T3)*'ERG Oct 2020'!U3/100),IF(AND('ERG Oct 2020'!R3&gt;0,'ERG Oct 2020'!T3=""),IF(($C$29*$C$30&lt;'ERG Oct 2020'!R3+'ERG Oct 2020'!P3),(0),(($C$29*$C$30-('ERG Oct 2020'!R3+'ERG Oct 2020'!P3))*'ERG Oct 2020'!S3/100)),IF(AND('ERG Oct 2020'!P3&gt;0,'ERG Oct 2020'!R3=""&gt;0),IF(($C$29*$C$30&lt;'ERG Oct 2020'!P3),(0),($C$29*$C$30-'ERG Oct 2020'!P3)*'ERG Oct 2020'!Q3/100),0)))</f>
        <v>0</v>
      </c>
      <c r="F17" s="189">
        <f>($C$29*$C$31)*'ERG Oct 2020'!AF3/100</f>
        <v>0</v>
      </c>
      <c r="G17" s="190">
        <f>SUM(C17:F17)</f>
        <v>116.71990909090908</v>
      </c>
      <c r="H17" s="190">
        <f>(G17-C17)*4</f>
        <v>0</v>
      </c>
      <c r="I17" s="191">
        <f t="shared" ref="I17" si="3">G17*4</f>
        <v>466.87963636363634</v>
      </c>
      <c r="J17" s="245">
        <f>I17*1.1</f>
        <v>513.56759999999997</v>
      </c>
      <c r="K17" s="190">
        <f>'ERG Oct 2020'!BB3</f>
        <v>0</v>
      </c>
      <c r="L17" s="190">
        <f>'ERG Oct 2020'!BC3</f>
        <v>0</v>
      </c>
      <c r="M17" s="190">
        <f>'ERG Oct 2020'!BD3</f>
        <v>0</v>
      </c>
      <c r="N17" s="190">
        <f>'ERG Oct 2020'!BE3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190">
        <f>Q17*1.1</f>
        <v>513.56759999999997</v>
      </c>
      <c r="T17" s="190">
        <f>R17*1.1</f>
        <v>513.56759999999997</v>
      </c>
      <c r="U17" s="190">
        <f>'ERG Oct 2020'!BL3</f>
        <v>0</v>
      </c>
      <c r="V17" s="190" t="str">
        <f>'ERG Oct 2020'!BM3</f>
        <v>n</v>
      </c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</row>
    <row r="18" spans="1:49" ht="14" x14ac:dyDescent="0.15"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</row>
    <row r="19" spans="1:49" ht="15" thickBot="1" x14ac:dyDescent="0.2"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</row>
    <row r="20" spans="1:49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</row>
    <row r="21" spans="1:49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68"/>
    </row>
    <row r="22" spans="1:49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</row>
    <row r="23" spans="1:49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</row>
    <row r="24" spans="1:49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</row>
    <row r="25" spans="1:49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</row>
    <row r="26" spans="1:49" ht="15" thickBot="1" x14ac:dyDescent="0.2">
      <c r="A26" s="186" t="str">
        <f>'ERG Oct 2020'!K4</f>
        <v>Ergon Energy</v>
      </c>
      <c r="B26" s="187" t="str">
        <f>'ERG Oct 2020'!L4</f>
        <v>Regulated</v>
      </c>
      <c r="C26" s="188">
        <f>IF('ERG Oct 2020'!BP4=0,91*'ERG Oct 2020'!M4/100,(91*'ERG Oct 2020'!M4/100)+'ERG Oct 2020'!BP4/4)</f>
        <v>107.68609090909089</v>
      </c>
      <c r="D26" s="188">
        <f>IF('ERG Oct 2020'!O4="",$C$54*$C$55*'ERG Oct 2020'!N4/100,IF($C$54*$C$55&gt;='ERG Oct 2020'!P4,('ERG Oct 2020'!P4*'ERG Oct 2020'!N4/100),($C$54*$C$55*'ERG Oct 2020'!N4/100)))</f>
        <v>0</v>
      </c>
      <c r="E26" s="189">
        <f>IF(AND('ERG Oct 2020'!R4&gt;0,'ERG Oct 2020'!T4&gt;0),IF(($C$54*$C$55&lt;'ERG Oct 2020'!T4),(0),($C$54*$C$55-'ERG Oct 2020'!T4)*'ERG Oct 2020'!U4/100),IF(AND('ERG Oct 2020'!R4&gt;0,'ERG Oct 2020'!T4=""),IF(($C$54*$C$55&lt;'ERG Oct 2020'!R4+'ERG Oct 2020'!P4),(0),(($C$54*$C$55-('ERG Oct 2020'!R4+'ERG Oct 2020'!P4))*'ERG Oct 2020'!S4/100)),IF(AND('ERG Oct 2020'!P4&gt;0,'ERG Oct 2020'!R4=""&gt;0),IF(($C$54*$C$55&lt;'ERG Oct 2020'!P4),(0),($C$54*$C$55-'ERG Oct 2020'!P4)*'ERG Oct 2020'!Q4/100),0)))</f>
        <v>0</v>
      </c>
      <c r="F26" s="189">
        <f>($C$54*$C$56)*'ERG Oct 2020'!W4/100</f>
        <v>0</v>
      </c>
      <c r="G26" s="190">
        <f>SUM(C26:F26)</f>
        <v>107.68609090909089</v>
      </c>
      <c r="H26" s="190">
        <f>(G26-C26)*4</f>
        <v>0</v>
      </c>
      <c r="I26" s="191">
        <f t="shared" ref="I26" si="4">G26*4</f>
        <v>430.74436363636357</v>
      </c>
      <c r="J26" s="245">
        <f>I26*1.1</f>
        <v>473.81879999999995</v>
      </c>
      <c r="K26" s="190">
        <f>'ERG Oct 2020'!BB4</f>
        <v>0</v>
      </c>
      <c r="L26" s="190">
        <f>'ERG Oct 2020'!BC4</f>
        <v>0</v>
      </c>
      <c r="M26" s="190">
        <f>'ERG Oct 2020'!BD4</f>
        <v>0</v>
      </c>
      <c r="N26" s="190">
        <f>'ERG Oct 2020'!BE4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190">
        <f>Q26*1.1</f>
        <v>473.81879999999995</v>
      </c>
      <c r="T26" s="190">
        <f>R26*1.1</f>
        <v>473.81879999999995</v>
      </c>
      <c r="U26" s="190">
        <f>'ERG Oct 2020'!BL4</f>
        <v>0</v>
      </c>
      <c r="V26" s="190" t="str">
        <f>'ERG Oct 2020'!BM4</f>
        <v>n</v>
      </c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</row>
    <row r="27" spans="1:49" ht="14" x14ac:dyDescent="0.15"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</row>
    <row r="28" spans="1:49" ht="14" x14ac:dyDescent="0.15"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</row>
    <row r="29" spans="1:49" ht="14" x14ac:dyDescent="0.15"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</row>
    <row r="30" spans="1:49" ht="14" x14ac:dyDescent="0.15"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</row>
    <row r="31" spans="1:49" ht="14" x14ac:dyDescent="0.15"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</row>
    <row r="32" spans="1:49" ht="14" x14ac:dyDescent="0.15"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</row>
    <row r="33" spans="10:37" ht="14" x14ac:dyDescent="0.15"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</row>
    <row r="34" spans="10:37" ht="14" x14ac:dyDescent="0.15"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</row>
    <row r="35" spans="10:37" ht="14" x14ac:dyDescent="0.15"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</row>
    <row r="36" spans="10:37" ht="14" x14ac:dyDescent="0.15"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</row>
  </sheetData>
  <sheetProtection algorithmName="SHA-512" hashValue="/edBMajpkegBmtGjHAVsBuH91IATjT5M95qO0/4q6QePU7IPNRULu5jH4DxQbjIcFBK1igXUSCo3smC9dL2rfw==" saltValue="HJmUS992GdXqmO/IkPKFbw==" spinCount="100000" sheet="1" objects="1" scenarios="1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EE8A2-B04E-A34D-AAAD-FFAAE9D5A1ED}">
  <sheetPr codeName="Sheet2">
    <tabColor theme="9" tint="0.39997558519241921"/>
  </sheetPr>
  <dimension ref="A1:AY349"/>
  <sheetViews>
    <sheetView zoomScaleNormal="100" zoomScalePageLayoutView="120" workbookViewId="0">
      <selection activeCell="Y61" sqref="Y61"/>
    </sheetView>
  </sheetViews>
  <sheetFormatPr baseColWidth="10" defaultRowHeight="14" x14ac:dyDescent="0.15"/>
  <cols>
    <col min="1" max="1" width="20.33203125" style="105" customWidth="1"/>
    <col min="2" max="2" width="22.6640625" style="105" bestFit="1" customWidth="1"/>
    <col min="3" max="7" width="12.1640625" style="105" customWidth="1"/>
    <col min="8" max="9" width="12.1640625" style="105" hidden="1" customWidth="1"/>
    <col min="10" max="14" width="12.1640625" style="105" customWidth="1"/>
    <col min="15" max="18" width="12.1640625" style="105" hidden="1" customWidth="1"/>
    <col min="19" max="22" width="12.1640625" style="105" customWidth="1"/>
    <col min="23" max="51" width="7.5" style="105" customWidth="1"/>
    <col min="52" max="16384" width="10.83203125" style="105"/>
  </cols>
  <sheetData>
    <row r="1" spans="1:51" x14ac:dyDescent="0.15">
      <c r="A1" s="105" t="s">
        <v>270</v>
      </c>
    </row>
    <row r="2" spans="1:51" x14ac:dyDescent="0.15">
      <c r="A2" s="107" t="s">
        <v>221</v>
      </c>
    </row>
    <row r="3" spans="1:51" ht="15" thickBot="1" x14ac:dyDescent="0.2"/>
    <row r="4" spans="1:51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</row>
    <row r="5" spans="1:51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</row>
    <row r="6" spans="1:51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</row>
    <row r="7" spans="1:5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</row>
    <row r="8" spans="1:51" x14ac:dyDescent="0.15">
      <c r="A8" s="131" t="str">
        <f>'SEQ Apr 2020'!K2</f>
        <v>AGL</v>
      </c>
      <c r="B8" s="132" t="str">
        <f>'SEQ Apr 2020'!L2</f>
        <v>Business Essentials Saver</v>
      </c>
      <c r="C8" s="133">
        <f>IF('SEQ Apr 2020'!BP2=0,91*'SEQ Apr 2020'!M2/100,(91*'SEQ Apr 2020'!M2/100)+'SEQ Apr 2020'!BP2/4)</f>
        <v>100.1330909090909</v>
      </c>
      <c r="D8" s="134">
        <f>IF('SEQ Apr 2020'!O2="",$C$5*'SEQ Apr 2020'!N2/100,IF($C$5&gt;='SEQ Apr 2020'!P2,('SEQ Apr 2020'!P2*'SEQ Apr 2020'!N2/100),($C$5*'SEQ Apr 2020'!N2/100)))</f>
        <v>1049.5454545454545</v>
      </c>
      <c r="E8" s="134">
        <f>IF(AND('SEQ Apr 2020'!P2&gt;0,'SEQ Apr 2020'!R2&gt;0),IF($C$5&lt;'SEQ Apr 2020'!P2,0,IF($C$5&lt;=('SEQ Apr 2020'!R2+'SEQ Apr 2020'!P2),(($C$5-'SEQ Apr 2020'!P2)*'SEQ Apr 2020'!Q2/100),(('SEQ Apr 2020'!R2)*'SEQ Apr 2020'!Q2/100))),0)</f>
        <v>0</v>
      </c>
      <c r="F8" s="134">
        <f>IF(AND('SEQ Apr 2020'!R2&gt;0,'SEQ Apr 2020'!T2&gt;0),IF(($C$5&lt;'SEQ Apr 2020'!T2),(0),($C$5-'SEQ Apr 2020'!T2)*'SEQ Apr 2020'!U2/100),IF(AND('SEQ Apr 2020'!R2&gt;0,'SEQ Apr 2020'!T2=""),IF(($C$5&lt;'SEQ Apr 2020'!R2+'SEQ Apr 2020'!P2),(0),(($C$5-('SEQ Apr 2020'!R2+'SEQ Apr 2020'!P2))*'SEQ Apr 2020'!S2/100)),IF(AND('SEQ Apr 2020'!P2&gt;0,'SEQ Apr 2020'!R2=""&gt;0),IF(($C$5&lt;'SEQ Apr 2020'!P2),(0),($C$5-'SEQ Apr 2020'!P2)*'SEQ Apr 2020'!Q2/100),0)))</f>
        <v>0</v>
      </c>
      <c r="G8" s="232">
        <f>SUM(C8:F8)</f>
        <v>1149.6785454545454</v>
      </c>
      <c r="H8" s="239">
        <f t="shared" ref="H8:H25" si="0">(G8-C8)*4</f>
        <v>4198.181818181818</v>
      </c>
      <c r="I8" s="239">
        <f t="shared" ref="I8:I25" si="1">G8*4</f>
        <v>4598.7141818181817</v>
      </c>
      <c r="J8" s="136">
        <f>I8*1.1</f>
        <v>5058.5856000000003</v>
      </c>
      <c r="K8" s="137">
        <f>'SEQ Apr 2020'!BB2</f>
        <v>0</v>
      </c>
      <c r="L8" s="137">
        <f>'SEQ Apr 2020'!BC2</f>
        <v>0</v>
      </c>
      <c r="M8" s="137">
        <f>'SEQ Apr 2020'!BD2</f>
        <v>0</v>
      </c>
      <c r="N8" s="137">
        <f>'SEQ Apr 2020'!BE2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5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4598.7141818181817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4598.7141818181817</v>
      </c>
      <c r="S8" s="236">
        <f>Q8*1.1</f>
        <v>5058.5856000000003</v>
      </c>
      <c r="T8" s="136">
        <f>R8*1.1</f>
        <v>5058.5856000000003</v>
      </c>
      <c r="U8" s="160">
        <f>'SEQ Apr 2020'!BL2</f>
        <v>0</v>
      </c>
      <c r="V8" s="161" t="str">
        <f>'SEQ Apr 2020'!BM2</f>
        <v>n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</row>
    <row r="9" spans="1:51" x14ac:dyDescent="0.15">
      <c r="A9" s="131" t="str">
        <f>'SEQ Apr 2020'!K3</f>
        <v>Click Energy</v>
      </c>
      <c r="B9" s="132" t="str">
        <f>'SEQ Apr 2020'!L3</f>
        <v>Click Business Start</v>
      </c>
      <c r="C9" s="133">
        <f>IF('SEQ Apr 2020'!BP3=0,91*'SEQ Apr 2020'!M3/100,(91*'SEQ Apr 2020'!M3/100)+'SEQ Apr 2020'!BP3/4)</f>
        <v>115.65272727272728</v>
      </c>
      <c r="D9" s="134">
        <f>IF('SEQ Apr 2020'!O3="",$C$5*'SEQ Apr 2020'!N3/100,IF($C$5&gt;='SEQ Apr 2020'!P3,('SEQ Apr 2020'!P3*'SEQ Apr 2020'!N3/100),($C$5*'SEQ Apr 2020'!N3/100)))</f>
        <v>1102.7272727272727</v>
      </c>
      <c r="E9" s="134">
        <f>IF(AND('SEQ Apr 2020'!P3&gt;0,'SEQ Apr 2020'!R3&gt;0),IF($C$5&lt;'SEQ Apr 2020'!P3,0,IF($C$5&lt;=('SEQ Apr 2020'!R3+'SEQ Apr 2020'!P3),(($C$5-'SEQ Apr 2020'!P3)*'SEQ Apr 2020'!Q3/100),(('SEQ Apr 2020'!R3)*'SEQ Apr 2020'!Q3/100))),0)</f>
        <v>0</v>
      </c>
      <c r="F9" s="134">
        <f>IF(AND('SEQ Apr 2020'!R3&gt;0,'SEQ Apr 2020'!T3&gt;0),IF(($C$5&lt;'SEQ Apr 2020'!T3),(0),($C$5-'SEQ Apr 2020'!T3)*'SEQ Apr 2020'!U3/100),IF(AND('SEQ Apr 2020'!R3&gt;0,'SEQ Apr 2020'!T3=""),IF(($C$5&lt;'SEQ Apr 2020'!R3+'SEQ Apr 2020'!P3),(0),(($C$5-('SEQ Apr 2020'!R3+'SEQ Apr 2020'!P3))*'SEQ Apr 2020'!S3/100)),IF(AND('SEQ Apr 2020'!P3&gt;0,'SEQ Apr 2020'!R3=""&gt;0),IF(($C$5&lt;'SEQ Apr 2020'!P3),(0),($C$5-'SEQ Apr 2020'!P3)*'SEQ Apr 2020'!Q3/100),0)))</f>
        <v>0</v>
      </c>
      <c r="G9" s="232">
        <f t="shared" ref="G9:G25" si="3">SUM(C9:F9)</f>
        <v>1218.3800000000001</v>
      </c>
      <c r="H9" s="239">
        <f t="shared" si="0"/>
        <v>4410.909090909091</v>
      </c>
      <c r="I9" s="239">
        <f t="shared" si="1"/>
        <v>4873.5200000000004</v>
      </c>
      <c r="J9" s="136">
        <f t="shared" ref="J9:J25" si="4">I9*1.1</f>
        <v>5360.8720000000012</v>
      </c>
      <c r="K9" s="137">
        <f>'SEQ Apr 2020'!BB3</f>
        <v>0</v>
      </c>
      <c r="L9" s="137">
        <f>'SEQ Apr 2020'!BC3</f>
        <v>0</v>
      </c>
      <c r="M9" s="137">
        <f>'SEQ Apr 2020'!BD3</f>
        <v>0</v>
      </c>
      <c r="N9" s="137">
        <f>'SEQ Apr 2020'!BE3</f>
        <v>0</v>
      </c>
      <c r="O9" s="144" t="str">
        <f t="shared" ref="O9:O25" si="5">IF(SUM(K9:N9)=0,"No discount",IF(K9&gt;0,"Guaranteed off bill",IF(L9&gt;0,"Guaranteed off usage",IF(M9&gt;0,"Pay-on-time off bill","Pay-on-time off usage"))))</f>
        <v>No discount</v>
      </c>
      <c r="P9" s="226" t="str">
        <f t="shared" si="2"/>
        <v>Exclusive</v>
      </c>
      <c r="Q9" s="240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40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136">
        <f t="shared" ref="S9:T24" si="8">Q9*1.1</f>
        <v>5360.8720000000012</v>
      </c>
      <c r="T9" s="136">
        <f t="shared" si="8"/>
        <v>5360.8720000000012</v>
      </c>
      <c r="U9" s="160">
        <f>'SEQ Apr 2020'!BL3</f>
        <v>0</v>
      </c>
      <c r="V9" s="161" t="str">
        <f>'SEQ Apr 2020'!BM3</f>
        <v>n</v>
      </c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</row>
    <row r="10" spans="1:51" x14ac:dyDescent="0.15">
      <c r="A10" s="131" t="str">
        <f>'SEQ Apr 2020'!K4</f>
        <v>Diamond Energy</v>
      </c>
      <c r="B10" s="132" t="str">
        <f>'SEQ Apr 2020'!L4</f>
        <v>Renewable Saver POT</v>
      </c>
      <c r="C10" s="133">
        <f>IF('SEQ Apr 2020'!BP4=0,91*'SEQ Apr 2020'!M4/100,(91*'SEQ Apr 2020'!M4/100)+'SEQ Apr 2020'!BP4/4)</f>
        <v>117.84499999999998</v>
      </c>
      <c r="D10" s="134">
        <f>IF('SEQ Apr 2020'!O4="",$C$5*'SEQ Apr 2020'!N4/100,IF($C$5&gt;='SEQ Apr 2020'!P4,('SEQ Apr 2020'!P4*'SEQ Apr 2020'!N4/100),($C$5*'SEQ Apr 2020'!N4/100)))</f>
        <v>1220.9090909090908</v>
      </c>
      <c r="E10" s="134">
        <f>IF(AND('SEQ Apr 2020'!P4&gt;0,'SEQ Apr 2020'!R4&gt;0),IF($C$5&lt;'SEQ Apr 2020'!P4,0,IF($C$5&lt;=('SEQ Apr 2020'!R4+'SEQ Apr 2020'!P4),(($C$5-'SEQ Apr 2020'!P4)*'SEQ Apr 2020'!Q4/100),(('SEQ Apr 2020'!R4)*'SEQ Apr 2020'!Q4/100))),0)</f>
        <v>0</v>
      </c>
      <c r="F10" s="134">
        <f>IF(AND('SEQ Apr 2020'!R4&gt;0,'SEQ Apr 2020'!T4&gt;0),IF(($C$5&lt;'SEQ Apr 2020'!T4),(0),($C$5-'SEQ Apr 2020'!T4)*'SEQ Apr 2020'!U4/100),IF(AND('SEQ Apr 2020'!R4&gt;0,'SEQ Apr 2020'!T4=""),IF(($C$5&lt;'SEQ Apr 2020'!R4+'SEQ Apr 2020'!P4),(0),(($C$5-('SEQ Apr 2020'!R4+'SEQ Apr 2020'!P4))*'SEQ Apr 2020'!S4/100)),IF(AND('SEQ Apr 2020'!P4&gt;0,'SEQ Apr 2020'!R4=""&gt;0),IF(($C$5&lt;'SEQ Apr 2020'!P4),(0),($C$5-'SEQ Apr 2020'!P4)*'SEQ Apr 2020'!Q4/100),0)))</f>
        <v>0</v>
      </c>
      <c r="G10" s="232">
        <f t="shared" si="3"/>
        <v>1338.7540909090908</v>
      </c>
      <c r="H10" s="239">
        <f t="shared" si="0"/>
        <v>4883.6363636363631</v>
      </c>
      <c r="I10" s="239">
        <f t="shared" si="1"/>
        <v>5355.0163636363632</v>
      </c>
      <c r="J10" s="136">
        <f t="shared" si="4"/>
        <v>5890.518</v>
      </c>
      <c r="K10" s="137">
        <f>'SEQ Apr 2020'!BB4</f>
        <v>0</v>
      </c>
      <c r="L10" s="137">
        <f>'SEQ Apr 2020'!BC4</f>
        <v>0</v>
      </c>
      <c r="M10" s="137">
        <f>'SEQ Apr 2020'!BD4</f>
        <v>7</v>
      </c>
      <c r="N10" s="137">
        <f>'SEQ Apr 2020'!BE4</f>
        <v>0</v>
      </c>
      <c r="O10" s="144" t="str">
        <f t="shared" si="5"/>
        <v>Pay-on-time off bill</v>
      </c>
      <c r="P10" s="226" t="str">
        <f t="shared" si="2"/>
        <v>Exclusive</v>
      </c>
      <c r="Q10" s="240">
        <f t="shared" si="6"/>
        <v>5355.0163636363632</v>
      </c>
      <c r="R10" s="240">
        <f t="shared" si="7"/>
        <v>4980.1652181818181</v>
      </c>
      <c r="S10" s="136">
        <f t="shared" si="8"/>
        <v>5890.518</v>
      </c>
      <c r="T10" s="136">
        <f t="shared" si="8"/>
        <v>5478.18174</v>
      </c>
      <c r="U10" s="160">
        <f>'SEQ Apr 2020'!BL4</f>
        <v>0</v>
      </c>
      <c r="V10" s="161" t="str">
        <f>'SEQ Apr 2020'!BM4</f>
        <v>n</v>
      </c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</row>
    <row r="11" spans="1:51" x14ac:dyDescent="0.15">
      <c r="A11" s="131" t="str">
        <f>'SEQ Apr 2020'!K5</f>
        <v>EnergyAustralia</v>
      </c>
      <c r="B11" s="132" t="str">
        <f>'SEQ Apr 2020'!L5</f>
        <v>Total Plan</v>
      </c>
      <c r="C11" s="133">
        <f>IF('SEQ Apr 2020'!BP5=0,91*'SEQ Apr 2020'!M5/100,(91*'SEQ Apr 2020'!M5/100)+'SEQ Apr 2020'!BP5/4)</f>
        <v>104.64999999999998</v>
      </c>
      <c r="D11" s="134">
        <f>IF('SEQ Apr 2020'!O5="",$C$5*'SEQ Apr 2020'!N5/100,IF($C$5&gt;='SEQ Apr 2020'!P5,('SEQ Apr 2020'!P5*'SEQ Apr 2020'!N5/100),($C$5*'SEQ Apr 2020'!N5/100)))</f>
        <v>1264.5454545454545</v>
      </c>
      <c r="E11" s="134">
        <f>IF(AND('SEQ Apr 2020'!P5&gt;0,'SEQ Apr 2020'!R5&gt;0),IF($C$5&lt;'SEQ Apr 2020'!P5,0,IF($C$5&lt;=('SEQ Apr 2020'!R5+'SEQ Apr 2020'!P5),(($C$5-'SEQ Apr 2020'!P5)*'SEQ Apr 2020'!Q5/100),(('SEQ Apr 2020'!R5)*'SEQ Apr 2020'!Q5/100))),0)</f>
        <v>0</v>
      </c>
      <c r="F11" s="134">
        <f>IF(AND('SEQ Apr 2020'!R5&gt;0,'SEQ Apr 2020'!T5&gt;0),IF(($C$5&lt;'SEQ Apr 2020'!T5),(0),($C$5-'SEQ Apr 2020'!T5)*'SEQ Apr 2020'!U5/100),IF(AND('SEQ Apr 2020'!R5&gt;0,'SEQ Apr 2020'!T5=""),IF(($C$5&lt;'SEQ Apr 2020'!R5+'SEQ Apr 2020'!P5),(0),(($C$5-('SEQ Apr 2020'!R5+'SEQ Apr 2020'!P5))*'SEQ Apr 2020'!S5/100)),IF(AND('SEQ Apr 2020'!P5&gt;0,'SEQ Apr 2020'!R5=""&gt;0),IF(($C$5&lt;'SEQ Apr 2020'!P5),(0),($C$5-'SEQ Apr 2020'!P5)*'SEQ Apr 2020'!Q5/100),0)))</f>
        <v>0</v>
      </c>
      <c r="G11" s="232">
        <f t="shared" si="3"/>
        <v>1369.1954545454546</v>
      </c>
      <c r="H11" s="239">
        <f t="shared" si="0"/>
        <v>5058.181818181818</v>
      </c>
      <c r="I11" s="239">
        <f t="shared" si="1"/>
        <v>5476.7818181818184</v>
      </c>
      <c r="J11" s="136">
        <f t="shared" si="4"/>
        <v>6024.4600000000009</v>
      </c>
      <c r="K11" s="137">
        <f>'SEQ Apr 2020'!BB5</f>
        <v>13</v>
      </c>
      <c r="L11" s="137">
        <f>'SEQ Apr 2020'!BC5</f>
        <v>0</v>
      </c>
      <c r="M11" s="137">
        <f>'SEQ Apr 2020'!BD5</f>
        <v>0</v>
      </c>
      <c r="N11" s="137">
        <f>'SEQ Apr 2020'!BE5</f>
        <v>0</v>
      </c>
      <c r="O11" s="144" t="str">
        <f t="shared" si="5"/>
        <v>Guaranteed off bill</v>
      </c>
      <c r="P11" s="226" t="str">
        <f t="shared" si="2"/>
        <v>Exclusive</v>
      </c>
      <c r="Q11" s="240">
        <f t="shared" si="6"/>
        <v>4764.800181818182</v>
      </c>
      <c r="R11" s="240">
        <f t="shared" si="7"/>
        <v>4764.800181818182</v>
      </c>
      <c r="S11" s="136">
        <f t="shared" si="8"/>
        <v>5241.2802000000001</v>
      </c>
      <c r="T11" s="136">
        <f t="shared" si="8"/>
        <v>5241.2802000000001</v>
      </c>
      <c r="U11" s="160">
        <f>'SEQ Apr 2020'!BL5</f>
        <v>0</v>
      </c>
      <c r="V11" s="161" t="str">
        <f>'SEQ Apr 2020'!BM5</f>
        <v>n</v>
      </c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</row>
    <row r="12" spans="1:51" x14ac:dyDescent="0.15">
      <c r="A12" s="131" t="str">
        <f>'SEQ Apr 2020'!K6</f>
        <v>Origin Energy</v>
      </c>
      <c r="B12" s="132" t="str">
        <f>'SEQ Apr 2020'!L6</f>
        <v xml:space="preserve">Flexi </v>
      </c>
      <c r="C12" s="133">
        <f>IF('SEQ Apr 2020'!BP6=0,91*'SEQ Apr 2020'!M6/100,(91*'SEQ Apr 2020'!M6/100)+'SEQ Apr 2020'!BP6/4)</f>
        <v>111.00345454545455</v>
      </c>
      <c r="D12" s="134">
        <f>IF('SEQ Apr 2020'!O6="",$C$5*'SEQ Apr 2020'!N6/100,IF($C$5&gt;='SEQ Apr 2020'!P6,('SEQ Apr 2020'!P6*'SEQ Apr 2020'!N6/100),($C$5*'SEQ Apr 2020'!N6/100)))</f>
        <v>1258.181818181818</v>
      </c>
      <c r="E12" s="134">
        <f>IF(AND('SEQ Apr 2020'!P6&gt;0,'SEQ Apr 2020'!R6&gt;0),IF($C$5&lt;'SEQ Apr 2020'!P6,0,IF($C$5&lt;=('SEQ Apr 2020'!R6+'SEQ Apr 2020'!P6),(($C$5-'SEQ Apr 2020'!P6)*'SEQ Apr 2020'!Q6/100),(('SEQ Apr 2020'!R6)*'SEQ Apr 2020'!Q6/100))),0)</f>
        <v>0</v>
      </c>
      <c r="F12" s="134">
        <f>IF(AND('SEQ Apr 2020'!R6&gt;0,'SEQ Apr 2020'!T6&gt;0),IF(($C$5&lt;'SEQ Apr 2020'!T6),(0),($C$5-'SEQ Apr 2020'!T6)*'SEQ Apr 2020'!U6/100),IF(AND('SEQ Apr 2020'!R6&gt;0,'SEQ Apr 2020'!T6=""),IF(($C$5&lt;'SEQ Apr 2020'!R6+'SEQ Apr 2020'!P6),(0),(($C$5-('SEQ Apr 2020'!R6+'SEQ Apr 2020'!P6))*'SEQ Apr 2020'!S6/100)),IF(AND('SEQ Apr 2020'!P6&gt;0,'SEQ Apr 2020'!R6=""&gt;0),IF(($C$5&lt;'SEQ Apr 2020'!P6),(0),($C$5-'SEQ Apr 2020'!P6)*'SEQ Apr 2020'!Q6/100),0)))</f>
        <v>0</v>
      </c>
      <c r="G12" s="232">
        <f t="shared" si="3"/>
        <v>1369.1852727272726</v>
      </c>
      <c r="H12" s="239">
        <f t="shared" si="0"/>
        <v>5032.7272727272721</v>
      </c>
      <c r="I12" s="239">
        <f t="shared" si="1"/>
        <v>5476.7410909090904</v>
      </c>
      <c r="J12" s="136">
        <f t="shared" si="4"/>
        <v>6024.4152000000004</v>
      </c>
      <c r="K12" s="137">
        <f>'SEQ Apr 2020'!BB6</f>
        <v>12</v>
      </c>
      <c r="L12" s="137">
        <f>'SEQ Apr 2020'!BC6</f>
        <v>0</v>
      </c>
      <c r="M12" s="137">
        <f>'SEQ Apr 2020'!BD6</f>
        <v>0</v>
      </c>
      <c r="N12" s="137">
        <f>'SEQ Apr 2020'!BE6</f>
        <v>0</v>
      </c>
      <c r="O12" s="144" t="str">
        <f t="shared" si="5"/>
        <v>Guaranteed off bill</v>
      </c>
      <c r="P12" s="226" t="str">
        <f t="shared" si="2"/>
        <v>Inclusive</v>
      </c>
      <c r="Q12" s="240">
        <f t="shared" si="6"/>
        <v>4819.5321599999997</v>
      </c>
      <c r="R12" s="240">
        <f t="shared" si="7"/>
        <v>4819.5321599999997</v>
      </c>
      <c r="S12" s="136">
        <f t="shared" si="8"/>
        <v>5301.4853760000005</v>
      </c>
      <c r="T12" s="136">
        <f t="shared" si="8"/>
        <v>5301.4853760000005</v>
      </c>
      <c r="U12" s="160">
        <f>'SEQ Apr 2020'!BL6</f>
        <v>0</v>
      </c>
      <c r="V12" s="161" t="str">
        <f>'SEQ Apr 2020'!BM6</f>
        <v>n</v>
      </c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</row>
    <row r="13" spans="1:51" x14ac:dyDescent="0.15">
      <c r="A13" s="131" t="str">
        <f>'SEQ Apr 2020'!K7</f>
        <v>Powerdirect</v>
      </c>
      <c r="B13" s="132" t="str">
        <f>'SEQ Apr 2020'!L7</f>
        <v>Discount Saver</v>
      </c>
      <c r="C13" s="133">
        <f>IF('SEQ Apr 2020'!BP7=0,91*'SEQ Apr 2020'!M7/100,(91*'SEQ Apr 2020'!M7/100)+'SEQ Apr 2020'!BP7/4)</f>
        <v>119.20999999999998</v>
      </c>
      <c r="D13" s="134">
        <f>IF('SEQ Apr 2020'!O7="",$C$5*'SEQ Apr 2020'!N7/100,IF($C$5&gt;='SEQ Apr 2020'!P7,('SEQ Apr 2020'!P7*'SEQ Apr 2020'!N7/100),($C$5*'SEQ Apr 2020'!N7/100)))</f>
        <v>1249.5454545454545</v>
      </c>
      <c r="E13" s="134">
        <f>IF(AND('SEQ Apr 2020'!P7&gt;0,'SEQ Apr 2020'!R7&gt;0),IF($C$5&lt;'SEQ Apr 2020'!P7,0,IF($C$5&lt;=('SEQ Apr 2020'!R7+'SEQ Apr 2020'!P7),(($C$5-'SEQ Apr 2020'!P7)*'SEQ Apr 2020'!Q7/100),(('SEQ Apr 2020'!R7)*'SEQ Apr 2020'!Q7/100))),0)</f>
        <v>0</v>
      </c>
      <c r="F13" s="134">
        <f>IF(AND('SEQ Apr 2020'!R7&gt;0,'SEQ Apr 2020'!T7&gt;0),IF(($C$5&lt;'SEQ Apr 2020'!T7),(0),($C$5-'SEQ Apr 2020'!T7)*'SEQ Apr 2020'!U7/100),IF(AND('SEQ Apr 2020'!R7&gt;0,'SEQ Apr 2020'!T7=""),IF(($C$5&lt;'SEQ Apr 2020'!R7+'SEQ Apr 2020'!P7),(0),(($C$5-('SEQ Apr 2020'!R7+'SEQ Apr 2020'!P7))*'SEQ Apr 2020'!S7/100)),IF(AND('SEQ Apr 2020'!P7&gt;0,'SEQ Apr 2020'!R7=""&gt;0),IF(($C$5&lt;'SEQ Apr 2020'!P7),(0),($C$5-'SEQ Apr 2020'!P7)*'SEQ Apr 2020'!Q7/100),0)))</f>
        <v>0</v>
      </c>
      <c r="G13" s="232">
        <f t="shared" si="3"/>
        <v>1368.7554545454545</v>
      </c>
      <c r="H13" s="239">
        <f t="shared" si="0"/>
        <v>4998.181818181818</v>
      </c>
      <c r="I13" s="239">
        <f t="shared" si="1"/>
        <v>5475.0218181818182</v>
      </c>
      <c r="J13" s="136">
        <f t="shared" si="4"/>
        <v>6022.5240000000003</v>
      </c>
      <c r="K13" s="137">
        <f>'SEQ Apr 2020'!BB7</f>
        <v>16</v>
      </c>
      <c r="L13" s="137">
        <f>'SEQ Apr 2020'!BC7</f>
        <v>0</v>
      </c>
      <c r="M13" s="137">
        <f>'SEQ Apr 2020'!BD7</f>
        <v>0</v>
      </c>
      <c r="N13" s="137">
        <f>'SEQ Apr 2020'!BE7</f>
        <v>0</v>
      </c>
      <c r="O13" s="144" t="str">
        <f t="shared" si="5"/>
        <v>Guaranteed off bill</v>
      </c>
      <c r="P13" s="226" t="str">
        <f t="shared" si="2"/>
        <v>Exclusive</v>
      </c>
      <c r="Q13" s="240">
        <f t="shared" si="6"/>
        <v>4599.0183272727272</v>
      </c>
      <c r="R13" s="240">
        <f t="shared" si="7"/>
        <v>4599.0183272727272</v>
      </c>
      <c r="S13" s="136">
        <f t="shared" si="8"/>
        <v>5058.9201600000006</v>
      </c>
      <c r="T13" s="136">
        <f t="shared" si="8"/>
        <v>5058.9201600000006</v>
      </c>
      <c r="U13" s="160">
        <f>'SEQ Apr 2020'!BL7</f>
        <v>0</v>
      </c>
      <c r="V13" s="161" t="str">
        <f>'SEQ Apr 2020'!BM7</f>
        <v>n</v>
      </c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</row>
    <row r="14" spans="1:51" x14ac:dyDescent="0.15">
      <c r="A14" s="131" t="str">
        <f>'SEQ Apr 2020'!K8</f>
        <v>Powershop</v>
      </c>
      <c r="B14" s="132" t="str">
        <f>'SEQ Apr 2020'!L8</f>
        <v>Shopper with Mega Pack</v>
      </c>
      <c r="C14" s="133">
        <f>IF('SEQ Apr 2020'!BP8=0,91*'SEQ Apr 2020'!M8/100,(91*'SEQ Apr 2020'!M8/100)+'SEQ Apr 2020'!BP8/4)</f>
        <v>125.39800000000001</v>
      </c>
      <c r="D14" s="134">
        <f>IF('SEQ Apr 2020'!O8="",$C$5*'SEQ Apr 2020'!N8/100,IF($C$5&gt;='SEQ Apr 2020'!P8,('SEQ Apr 2020'!P8*'SEQ Apr 2020'!N8/100),($C$5*'SEQ Apr 2020'!N8/100)))</f>
        <v>1211.5</v>
      </c>
      <c r="E14" s="134">
        <f>IF(AND('SEQ Apr 2020'!P8&gt;0,'SEQ Apr 2020'!R8&gt;0),IF($C$5&lt;'SEQ Apr 2020'!P8,0,IF($C$5&lt;=('SEQ Apr 2020'!R8+'SEQ Apr 2020'!P8),(($C$5-'SEQ Apr 2020'!P8)*'SEQ Apr 2020'!Q8/100),(('SEQ Apr 2020'!R8)*'SEQ Apr 2020'!Q8/100))),0)</f>
        <v>0</v>
      </c>
      <c r="F14" s="134">
        <f>IF(AND('SEQ Apr 2020'!R8&gt;0,'SEQ Apr 2020'!T8&gt;0),IF(($C$5&lt;'SEQ Apr 2020'!T8),(0),($C$5-'SEQ Apr 2020'!T8)*'SEQ Apr 2020'!U8/100),IF(AND('SEQ Apr 2020'!R8&gt;0,'SEQ Apr 2020'!T8=""),IF(($C$5&lt;'SEQ Apr 2020'!R8+'SEQ Apr 2020'!P8),(0),(($C$5-('SEQ Apr 2020'!R8+'SEQ Apr 2020'!P8))*'SEQ Apr 2020'!S8/100)),IF(AND('SEQ Apr 2020'!P8&gt;0,'SEQ Apr 2020'!R8=""&gt;0),IF(($C$5&lt;'SEQ Apr 2020'!P8),(0),($C$5-'SEQ Apr 2020'!P8)*'SEQ Apr 2020'!Q8/100),0)))</f>
        <v>0</v>
      </c>
      <c r="G14" s="232">
        <f t="shared" si="3"/>
        <v>1336.8979999999999</v>
      </c>
      <c r="H14" s="239">
        <f t="shared" si="0"/>
        <v>4846</v>
      </c>
      <c r="I14" s="239">
        <f t="shared" si="1"/>
        <v>5347.5919999999996</v>
      </c>
      <c r="J14" s="136">
        <f t="shared" si="4"/>
        <v>5882.3512000000001</v>
      </c>
      <c r="K14" s="137">
        <f>'SEQ Apr 2020'!BB8</f>
        <v>0</v>
      </c>
      <c r="L14" s="137">
        <f>'SEQ Apr 2020'!BC8</f>
        <v>0</v>
      </c>
      <c r="M14" s="137">
        <f>'SEQ Apr 2020'!BD8</f>
        <v>15</v>
      </c>
      <c r="N14" s="137">
        <f>'SEQ Apr 2020'!BE8</f>
        <v>0</v>
      </c>
      <c r="O14" s="144" t="str">
        <f t="shared" si="5"/>
        <v>Pay-on-time off bill</v>
      </c>
      <c r="P14" s="226" t="str">
        <f t="shared" si="2"/>
        <v>Inclusive</v>
      </c>
      <c r="Q14" s="240">
        <f t="shared" si="6"/>
        <v>5347.5919999999996</v>
      </c>
      <c r="R14" s="240">
        <f t="shared" si="7"/>
        <v>4545.4531999999999</v>
      </c>
      <c r="S14" s="136">
        <f t="shared" si="8"/>
        <v>5882.3512000000001</v>
      </c>
      <c r="T14" s="136">
        <f t="shared" si="8"/>
        <v>4999.9985200000001</v>
      </c>
      <c r="U14" s="160">
        <f>'SEQ Apr 2020'!BL8</f>
        <v>0</v>
      </c>
      <c r="V14" s="161" t="str">
        <f>'SEQ Apr 2020'!BM8</f>
        <v>n</v>
      </c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</row>
    <row r="15" spans="1:51" x14ac:dyDescent="0.15">
      <c r="A15" s="131" t="str">
        <f>'SEQ Apr 2020'!K9</f>
        <v>Energy Locals</v>
      </c>
      <c r="B15" s="132" t="str">
        <f>'SEQ Apr 2020'!L9</f>
        <v>Business Member</v>
      </c>
      <c r="C15" s="133">
        <f>IF('SEQ Apr 2020'!BP9=0,91*'SEQ Apr 2020'!M9/100,(91*'SEQ Apr 2020'!M9/100)+'SEQ Apr 2020'!BP9/4)</f>
        <v>153.86795454545455</v>
      </c>
      <c r="D15" s="134">
        <f>IF('SEQ Apr 2020'!O9="",$C$5*'SEQ Apr 2020'!N9/100,IF($C$5&gt;='SEQ Apr 2020'!P9,('SEQ Apr 2020'!P9*'SEQ Apr 2020'!N9/100),($C$5*'SEQ Apr 2020'!N9/100)))</f>
        <v>1045.4545454545453</v>
      </c>
      <c r="E15" s="134">
        <f>IF(AND('SEQ Apr 2020'!P9&gt;0,'SEQ Apr 2020'!R9&gt;0),IF($C$5&lt;'SEQ Apr 2020'!P9,0,IF($C$5&lt;=('SEQ Apr 2020'!R9+'SEQ Apr 2020'!P9),(($C$5-'SEQ Apr 2020'!P9)*'SEQ Apr 2020'!Q9/100),(('SEQ Apr 2020'!R9)*'SEQ Apr 2020'!Q9/100))),0)</f>
        <v>0</v>
      </c>
      <c r="F15" s="134">
        <f>IF(AND('SEQ Apr 2020'!R9&gt;0,'SEQ Apr 2020'!T9&gt;0),IF(($C$5&lt;'SEQ Apr 2020'!T9),(0),($C$5-'SEQ Apr 2020'!T9)*'SEQ Apr 2020'!U9/100),IF(AND('SEQ Apr 2020'!R9&gt;0,'SEQ Apr 2020'!T9=""),IF(($C$5&lt;'SEQ Apr 2020'!R9+'SEQ Apr 2020'!P9),(0),(($C$5-('SEQ Apr 2020'!R9+'SEQ Apr 2020'!P9))*'SEQ Apr 2020'!S9/100)),IF(AND('SEQ Apr 2020'!P9&gt;0,'SEQ Apr 2020'!R9=""&gt;0),IF(($C$5&lt;'SEQ Apr 2020'!P9),(0),($C$5-'SEQ Apr 2020'!P9)*'SEQ Apr 2020'!Q9/100),0)))</f>
        <v>0</v>
      </c>
      <c r="G15" s="232">
        <f t="shared" si="3"/>
        <v>1199.3224999999998</v>
      </c>
      <c r="H15" s="239">
        <f t="shared" si="0"/>
        <v>4181.8181818181811</v>
      </c>
      <c r="I15" s="239">
        <f t="shared" si="1"/>
        <v>4797.2899999999991</v>
      </c>
      <c r="J15" s="136">
        <f t="shared" si="4"/>
        <v>5277.0189999999993</v>
      </c>
      <c r="K15" s="137">
        <f>'SEQ Apr 2020'!BB9</f>
        <v>0</v>
      </c>
      <c r="L15" s="137">
        <f>'SEQ Apr 2020'!BC9</f>
        <v>0</v>
      </c>
      <c r="M15" s="137">
        <f>'SEQ Apr 2020'!BD9</f>
        <v>0</v>
      </c>
      <c r="N15" s="137">
        <f>'SEQ Apr 2020'!BE9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4797.2899999999991</v>
      </c>
      <c r="R15" s="240">
        <f t="shared" si="7"/>
        <v>4797.2899999999991</v>
      </c>
      <c r="S15" s="136">
        <f t="shared" si="8"/>
        <v>5277.0189999999993</v>
      </c>
      <c r="T15" s="136">
        <f t="shared" si="8"/>
        <v>5277.0189999999993</v>
      </c>
      <c r="U15" s="160">
        <f>'SEQ Apr 2020'!BL9</f>
        <v>0</v>
      </c>
      <c r="V15" s="161" t="str">
        <f>'SEQ Apr 2020'!BM9</f>
        <v>n</v>
      </c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</row>
    <row r="16" spans="1:51" x14ac:dyDescent="0.15">
      <c r="A16" s="131" t="str">
        <f>'SEQ Apr 2020'!K10</f>
        <v>Simply Energy</v>
      </c>
      <c r="B16" s="132" t="str">
        <f>'SEQ Apr 2020'!L10</f>
        <v>Business Plus</v>
      </c>
      <c r="C16" s="133">
        <f>IF('SEQ Apr 2020'!BP10=0,91*'SEQ Apr 2020'!M10/100,(91*'SEQ Apr 2020'!M10/100)+'SEQ Apr 2020'!BP10/4)</f>
        <v>117.28989999999997</v>
      </c>
      <c r="D16" s="134">
        <f>IF('SEQ Apr 2020'!O10="",$C$5*'SEQ Apr 2020'!N10/100,IF($C$5&gt;='SEQ Apr 2020'!P10,('SEQ Apr 2020'!P10*'SEQ Apr 2020'!N10/100),($C$5*'SEQ Apr 2020'!N10/100)))</f>
        <v>1070.9090909090908</v>
      </c>
      <c r="E16" s="134">
        <f>IF(AND('SEQ Apr 2020'!P10&gt;0,'SEQ Apr 2020'!R10&gt;0),IF($C$5&lt;'SEQ Apr 2020'!P10,0,IF($C$5&lt;=('SEQ Apr 2020'!R10+'SEQ Apr 2020'!P10),(($C$5-'SEQ Apr 2020'!P10)*'SEQ Apr 2020'!Q10/100),(('SEQ Apr 2020'!R10)*'SEQ Apr 2020'!Q10/100))),0)</f>
        <v>0</v>
      </c>
      <c r="F16" s="134">
        <f>IF(AND('SEQ Apr 2020'!R10&gt;0,'SEQ Apr 2020'!T10&gt;0),IF(($C$5&lt;'SEQ Apr 2020'!T10),(0),($C$5-'SEQ Apr 2020'!T10)*'SEQ Apr 2020'!U10/100),IF(AND('SEQ Apr 2020'!R10&gt;0,'SEQ Apr 2020'!T10=""),IF(($C$5&lt;'SEQ Apr 2020'!R10+'SEQ Apr 2020'!P10),(0),(($C$5-('SEQ Apr 2020'!R10+'SEQ Apr 2020'!P10))*'SEQ Apr 2020'!S10/100)),IF(AND('SEQ Apr 2020'!P10&gt;0,'SEQ Apr 2020'!R10=""&gt;0),IF(($C$5&lt;'SEQ Apr 2020'!P10),(0),($C$5-'SEQ Apr 2020'!P10)*'SEQ Apr 2020'!Q10/100),0)))</f>
        <v>0</v>
      </c>
      <c r="G16" s="232">
        <f t="shared" si="3"/>
        <v>1188.1989909090908</v>
      </c>
      <c r="H16" s="239">
        <f t="shared" si="0"/>
        <v>4283.6363636363631</v>
      </c>
      <c r="I16" s="239">
        <f t="shared" si="1"/>
        <v>4752.795963636363</v>
      </c>
      <c r="J16" s="136">
        <f t="shared" si="4"/>
        <v>5228.0755599999993</v>
      </c>
      <c r="K16" s="137">
        <f>'SEQ Apr 2020'!BB10</f>
        <v>0</v>
      </c>
      <c r="L16" s="137">
        <f>'SEQ Apr 2020'!BC10</f>
        <v>0</v>
      </c>
      <c r="M16" s="137">
        <f>'SEQ Apr 2020'!BD10</f>
        <v>0</v>
      </c>
      <c r="N16" s="137">
        <f>'SEQ Apr 2020'!BE10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4752.795963636363</v>
      </c>
      <c r="R16" s="240">
        <f t="shared" si="7"/>
        <v>4752.795963636363</v>
      </c>
      <c r="S16" s="136">
        <f t="shared" si="8"/>
        <v>5228.0755599999993</v>
      </c>
      <c r="T16" s="136">
        <f t="shared" si="8"/>
        <v>5228.0755599999993</v>
      </c>
      <c r="U16" s="160">
        <f>'SEQ Apr 2020'!BL10</f>
        <v>0</v>
      </c>
      <c r="V16" s="161" t="str">
        <f>'SEQ Apr 2020'!BM10</f>
        <v>n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</row>
    <row r="17" spans="1:51" x14ac:dyDescent="0.15">
      <c r="A17" s="131" t="str">
        <f>'SEQ Apr 2020'!K11</f>
        <v>Alinta Energy</v>
      </c>
      <c r="B17" s="132" t="str">
        <f>'SEQ Apr 2020'!L11</f>
        <v>Business Advantage</v>
      </c>
      <c r="C17" s="133">
        <f>IF('SEQ Apr 2020'!BP11=0,91*'SEQ Apr 2020'!M11/100,(91*'SEQ Apr 2020'!M11/100)+'SEQ Apr 2020'!BP11/4)</f>
        <v>117.39</v>
      </c>
      <c r="D17" s="134">
        <f>IF('SEQ Apr 2020'!O11="",$C$5*'SEQ Apr 2020'!N11/100,IF($C$5&gt;='SEQ Apr 2020'!P11,('SEQ Apr 2020'!P11*'SEQ Apr 2020'!N11/100),($C$5*'SEQ Apr 2020'!N11/100)))</f>
        <v>1077.7272727272727</v>
      </c>
      <c r="E17" s="134">
        <f>IF(AND('SEQ Apr 2020'!P11&gt;0,'SEQ Apr 2020'!R11&gt;0),IF($C$5&lt;'SEQ Apr 2020'!P11,0,IF($C$5&lt;=('SEQ Apr 2020'!R11+'SEQ Apr 2020'!P11),(($C$5-'SEQ Apr 2020'!P11)*'SEQ Apr 2020'!Q11/100),(('SEQ Apr 2020'!R11)*'SEQ Apr 2020'!Q11/100))),0)</f>
        <v>0</v>
      </c>
      <c r="F17" s="134">
        <f>IF(AND('SEQ Apr 2020'!R11&gt;0,'SEQ Apr 2020'!T11&gt;0),IF(($C$5&lt;'SEQ Apr 2020'!T11),(0),($C$5-'SEQ Apr 2020'!T11)*'SEQ Apr 2020'!U11/100),IF(AND('SEQ Apr 2020'!R11&gt;0,'SEQ Apr 2020'!T11=""),IF(($C$5&lt;'SEQ Apr 2020'!R11+'SEQ Apr 2020'!P11),(0),(($C$5-('SEQ Apr 2020'!R11+'SEQ Apr 2020'!P11))*'SEQ Apr 2020'!S11/100)),IF(AND('SEQ Apr 2020'!P11&gt;0,'SEQ Apr 2020'!R11=""&gt;0),IF(($C$5&lt;'SEQ Apr 2020'!P11),(0),($C$5-'SEQ Apr 2020'!P11)*'SEQ Apr 2020'!Q11/100),0)))</f>
        <v>0</v>
      </c>
      <c r="G17" s="232">
        <f t="shared" si="3"/>
        <v>1195.1172727272728</v>
      </c>
      <c r="H17" s="239">
        <f t="shared" si="0"/>
        <v>4310.909090909091</v>
      </c>
      <c r="I17" s="239">
        <f t="shared" si="1"/>
        <v>4780.4690909090914</v>
      </c>
      <c r="J17" s="136">
        <f t="shared" si="4"/>
        <v>5258.5160000000005</v>
      </c>
      <c r="K17" s="137">
        <f>'SEQ Apr 2020'!BB11</f>
        <v>0</v>
      </c>
      <c r="L17" s="137">
        <f>'SEQ Apr 2020'!BC11</f>
        <v>0</v>
      </c>
      <c r="M17" s="137">
        <f>'SEQ Apr 2020'!BD11</f>
        <v>0</v>
      </c>
      <c r="N17" s="137">
        <f>'SEQ Apr 2020'!BE11</f>
        <v>0</v>
      </c>
      <c r="O17" s="144" t="str">
        <f t="shared" si="5"/>
        <v>No discount</v>
      </c>
      <c r="P17" s="226" t="str">
        <f t="shared" si="2"/>
        <v>Exclusive</v>
      </c>
      <c r="Q17" s="240">
        <f t="shared" si="6"/>
        <v>4780.4690909090914</v>
      </c>
      <c r="R17" s="240">
        <f t="shared" si="7"/>
        <v>4780.4690909090914</v>
      </c>
      <c r="S17" s="136">
        <f t="shared" si="8"/>
        <v>5258.5160000000005</v>
      </c>
      <c r="T17" s="136">
        <f t="shared" si="8"/>
        <v>5258.5160000000005</v>
      </c>
      <c r="U17" s="160">
        <f>'SEQ Apr 2020'!BL11</f>
        <v>0</v>
      </c>
      <c r="V17" s="161" t="str">
        <f>'SEQ Apr 2020'!BM11</f>
        <v>n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</row>
    <row r="18" spans="1:51" x14ac:dyDescent="0.15">
      <c r="A18" s="131" t="str">
        <f>'SEQ Apr 2020'!K12</f>
        <v>1st Energy</v>
      </c>
      <c r="B18" s="132" t="str">
        <f>'SEQ Apr 2020'!L12</f>
        <v>1st Saver</v>
      </c>
      <c r="C18" s="133">
        <f>IF('SEQ Apr 2020'!BP12=0,91*'SEQ Apr 2020'!M12/100,(91*'SEQ Apr 2020'!M12/100)+'SEQ Apr 2020'!BP12/4)</f>
        <v>135.59</v>
      </c>
      <c r="D18" s="134">
        <f>IF('SEQ Apr 2020'!O12="",$C$5*'SEQ Apr 2020'!N12/100,IF($C$5&gt;='SEQ Apr 2020'!P12,('SEQ Apr 2020'!P12*'SEQ Apr 2020'!N12/100),($C$5*'SEQ Apr 2020'!N12/100)))</f>
        <v>406.30909090909086</v>
      </c>
      <c r="E18" s="134">
        <f>IF(AND('SEQ Apr 2020'!P12&gt;0,'SEQ Apr 2020'!R12&gt;0),IF($C$5&lt;'SEQ Apr 2020'!P12,0,IF($C$5&lt;=('SEQ Apr 2020'!R12+'SEQ Apr 2020'!P12),(($C$5-'SEQ Apr 2020'!P12)*'SEQ Apr 2020'!Q12/100),(('SEQ Apr 2020'!R12)*'SEQ Apr 2020'!Q12/100))),0)</f>
        <v>0</v>
      </c>
      <c r="F18" s="134">
        <f>IF(AND('SEQ Apr 2020'!R12&gt;0,'SEQ Apr 2020'!T12&gt;0),IF(($C$5&lt;'SEQ Apr 2020'!T12),(0),($C$5-'SEQ Apr 2020'!T12)*'SEQ Apr 2020'!U12/100),IF(AND('SEQ Apr 2020'!R12&gt;0,'SEQ Apr 2020'!T12=""),IF(($C$5&lt;'SEQ Apr 2020'!R12+'SEQ Apr 2020'!P12),(0),(($C$5-('SEQ Apr 2020'!R12+'SEQ Apr 2020'!P12))*'SEQ Apr 2020'!S12/100)),IF(AND('SEQ Apr 2020'!P12&gt;0,'SEQ Apr 2020'!R12=""&gt;0),IF(($C$5&lt;'SEQ Apr 2020'!P12),(0),($C$5-'SEQ Apr 2020'!P12)*'SEQ Apr 2020'!Q12/100),0)))</f>
        <v>825.59999712000001</v>
      </c>
      <c r="G18" s="232">
        <f t="shared" si="3"/>
        <v>1367.4990880290909</v>
      </c>
      <c r="H18" s="239">
        <f t="shared" si="0"/>
        <v>4927.6363521163639</v>
      </c>
      <c r="I18" s="239">
        <f t="shared" si="1"/>
        <v>5469.9963521163636</v>
      </c>
      <c r="J18" s="136">
        <f t="shared" si="4"/>
        <v>6016.9959873280004</v>
      </c>
      <c r="K18" s="137">
        <f>'SEQ Apr 2020'!BB12</f>
        <v>0</v>
      </c>
      <c r="L18" s="137">
        <f>'SEQ Apr 2020'!BC12</f>
        <v>0</v>
      </c>
      <c r="M18" s="137">
        <f>'SEQ Apr 2020'!BD12</f>
        <v>15</v>
      </c>
      <c r="N18" s="137">
        <f>'SEQ Apr 2020'!BE12</f>
        <v>0</v>
      </c>
      <c r="O18" s="144" t="str">
        <f t="shared" si="5"/>
        <v>Pay-on-time off bill</v>
      </c>
      <c r="P18" s="226" t="str">
        <f t="shared" si="2"/>
        <v>Exclusive</v>
      </c>
      <c r="Q18" s="240">
        <f t="shared" si="6"/>
        <v>5469.9963521163636</v>
      </c>
      <c r="R18" s="240">
        <f t="shared" si="7"/>
        <v>4649.4968992989088</v>
      </c>
      <c r="S18" s="136">
        <f t="shared" si="8"/>
        <v>6016.9959873280004</v>
      </c>
      <c r="T18" s="136">
        <f t="shared" si="8"/>
        <v>5114.4465892287999</v>
      </c>
      <c r="U18" s="160">
        <f>'SEQ Apr 2020'!BL12</f>
        <v>0</v>
      </c>
      <c r="V18" s="161">
        <f>'SEQ Apr 2020'!BM12</f>
        <v>0</v>
      </c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</row>
    <row r="19" spans="1:51" x14ac:dyDescent="0.15">
      <c r="A19" s="131" t="str">
        <f>'SEQ Apr 2020'!K13</f>
        <v>Powerclub</v>
      </c>
      <c r="B19" s="132" t="str">
        <f>'SEQ Apr 2020'!L13</f>
        <v>Powerbank Business</v>
      </c>
      <c r="C19" s="133">
        <f>IF('SEQ Apr 2020'!BP13=0,91*'SEQ Apr 2020'!M13/100,(91*'SEQ Apr 2020'!M13/100)+'SEQ Apr 2020'!BP13/4)</f>
        <v>110.78690909090909</v>
      </c>
      <c r="D19" s="134">
        <f>IF('SEQ Apr 2020'!O13="",$C$5*'SEQ Apr 2020'!N13/100,IF($C$5&gt;='SEQ Apr 2020'!P13,('SEQ Apr 2020'!P13*'SEQ Apr 2020'!N13/100),($C$5*'SEQ Apr 2020'!N13/100)))</f>
        <v>936.81818181818176</v>
      </c>
      <c r="E19" s="134">
        <f>IF(AND('SEQ Apr 2020'!P13&gt;0,'SEQ Apr 2020'!R13&gt;0),IF($C$5&lt;'SEQ Apr 2020'!P13,0,IF($C$5&lt;=('SEQ Apr 2020'!R13+'SEQ Apr 2020'!P13),(($C$5-'SEQ Apr 2020'!P13)*'SEQ Apr 2020'!Q13/100),(('SEQ Apr 2020'!R13)*'SEQ Apr 2020'!Q13/100))),0)</f>
        <v>0</v>
      </c>
      <c r="F19" s="134">
        <f>IF(AND('SEQ Apr 2020'!R13&gt;0,'SEQ Apr 2020'!T13&gt;0),IF(($C$5&lt;'SEQ Apr 2020'!T13),(0),($C$5-'SEQ Apr 2020'!T13)*'SEQ Apr 2020'!U13/100),IF(AND('SEQ Apr 2020'!R13&gt;0,'SEQ Apr 2020'!T13=""),IF(($C$5&lt;'SEQ Apr 2020'!R13+'SEQ Apr 2020'!P13),(0),(($C$5-('SEQ Apr 2020'!R13+'SEQ Apr 2020'!P13))*'SEQ Apr 2020'!S13/100)),IF(AND('SEQ Apr 2020'!P13&gt;0,'SEQ Apr 2020'!R13=""&gt;0),IF(($C$5&lt;'SEQ Apr 2020'!P13),(0),($C$5-'SEQ Apr 2020'!P13)*'SEQ Apr 2020'!Q13/100),0)))</f>
        <v>0</v>
      </c>
      <c r="G19" s="232">
        <f t="shared" si="3"/>
        <v>1047.6050909090909</v>
      </c>
      <c r="H19" s="239">
        <f t="shared" si="0"/>
        <v>3747.272727272727</v>
      </c>
      <c r="I19" s="239">
        <f t="shared" si="1"/>
        <v>4190.4203636363636</v>
      </c>
      <c r="J19" s="136">
        <f t="shared" si="4"/>
        <v>4609.4624000000003</v>
      </c>
      <c r="K19" s="137">
        <f>'SEQ Apr 2020'!BB13</f>
        <v>0</v>
      </c>
      <c r="L19" s="137">
        <f>'SEQ Apr 2020'!BC13</f>
        <v>0</v>
      </c>
      <c r="M19" s="137">
        <f>'SEQ Apr 2020'!BD13</f>
        <v>0</v>
      </c>
      <c r="N19" s="137">
        <f>'SEQ Apr 2020'!BE13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4190.4203636363636</v>
      </c>
      <c r="R19" s="240">
        <f t="shared" si="7"/>
        <v>4190.4203636363636</v>
      </c>
      <c r="S19" s="136">
        <f t="shared" si="8"/>
        <v>4609.4624000000003</v>
      </c>
      <c r="T19" s="136">
        <f t="shared" si="8"/>
        <v>4609.4624000000003</v>
      </c>
      <c r="U19" s="160">
        <f>'SEQ Apr 2020'!BL13</f>
        <v>0</v>
      </c>
      <c r="V19" s="161">
        <f>'SEQ Apr 2020'!BM13</f>
        <v>0</v>
      </c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</row>
    <row r="20" spans="1:51" x14ac:dyDescent="0.15">
      <c r="A20" s="131" t="str">
        <f>'SEQ Apr 2020'!K14</f>
        <v>Next Business Energy</v>
      </c>
      <c r="B20" s="132" t="str">
        <f>'SEQ Apr 2020'!L14</f>
        <v>Market offer</v>
      </c>
      <c r="C20" s="133">
        <f>IF('SEQ Apr 2020'!BP14=0,91*'SEQ Apr 2020'!M14/100,(91*'SEQ Apr 2020'!M14/100)+'SEQ Apr 2020'!BP14/4)</f>
        <v>89.179999999999978</v>
      </c>
      <c r="D20" s="134">
        <f>IF('SEQ Apr 2020'!O14="",$C$5*'SEQ Apr 2020'!N14/100,IF($C$5&gt;='SEQ Apr 2020'!P14,('SEQ Apr 2020'!P14*'SEQ Apr 2020'!N14/100),($C$5*'SEQ Apr 2020'!N14/100)))</f>
        <v>469.99999999999994</v>
      </c>
      <c r="E20" s="134">
        <f>IF(AND('SEQ Apr 2020'!P14&gt;0,'SEQ Apr 2020'!R14&gt;0),IF($C$5&lt;'SEQ Apr 2020'!P14,0,IF($C$5&lt;=('SEQ Apr 2020'!R14+'SEQ Apr 2020'!P14),(($C$5-'SEQ Apr 2020'!P14)*'SEQ Apr 2020'!Q14/100),(('SEQ Apr 2020'!R14)*'SEQ Apr 2020'!Q14/100))),0)</f>
        <v>0</v>
      </c>
      <c r="F20" s="134">
        <f>IF(AND('SEQ Apr 2020'!R14&gt;0,'SEQ Apr 2020'!T14&gt;0),IF(($C$5&lt;'SEQ Apr 2020'!T14),(0),($C$5-'SEQ Apr 2020'!T14)*'SEQ Apr 2020'!U14/100),IF(AND('SEQ Apr 2020'!R14&gt;0,'SEQ Apr 2020'!T14=""),IF(($C$5&lt;'SEQ Apr 2020'!R14+'SEQ Apr 2020'!P14),(0),(($C$5-('SEQ Apr 2020'!R14+'SEQ Apr 2020'!P14))*'SEQ Apr 2020'!S14/100)),IF(AND('SEQ Apr 2020'!P14&gt;0,'SEQ Apr 2020'!R14=""&gt;0),IF(($C$5&lt;'SEQ Apr 2020'!P14),(0),($C$5-'SEQ Apr 2020'!P14)*'SEQ Apr 2020'!Q14/100),0)))</f>
        <v>460</v>
      </c>
      <c r="G20" s="232">
        <f t="shared" si="3"/>
        <v>1019.18</v>
      </c>
      <c r="H20" s="239">
        <f t="shared" si="0"/>
        <v>3720</v>
      </c>
      <c r="I20" s="239">
        <f t="shared" si="1"/>
        <v>4076.72</v>
      </c>
      <c r="J20" s="136">
        <f t="shared" si="4"/>
        <v>4484.3919999999998</v>
      </c>
      <c r="K20" s="137">
        <f>'SEQ Apr 2020'!BB14</f>
        <v>0</v>
      </c>
      <c r="L20" s="137">
        <f>'SEQ Apr 2020'!BC14</f>
        <v>0</v>
      </c>
      <c r="M20" s="137">
        <f>'SEQ Apr 2020'!BD14</f>
        <v>0</v>
      </c>
      <c r="N20" s="137">
        <f>'SEQ Apr 2020'!BE14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4076.72</v>
      </c>
      <c r="R20" s="240">
        <f t="shared" si="7"/>
        <v>4076.72</v>
      </c>
      <c r="S20" s="136">
        <f t="shared" si="8"/>
        <v>4484.3919999999998</v>
      </c>
      <c r="T20" s="136">
        <f t="shared" si="8"/>
        <v>4484.3919999999998</v>
      </c>
      <c r="U20" s="160">
        <f>'SEQ Apr 2020'!BL14</f>
        <v>24</v>
      </c>
      <c r="V20" s="161" t="str">
        <f>'SEQ Apr 2020'!BM14</f>
        <v>n</v>
      </c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</row>
    <row r="21" spans="1:51" x14ac:dyDescent="0.15">
      <c r="A21" s="131" t="str">
        <f>'SEQ Apr 2020'!K15</f>
        <v>Red Energy</v>
      </c>
      <c r="B21" s="132" t="str">
        <f>'SEQ Apr 2020'!L15</f>
        <v>Red Business Saver</v>
      </c>
      <c r="C21" s="133">
        <f>IF('SEQ Apr 2020'!BP15=0,91*'SEQ Apr 2020'!M15/100,(91*'SEQ Apr 2020'!M15/100)+'SEQ Apr 2020'!BP15/4)</f>
        <v>111.38399999999997</v>
      </c>
      <c r="D21" s="134">
        <f>IF('SEQ Apr 2020'!O15="",$C$5*'SEQ Apr 2020'!N15/100,IF($C$5&gt;='SEQ Apr 2020'!P15,('SEQ Apr 2020'!P15*'SEQ Apr 2020'!N15/100),($C$5*'SEQ Apr 2020'!N15/100)))</f>
        <v>423.45454545454544</v>
      </c>
      <c r="E21" s="134">
        <f>IF(AND('SEQ Apr 2020'!P15&gt;0,'SEQ Apr 2020'!R15&gt;0),IF($C$5&lt;'SEQ Apr 2020'!P15,0,IF($C$5&lt;=('SEQ Apr 2020'!R15+'SEQ Apr 2020'!P15),(($C$5-'SEQ Apr 2020'!P15)*'SEQ Apr 2020'!Q15/100),(('SEQ Apr 2020'!R15)*'SEQ Apr 2020'!Q15/100))),0)</f>
        <v>0</v>
      </c>
      <c r="F21" s="134">
        <f>IF(AND('SEQ Apr 2020'!R15&gt;0,'SEQ Apr 2020'!T15&gt;0),IF(($C$5&lt;'SEQ Apr 2020'!T15),(0),($C$5-'SEQ Apr 2020'!T15)*'SEQ Apr 2020'!U15/100),IF(AND('SEQ Apr 2020'!R15&gt;0,'SEQ Apr 2020'!T15=""),IF(($C$5&lt;'SEQ Apr 2020'!R15+'SEQ Apr 2020'!P15),(0),(($C$5-('SEQ Apr 2020'!R15+'SEQ Apr 2020'!P15))*'SEQ Apr 2020'!S15/100)),IF(AND('SEQ Apr 2020'!P15&gt;0,'SEQ Apr 2020'!R15=""&gt;0),IF(($C$5&lt;'SEQ Apr 2020'!P15),(0),($C$5-'SEQ Apr 2020'!P15)*'SEQ Apr 2020'!Q15/100),0)))</f>
        <v>657</v>
      </c>
      <c r="G21" s="232">
        <f t="shared" si="3"/>
        <v>1191.8385454545455</v>
      </c>
      <c r="H21" s="239">
        <f t="shared" si="0"/>
        <v>4321.818181818182</v>
      </c>
      <c r="I21" s="239">
        <f t="shared" si="1"/>
        <v>4767.354181818182</v>
      </c>
      <c r="J21" s="136">
        <f t="shared" si="4"/>
        <v>5244.0896000000002</v>
      </c>
      <c r="K21" s="137">
        <f>'SEQ Apr 2020'!BB15</f>
        <v>0</v>
      </c>
      <c r="L21" s="137">
        <f>'SEQ Apr 2020'!BC15</f>
        <v>0</v>
      </c>
      <c r="M21" s="137">
        <f>'SEQ Apr 2020'!BD15</f>
        <v>0</v>
      </c>
      <c r="N21" s="137">
        <f>'SEQ Apr 2020'!BE15</f>
        <v>0</v>
      </c>
      <c r="O21" s="144" t="str">
        <f t="shared" si="5"/>
        <v>No discount</v>
      </c>
      <c r="P21" s="226" t="str">
        <f t="shared" si="2"/>
        <v>Inclusive</v>
      </c>
      <c r="Q21" s="240">
        <f t="shared" si="6"/>
        <v>4767.354181818182</v>
      </c>
      <c r="R21" s="240">
        <f t="shared" si="7"/>
        <v>4767.354181818182</v>
      </c>
      <c r="S21" s="136">
        <f t="shared" si="8"/>
        <v>5244.0896000000002</v>
      </c>
      <c r="T21" s="136">
        <f t="shared" si="8"/>
        <v>5244.0896000000002</v>
      </c>
      <c r="U21" s="160">
        <f>'SEQ Apr 2020'!BL15</f>
        <v>0</v>
      </c>
      <c r="V21" s="161" t="str">
        <f>'SEQ Apr 2020'!BM15</f>
        <v>n</v>
      </c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</row>
    <row r="22" spans="1:51" x14ac:dyDescent="0.15">
      <c r="A22" s="131" t="str">
        <f>'SEQ Apr 2020'!K16</f>
        <v>Amaysim</v>
      </c>
      <c r="B22" s="132" t="str">
        <f>'SEQ Apr 2020'!L16</f>
        <v>Business as you go</v>
      </c>
      <c r="C22" s="133">
        <f>IF('SEQ Apr 2020'!BP16=0,91*'SEQ Apr 2020'!M16/100,(91*'SEQ Apr 2020'!M16/100)+'SEQ Apr 2020'!BP16/4)</f>
        <v>117.03510000000001</v>
      </c>
      <c r="D22" s="134">
        <f>IF('SEQ Apr 2020'!O16="",$C$5*'SEQ Apr 2020'!N16/100,IF($C$5&gt;='SEQ Apr 2020'!P16,('SEQ Apr 2020'!P16*'SEQ Apr 2020'!N16/100),($C$5*'SEQ Apr 2020'!N16/100)))</f>
        <v>1232</v>
      </c>
      <c r="E22" s="134">
        <f>IF(AND('SEQ Apr 2020'!P16&gt;0,'SEQ Apr 2020'!R16&gt;0),IF($C$5&lt;'SEQ Apr 2020'!P16,0,IF($C$5&lt;=('SEQ Apr 2020'!R16+'SEQ Apr 2020'!P16),(($C$5-'SEQ Apr 2020'!P16)*'SEQ Apr 2020'!Q16/100),(('SEQ Apr 2020'!R16)*'SEQ Apr 2020'!Q16/100))),0)</f>
        <v>0</v>
      </c>
      <c r="F22" s="134">
        <f>IF(AND('SEQ Apr 2020'!R16&gt;0,'SEQ Apr 2020'!T16&gt;0),IF(($C$5&lt;'SEQ Apr 2020'!T16),(0),($C$5-'SEQ Apr 2020'!T16)*'SEQ Apr 2020'!U16/100),IF(AND('SEQ Apr 2020'!R16&gt;0,'SEQ Apr 2020'!T16=""),IF(($C$5&lt;'SEQ Apr 2020'!R16+'SEQ Apr 2020'!P16),(0),(($C$5-('SEQ Apr 2020'!R16+'SEQ Apr 2020'!P16))*'SEQ Apr 2020'!S16/100)),IF(AND('SEQ Apr 2020'!P16&gt;0,'SEQ Apr 2020'!R16=""&gt;0),IF(($C$5&lt;'SEQ Apr 2020'!P16),(0),($C$5-'SEQ Apr 2020'!P16)*'SEQ Apr 2020'!Q16/100),0)))</f>
        <v>0</v>
      </c>
      <c r="G22" s="232">
        <f>SUM(C22:F22)</f>
        <v>1349.0351000000001</v>
      </c>
      <c r="H22" s="239">
        <f t="shared" si="0"/>
        <v>4928</v>
      </c>
      <c r="I22" s="239">
        <f t="shared" si="1"/>
        <v>5396.1404000000002</v>
      </c>
      <c r="J22" s="136">
        <f t="shared" si="4"/>
        <v>5935.7544400000006</v>
      </c>
      <c r="K22" s="137">
        <f>'SEQ Apr 2020'!BB16</f>
        <v>0</v>
      </c>
      <c r="L22" s="137">
        <f>'SEQ Apr 2020'!BC16</f>
        <v>0</v>
      </c>
      <c r="M22" s="137">
        <f>'SEQ Apr 2020'!BD16</f>
        <v>0</v>
      </c>
      <c r="N22" s="137">
        <f>'SEQ Apr 2020'!BE16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5396.1404000000002</v>
      </c>
      <c r="R22" s="240">
        <f t="shared" si="7"/>
        <v>5396.1404000000002</v>
      </c>
      <c r="S22" s="136">
        <f t="shared" si="8"/>
        <v>5935.7544400000006</v>
      </c>
      <c r="T22" s="136">
        <f t="shared" si="8"/>
        <v>5935.7544400000006</v>
      </c>
      <c r="U22" s="160">
        <f>'SEQ Apr 2020'!BL16</f>
        <v>0</v>
      </c>
      <c r="V22" s="161" t="str">
        <f>'SEQ Apr 2020'!BM16</f>
        <v>n</v>
      </c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</row>
    <row r="23" spans="1:51" x14ac:dyDescent="0.15">
      <c r="A23" s="131" t="str">
        <f>'SEQ Apr 2020'!K17</f>
        <v>Blue NRG</v>
      </c>
      <c r="B23" s="132" t="str">
        <f>'SEQ Apr 2020'!L17</f>
        <v>Blue Essential</v>
      </c>
      <c r="C23" s="133">
        <f>IF('SEQ Apr 2020'!BP17=0,91*'SEQ Apr 2020'!M17/100,(91*'SEQ Apr 2020'!M17/100)+'SEQ Apr 2020'!BP17/4)</f>
        <v>109.19999999999999</v>
      </c>
      <c r="D23" s="134">
        <f>IF('SEQ Apr 2020'!O17="",$C$5*'SEQ Apr 2020'!N17/100,IF($C$5&gt;='SEQ Apr 2020'!P17,('SEQ Apr 2020'!P17*'SEQ Apr 2020'!N17/100),($C$5*'SEQ Apr 2020'!N17/100)))</f>
        <v>1095</v>
      </c>
      <c r="E23" s="134">
        <f>IF(AND('SEQ Apr 2020'!P17&gt;0,'SEQ Apr 2020'!R17&gt;0),IF($C$5&lt;'SEQ Apr 2020'!P17,0,IF($C$5&lt;=('SEQ Apr 2020'!R17+'SEQ Apr 2020'!P17),(($C$5-'SEQ Apr 2020'!P17)*'SEQ Apr 2020'!Q17/100),(('SEQ Apr 2020'!R17)*'SEQ Apr 2020'!Q17/100))),0)</f>
        <v>0</v>
      </c>
      <c r="F23" s="134">
        <f>IF(AND('SEQ Apr 2020'!R17&gt;0,'SEQ Apr 2020'!T17&gt;0),IF(($C$5&lt;'SEQ Apr 2020'!T17),(0),($C$5-'SEQ Apr 2020'!T17)*'SEQ Apr 2020'!U17/100),IF(AND('SEQ Apr 2020'!R17&gt;0,'SEQ Apr 2020'!T17=""),IF(($C$5&lt;'SEQ Apr 2020'!R17+'SEQ Apr 2020'!P17),(0),(($C$5-('SEQ Apr 2020'!R17+'SEQ Apr 2020'!P17))*'SEQ Apr 2020'!S17/100)),IF(AND('SEQ Apr 2020'!P17&gt;0,'SEQ Apr 2020'!R17=""&gt;0),IF(($C$5&lt;'SEQ Apr 2020'!P17),(0),($C$5-'SEQ Apr 2020'!P17)*'SEQ Apr 2020'!Q17/100),0)))</f>
        <v>0</v>
      </c>
      <c r="G23" s="232">
        <f t="shared" si="3"/>
        <v>1204.2</v>
      </c>
      <c r="H23" s="239">
        <f t="shared" si="0"/>
        <v>4380</v>
      </c>
      <c r="I23" s="239">
        <f t="shared" si="1"/>
        <v>4816.8</v>
      </c>
      <c r="J23" s="136">
        <f t="shared" si="4"/>
        <v>5298.4800000000005</v>
      </c>
      <c r="K23" s="137">
        <f>'SEQ Apr 2020'!BB17</f>
        <v>0</v>
      </c>
      <c r="L23" s="137">
        <f>'SEQ Apr 2020'!BC17</f>
        <v>0</v>
      </c>
      <c r="M23" s="137">
        <f>'SEQ Apr 2020'!BD17</f>
        <v>0</v>
      </c>
      <c r="N23" s="137">
        <f>'SEQ Apr 2020'!BE17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4816.8</v>
      </c>
      <c r="R23" s="240">
        <f t="shared" si="7"/>
        <v>4816.8</v>
      </c>
      <c r="S23" s="136">
        <f t="shared" si="8"/>
        <v>5298.4800000000005</v>
      </c>
      <c r="T23" s="136">
        <f t="shared" si="8"/>
        <v>5298.4800000000005</v>
      </c>
      <c r="U23" s="160">
        <f>'SEQ Apr 2020'!BL17</f>
        <v>0</v>
      </c>
      <c r="V23" s="161" t="str">
        <f>'SEQ Apr 2020'!BM17</f>
        <v>n</v>
      </c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</row>
    <row r="24" spans="1:51" x14ac:dyDescent="0.15">
      <c r="A24" s="131" t="str">
        <f>'SEQ Apr 2020'!K18</f>
        <v>Future X Power</v>
      </c>
      <c r="B24" s="132" t="str">
        <f>'SEQ Apr 2020'!L18</f>
        <v>Flexi Saver</v>
      </c>
      <c r="C24" s="133">
        <f>IF('SEQ Apr 2020'!BP18=0,91*'SEQ Apr 2020'!M18/100,(91*'SEQ Apr 2020'!M18/100)+'SEQ Apr 2020'!BP18/4)</f>
        <v>117.57199999999999</v>
      </c>
      <c r="D24" s="134">
        <f>IF('SEQ Apr 2020'!O18="",$C$5*'SEQ Apr 2020'!N18/100,IF($C$5&gt;='SEQ Apr 2020'!P18,('SEQ Apr 2020'!P18*'SEQ Apr 2020'!N18/100),($C$5*'SEQ Apr 2020'!N18/100)))</f>
        <v>1250.9090909090908</v>
      </c>
      <c r="E24" s="134">
        <f>IF(AND('SEQ Apr 2020'!P18&gt;0,'SEQ Apr 2020'!R18&gt;0),IF($C$5&lt;'SEQ Apr 2020'!P18,0,IF($C$5&lt;=('SEQ Apr 2020'!R18+'SEQ Apr 2020'!P18),(($C$5-'SEQ Apr 2020'!P18)*'SEQ Apr 2020'!Q18/100),(('SEQ Apr 2020'!R18)*'SEQ Apr 2020'!Q18/100))),0)</f>
        <v>0</v>
      </c>
      <c r="F24" s="134">
        <f>IF(AND('SEQ Apr 2020'!R18&gt;0,'SEQ Apr 2020'!T18&gt;0),IF(($C$5&lt;'SEQ Apr 2020'!T18),(0),($C$5-'SEQ Apr 2020'!T18)*'SEQ Apr 2020'!U18/100),IF(AND('SEQ Apr 2020'!R18&gt;0,'SEQ Apr 2020'!T18=""),IF(($C$5&lt;'SEQ Apr 2020'!R18+'SEQ Apr 2020'!P18),(0),(($C$5-('SEQ Apr 2020'!R18+'SEQ Apr 2020'!P18))*'SEQ Apr 2020'!S18/100)),IF(AND('SEQ Apr 2020'!P18&gt;0,'SEQ Apr 2020'!R18=""&gt;0),IF(($C$5&lt;'SEQ Apr 2020'!P18),(0),($C$5-'SEQ Apr 2020'!P18)*'SEQ Apr 2020'!Q18/100),0)))</f>
        <v>0</v>
      </c>
      <c r="G24" s="232">
        <f t="shared" si="3"/>
        <v>1368.4810909090907</v>
      </c>
      <c r="H24" s="239">
        <f t="shared" si="0"/>
        <v>5003.6363636363631</v>
      </c>
      <c r="I24" s="239">
        <f t="shared" si="1"/>
        <v>5473.9243636363626</v>
      </c>
      <c r="J24" s="136">
        <f t="shared" si="4"/>
        <v>6021.3167999999996</v>
      </c>
      <c r="K24" s="137">
        <f>'SEQ Apr 2020'!BB18</f>
        <v>0</v>
      </c>
      <c r="L24" s="137">
        <f>'SEQ Apr 2020'!BC18</f>
        <v>0</v>
      </c>
      <c r="M24" s="137">
        <f>'SEQ Apr 2020'!BD18</f>
        <v>0</v>
      </c>
      <c r="N24" s="137">
        <f>'SEQ Apr 2020'!BE18</f>
        <v>19</v>
      </c>
      <c r="O24" s="144" t="str">
        <f t="shared" si="5"/>
        <v>Pay-on-time off usage</v>
      </c>
      <c r="P24" s="226" t="str">
        <f t="shared" si="2"/>
        <v>Exclusive</v>
      </c>
      <c r="Q24" s="240">
        <f t="shared" si="6"/>
        <v>5473.9243636363626</v>
      </c>
      <c r="R24" s="240">
        <f t="shared" si="7"/>
        <v>4523.2334545454542</v>
      </c>
      <c r="S24" s="136">
        <f t="shared" si="8"/>
        <v>6021.3167999999996</v>
      </c>
      <c r="T24" s="136">
        <f t="shared" si="8"/>
        <v>4975.5568000000003</v>
      </c>
      <c r="U24" s="160">
        <f>'SEQ Apr 2020'!BL18</f>
        <v>0</v>
      </c>
      <c r="V24" s="161" t="str">
        <f>'SEQ Apr 2020'!BM18</f>
        <v>n</v>
      </c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</row>
    <row r="25" spans="1:51" ht="15" thickBot="1" x14ac:dyDescent="0.2">
      <c r="A25" s="148" t="str">
        <f>'SEQ Apr 2020'!K19</f>
        <v>LPE</v>
      </c>
      <c r="B25" s="149" t="str">
        <f>'SEQ Apr 2020'!L19</f>
        <v>Business Plus</v>
      </c>
      <c r="C25" s="166">
        <f>IF('SEQ Apr 2020'!BP19=0,91*'SEQ Apr 2020'!M19/100,(91*'SEQ Apr 2020'!M19/100)+'SEQ Apr 2020'!BP19/4)</f>
        <v>109.63018181818181</v>
      </c>
      <c r="D25" s="173">
        <f>IF('SEQ Apr 2020'!O19="",$C$5*'SEQ Apr 2020'!N19/100,IF($C$5&gt;='SEQ Apr 2020'!P19,('SEQ Apr 2020'!P19*'SEQ Apr 2020'!N19/100),($C$5*'SEQ Apr 2020'!N19/100)))</f>
        <v>1070</v>
      </c>
      <c r="E25" s="173">
        <f>IF(AND('SEQ Apr 2020'!P19&gt;0,'SEQ Apr 2020'!R19&gt;0),IF($C$5&lt;'SEQ Apr 2020'!P19,0,IF($C$5&lt;=('SEQ Apr 2020'!R19+'SEQ Apr 2020'!P19),(($C$5-'SEQ Apr 2020'!P19)*'SEQ Apr 2020'!Q19/100),(('SEQ Apr 2020'!R19)*'SEQ Apr 2020'!Q19/100))),0)</f>
        <v>0</v>
      </c>
      <c r="F25" s="173">
        <f>IF(AND('SEQ Apr 2020'!R19&gt;0,'SEQ Apr 2020'!T19&gt;0),IF(($C$5&lt;'SEQ Apr 2020'!T19),(0),($C$5-'SEQ Apr 2020'!T19)*'SEQ Apr 2020'!U19/100),IF(AND('SEQ Apr 2020'!R19&gt;0,'SEQ Apr 2020'!T19=""),IF(($C$5&lt;'SEQ Apr 2020'!R19+'SEQ Apr 2020'!P19),(0),(($C$5-('SEQ Apr 2020'!R19+'SEQ Apr 2020'!P19))*'SEQ Apr 2020'!S19/100)),IF(AND('SEQ Apr 2020'!P19&gt;0,'SEQ Apr 2020'!R19=""&gt;0),IF(($C$5&lt;'SEQ Apr 2020'!P19),(0),($C$5-'SEQ Apr 2020'!P19)*'SEQ Apr 2020'!Q19/100),0)))</f>
        <v>0</v>
      </c>
      <c r="G25" s="234">
        <f t="shared" si="3"/>
        <v>1179.6301818181819</v>
      </c>
      <c r="H25" s="241">
        <f t="shared" si="0"/>
        <v>4280</v>
      </c>
      <c r="I25" s="241">
        <f t="shared" si="1"/>
        <v>4718.5207272727275</v>
      </c>
      <c r="J25" s="168">
        <f t="shared" si="4"/>
        <v>5190.372800000001</v>
      </c>
      <c r="K25" s="153">
        <f>'SEQ Apr 2020'!BB19</f>
        <v>0</v>
      </c>
      <c r="L25" s="153">
        <f>'SEQ Apr 2020'!BC19</f>
        <v>0</v>
      </c>
      <c r="M25" s="153">
        <f>'SEQ Apr 2020'!BD19</f>
        <v>0</v>
      </c>
      <c r="N25" s="153">
        <f>'SEQ Apr 2020'!BE19</f>
        <v>0</v>
      </c>
      <c r="O25" s="154" t="str">
        <f t="shared" si="5"/>
        <v>No discount</v>
      </c>
      <c r="P25" s="227" t="str">
        <f t="shared" si="2"/>
        <v>Exclusive</v>
      </c>
      <c r="Q25" s="242">
        <f t="shared" si="6"/>
        <v>4718.5207272727275</v>
      </c>
      <c r="R25" s="241">
        <f t="shared" si="7"/>
        <v>4718.5207272727275</v>
      </c>
      <c r="S25" s="168">
        <f t="shared" ref="S25:T25" si="9">Q25*1.1</f>
        <v>5190.372800000001</v>
      </c>
      <c r="T25" s="168">
        <f t="shared" si="9"/>
        <v>5190.372800000001</v>
      </c>
      <c r="U25" s="170">
        <f>'SEQ Apr 2020'!BL19</f>
        <v>0</v>
      </c>
      <c r="V25" s="165" t="str">
        <f>'SEQ Apr 2020'!BM19</f>
        <v>n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</row>
    <row r="26" spans="1:51" x14ac:dyDescent="0.15"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</row>
    <row r="27" spans="1:51" ht="15" thickBot="1" x14ac:dyDescent="0.2"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</row>
    <row r="28" spans="1:51" x14ac:dyDescent="0.15">
      <c r="A28" s="72" t="s">
        <v>265</v>
      </c>
      <c r="B28" s="73"/>
      <c r="C28" s="73"/>
      <c r="D28" s="86"/>
      <c r="E28" s="86"/>
      <c r="F28" s="86"/>
      <c r="G28" s="87"/>
      <c r="H28" s="87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</row>
    <row r="29" spans="1:51" x14ac:dyDescent="0.15">
      <c r="A29" s="75" t="s">
        <v>198</v>
      </c>
      <c r="B29" s="47"/>
      <c r="C29" s="91">
        <v>5000</v>
      </c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6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</row>
    <row r="30" spans="1:51" x14ac:dyDescent="0.15">
      <c r="A30" s="75" t="s">
        <v>266</v>
      </c>
      <c r="B30" s="47"/>
      <c r="C30" s="92">
        <v>0.7</v>
      </c>
      <c r="D30" s="88"/>
      <c r="E30" s="88"/>
      <c r="F30" s="88"/>
      <c r="G30" s="89"/>
      <c r="H30" s="89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6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</row>
    <row r="31" spans="1:51" x14ac:dyDescent="0.15">
      <c r="A31" s="75" t="s">
        <v>267</v>
      </c>
      <c r="B31" s="47"/>
      <c r="C31" s="92">
        <v>0.3</v>
      </c>
      <c r="D31" s="88"/>
      <c r="E31" s="88"/>
      <c r="F31" s="88"/>
      <c r="G31" s="89"/>
      <c r="H31" s="89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76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</row>
    <row r="32" spans="1:51" x14ac:dyDescent="0.15">
      <c r="A32" s="75"/>
      <c r="B32" s="47"/>
      <c r="C32" s="88"/>
      <c r="D32" s="88"/>
      <c r="E32" s="88"/>
      <c r="F32" s="88"/>
      <c r="G32" s="89"/>
      <c r="H32" s="89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76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</row>
    <row r="33" spans="1:51" ht="75" x14ac:dyDescent="0.15">
      <c r="A33" s="276" t="s">
        <v>144</v>
      </c>
      <c r="B33" s="122" t="s">
        <v>320</v>
      </c>
      <c r="C33" s="120" t="s">
        <v>204</v>
      </c>
      <c r="D33" s="120" t="s">
        <v>463</v>
      </c>
      <c r="E33" s="120" t="s">
        <v>205</v>
      </c>
      <c r="F33" s="122" t="s">
        <v>265</v>
      </c>
      <c r="G33" s="120" t="s">
        <v>206</v>
      </c>
      <c r="H33" s="277" t="s">
        <v>570</v>
      </c>
      <c r="I33" s="278" t="s">
        <v>207</v>
      </c>
      <c r="J33" s="123" t="s">
        <v>23</v>
      </c>
      <c r="K33" s="124" t="s">
        <v>286</v>
      </c>
      <c r="L33" s="124" t="s">
        <v>287</v>
      </c>
      <c r="M33" s="124" t="s">
        <v>288</v>
      </c>
      <c r="N33" s="124" t="s">
        <v>289</v>
      </c>
      <c r="O33" s="279" t="s">
        <v>571</v>
      </c>
      <c r="P33" s="279" t="s">
        <v>572</v>
      </c>
      <c r="Q33" s="280" t="s">
        <v>574</v>
      </c>
      <c r="R33" s="280" t="s">
        <v>575</v>
      </c>
      <c r="S33" s="125" t="s">
        <v>271</v>
      </c>
      <c r="T33" s="125" t="s">
        <v>272</v>
      </c>
      <c r="U33" s="124" t="s">
        <v>263</v>
      </c>
      <c r="V33" s="127" t="s">
        <v>264</v>
      </c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</row>
    <row r="34" spans="1:51" x14ac:dyDescent="0.15">
      <c r="A34" s="131" t="str">
        <f>'SEQ Apr 2020'!K20</f>
        <v>AGL</v>
      </c>
      <c r="B34" s="132" t="str">
        <f>'SEQ Apr 2020'!L20</f>
        <v>Business Essentials Saver</v>
      </c>
      <c r="C34" s="133">
        <f>IF('SEQ Apr 2020'!BP20=0,91*'SEQ Apr 2020'!M20/100,(91*'SEQ Apr 2020'!M20/100)+'SEQ Apr 2020'!BP20/4)</f>
        <v>102.42463636363637</v>
      </c>
      <c r="D34" s="133">
        <f>IF('SEQ Apr 2020'!O20="",$C$29*$C$30*'SEQ Apr 2020'!N20/100,IF($C$29*$C$30&gt;='SEQ Apr 2020'!P20,('SEQ Apr 2020'!P20*'SEQ Apr 2020'!N20/100),($C$29*$C$30*'SEQ Apr 2020'!N20/100)))</f>
        <v>734.68181818181813</v>
      </c>
      <c r="E34" s="133">
        <f>IF(AND('SEQ Apr 2020'!R20&gt;0,'SEQ Apr 2020'!T20&gt;0),IF(($C$29*$C$30&lt;'SEQ Apr 2020'!T20),(0),($C$29*$C$30-'SEQ Apr 2020'!T20)*'SEQ Apr 2020'!U20/100),IF(AND('SEQ Apr 2020'!R20&gt;0,'SEQ Apr 2020'!T20=""),IF(($C$29*$C$30&lt;'SEQ Apr 2020'!R20+'SEQ Apr 2020'!P20),(0),(($C$29*$C$30-('SEQ Apr 2020'!R20+'SEQ Apr 2020'!P20))*'SEQ Apr 2020'!S20/100)),IF(AND('SEQ Apr 2020'!P20&gt;0,'SEQ Apr 2020'!R20=""&gt;0),IF(($C$29*$C$30&lt;'SEQ Apr 2020'!P20),(0),($C$29*$C$30-'SEQ Apr 2020'!P20)*'SEQ Apr 2020'!Q20/100),0)))</f>
        <v>0</v>
      </c>
      <c r="F34" s="134">
        <f>($C$29*$C$31)*'SEQ Apr 2020'!AF20/100</f>
        <v>212.9999985</v>
      </c>
      <c r="G34" s="135">
        <f>SUM(C34:F34)</f>
        <v>1050.1064530454546</v>
      </c>
      <c r="H34" s="239">
        <f>(G34-C34)*4</f>
        <v>3790.7272667272728</v>
      </c>
      <c r="I34" s="239">
        <f t="shared" ref="I34:I50" si="10">G34*4</f>
        <v>4200.4258121818184</v>
      </c>
      <c r="J34" s="136">
        <f>I34*1.1</f>
        <v>4620.4683934000004</v>
      </c>
      <c r="K34" s="137">
        <f>'SEQ Apr 2020'!BB20</f>
        <v>0</v>
      </c>
      <c r="L34" s="137">
        <f>'SEQ Apr 2020'!BC20</f>
        <v>0</v>
      </c>
      <c r="M34" s="137">
        <f>'SEQ Apr 2020'!BD20</f>
        <v>0</v>
      </c>
      <c r="N34" s="137">
        <f>'SEQ Apr 2020'!BE20</f>
        <v>0</v>
      </c>
      <c r="O34" s="144" t="str">
        <f>IF(SUM(K34:N34)=0,"No discount",IF(K34&gt;0,"Guaranteed off bill",IF(L34&gt;0,"Guaranteed off usage",IF(M34&gt;0,"Pay-on-time off bill","Pay-on-time off usage"))))</f>
        <v>No discount</v>
      </c>
      <c r="P34" s="226" t="str">
        <f>IF(OR(A34="Origin Energy",A34="Red Energy",A34="Powershop"),"Inclusive","Exclusive")</f>
        <v>Exclusive</v>
      </c>
      <c r="Q34" s="240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4200.4258121818184</v>
      </c>
      <c r="R34" s="240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4200.4258121818184</v>
      </c>
      <c r="S34" s="136">
        <f>Q34*1.1</f>
        <v>4620.4683934000004</v>
      </c>
      <c r="T34" s="136">
        <f>R34*1.1</f>
        <v>4620.4683934000004</v>
      </c>
      <c r="U34" s="160">
        <f>'SEQ Apr 2020'!BL20</f>
        <v>0</v>
      </c>
      <c r="V34" s="161" t="str">
        <f>'SEQ Apr 2020'!BM20</f>
        <v>n</v>
      </c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</row>
    <row r="35" spans="1:51" x14ac:dyDescent="0.15">
      <c r="A35" s="131" t="str">
        <f>'SEQ Apr 2020'!K21</f>
        <v>Click Energy</v>
      </c>
      <c r="B35" s="132" t="str">
        <f>'SEQ Apr 2020'!L21</f>
        <v>Click Business Start</v>
      </c>
      <c r="C35" s="133">
        <f>IF('SEQ Apr 2020'!BP21=0,91*'SEQ Apr 2020'!M21/100,(91*'SEQ Apr 2020'!M21/100)+'SEQ Apr 2020'!BP21/4)</f>
        <v>115.65272727272728</v>
      </c>
      <c r="D35" s="133">
        <f>IF('SEQ Apr 2020'!O21="",$C$29*$C$30*'SEQ Apr 2020'!N21/100,IF($C$29*$C$30&gt;='SEQ Apr 2020'!P21,('SEQ Apr 2020'!P21*'SEQ Apr 2020'!N21/100),($C$29*$C$30*'SEQ Apr 2020'!N21/100)))</f>
        <v>771.90909090909088</v>
      </c>
      <c r="E35" s="133">
        <f>IF(AND('SEQ Apr 2020'!R21&gt;0,'SEQ Apr 2020'!T21&gt;0),IF(($C$29*$C$30&lt;'SEQ Apr 2020'!T21),(0),($C$29*$C$30-'SEQ Apr 2020'!T21)*'SEQ Apr 2020'!U21/100),IF(AND('SEQ Apr 2020'!R21&gt;0,'SEQ Apr 2020'!T21=""),IF(($C$29*$C$30&lt;'SEQ Apr 2020'!R21+'SEQ Apr 2020'!P21),(0),(($C$29*$C$30-('SEQ Apr 2020'!R21+'SEQ Apr 2020'!P21))*'SEQ Apr 2020'!S21/100)),IF(AND('SEQ Apr 2020'!P21&gt;0,'SEQ Apr 2020'!R21=""&gt;0),IF(($C$29*$C$30&lt;'SEQ Apr 2020'!P21),(0),($C$29*$C$30-'SEQ Apr 2020'!P21)*'SEQ Apr 2020'!Q21/100),0)))</f>
        <v>0</v>
      </c>
      <c r="F35" s="134">
        <f>($C$29*$C$31)*'SEQ Apr 2020'!AF21/100</f>
        <v>260.9999985</v>
      </c>
      <c r="G35" s="135">
        <f t="shared" ref="G35:G50" si="11">SUM(C35:F35)</f>
        <v>1148.5618166818181</v>
      </c>
      <c r="H35" s="239">
        <f t="shared" ref="H35:H50" si="12">(G35-C35)*4</f>
        <v>4131.6363576363628</v>
      </c>
      <c r="I35" s="239">
        <f t="shared" si="10"/>
        <v>4594.2472667272723</v>
      </c>
      <c r="J35" s="136">
        <f t="shared" ref="J35:J50" si="13">I35*1.1</f>
        <v>5053.6719934000002</v>
      </c>
      <c r="K35" s="137">
        <f>'SEQ Apr 2020'!BB21</f>
        <v>0</v>
      </c>
      <c r="L35" s="137">
        <f>'SEQ Apr 2020'!BC21</f>
        <v>0</v>
      </c>
      <c r="M35" s="137">
        <f>'SEQ Apr 2020'!BD21</f>
        <v>0</v>
      </c>
      <c r="N35" s="137">
        <f>'SEQ Apr 2020'!BE21</f>
        <v>0</v>
      </c>
      <c r="O35" s="144" t="str">
        <f t="shared" ref="O35:O50" si="14">IF(SUM(K35:N35)=0,"No discount",IF(K35&gt;0,"Guaranteed off bill",IF(L35&gt;0,"Guaranteed off usage",IF(M35&gt;0,"Pay-on-time off bill","Pay-on-time off usage"))))</f>
        <v>No discount</v>
      </c>
      <c r="P35" s="226" t="str">
        <f t="shared" ref="P35:P50" si="15">IF(OR(A35="Origin Energy",A35="Red Energy",A35="Powershop"),"Inclusive","Exclusive")</f>
        <v>Exclusive</v>
      </c>
      <c r="Q35" s="240">
        <f t="shared" ref="Q35:Q50" si="16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4594.2472667272723</v>
      </c>
      <c r="R35" s="240">
        <f t="shared" ref="R35:R50" si="17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4594.2472667272723</v>
      </c>
      <c r="S35" s="136">
        <f t="shared" ref="S35:T50" si="18">Q35*1.1</f>
        <v>5053.6719934000002</v>
      </c>
      <c r="T35" s="136">
        <f t="shared" si="18"/>
        <v>5053.6719934000002</v>
      </c>
      <c r="U35" s="160">
        <f>'SEQ Apr 2020'!BL21</f>
        <v>0</v>
      </c>
      <c r="V35" s="161" t="str">
        <f>'SEQ Apr 2020'!BM21</f>
        <v>n</v>
      </c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</row>
    <row r="36" spans="1:51" x14ac:dyDescent="0.15">
      <c r="A36" s="131" t="str">
        <f>'SEQ Apr 2020'!K22</f>
        <v>Diamond Energy</v>
      </c>
      <c r="B36" s="132" t="str">
        <f>'SEQ Apr 2020'!L22</f>
        <v>Renewable Saver POT</v>
      </c>
      <c r="C36" s="133">
        <f>IF('SEQ Apr 2020'!BP22=0,91*'SEQ Apr 2020'!M22/100,(91*'SEQ Apr 2020'!M22/100)+'SEQ Apr 2020'!BP22/4)</f>
        <v>119.48299999999999</v>
      </c>
      <c r="D36" s="133">
        <f>IF('SEQ Apr 2020'!O22="",$C$29*$C$30*'SEQ Apr 2020'!N22/100,IF($C$29*$C$30&gt;='SEQ Apr 2020'!P22,('SEQ Apr 2020'!P22*'SEQ Apr 2020'!N22/100),($C$29*$C$30*'SEQ Apr 2020'!N22/100)))</f>
        <v>854.63636363636351</v>
      </c>
      <c r="E36" s="133">
        <f>IF(AND('SEQ Apr 2020'!R22&gt;0,'SEQ Apr 2020'!T22&gt;0),IF(($C$29*$C$30&lt;'SEQ Apr 2020'!T22),(0),($C$29*$C$30-'SEQ Apr 2020'!T22)*'SEQ Apr 2020'!U22/100),IF(AND('SEQ Apr 2020'!R22&gt;0,'SEQ Apr 2020'!T22=""),IF(($C$29*$C$30&lt;'SEQ Apr 2020'!R22+'SEQ Apr 2020'!P22),(0),(($C$29*$C$30-('SEQ Apr 2020'!R22+'SEQ Apr 2020'!P22))*'SEQ Apr 2020'!S22/100)),IF(AND('SEQ Apr 2020'!P22&gt;0,'SEQ Apr 2020'!R22=""&gt;0),IF(($C$29*$C$30&lt;'SEQ Apr 2020'!P22),(0),($C$29*$C$30-'SEQ Apr 2020'!P22)*'SEQ Apr 2020'!Q22/100),0)))</f>
        <v>0</v>
      </c>
      <c r="F36" s="134">
        <f>($C$29*$C$31)*'SEQ Apr 2020'!AF22/100</f>
        <v>249.81818181818181</v>
      </c>
      <c r="G36" s="135">
        <f t="shared" si="11"/>
        <v>1223.9375454545452</v>
      </c>
      <c r="H36" s="239">
        <f t="shared" si="12"/>
        <v>4417.8181818181811</v>
      </c>
      <c r="I36" s="239">
        <f t="shared" si="10"/>
        <v>4895.7501818181809</v>
      </c>
      <c r="J36" s="136">
        <f t="shared" si="13"/>
        <v>5385.3251999999993</v>
      </c>
      <c r="K36" s="137">
        <f>'SEQ Apr 2020'!BB22</f>
        <v>0</v>
      </c>
      <c r="L36" s="137">
        <f>'SEQ Apr 2020'!BC22</f>
        <v>0</v>
      </c>
      <c r="M36" s="137">
        <f>'SEQ Apr 2020'!BD22</f>
        <v>7</v>
      </c>
      <c r="N36" s="137">
        <f>'SEQ Apr 2020'!BE22</f>
        <v>0</v>
      </c>
      <c r="O36" s="144" t="str">
        <f t="shared" si="14"/>
        <v>Pay-on-time off bill</v>
      </c>
      <c r="P36" s="226" t="str">
        <f t="shared" si="15"/>
        <v>Exclusive</v>
      </c>
      <c r="Q36" s="240">
        <f t="shared" si="16"/>
        <v>4895.7501818181809</v>
      </c>
      <c r="R36" s="240">
        <f t="shared" si="17"/>
        <v>4553.0476690909081</v>
      </c>
      <c r="S36" s="136">
        <f t="shared" si="18"/>
        <v>5385.3251999999993</v>
      </c>
      <c r="T36" s="136">
        <f t="shared" si="18"/>
        <v>5008.3524359999992</v>
      </c>
      <c r="U36" s="160">
        <f>'SEQ Apr 2020'!BL22</f>
        <v>0</v>
      </c>
      <c r="V36" s="161" t="str">
        <f>'SEQ Apr 2020'!BM22</f>
        <v>n</v>
      </c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</row>
    <row r="37" spans="1:51" x14ac:dyDescent="0.15">
      <c r="A37" s="131" t="str">
        <f>'SEQ Apr 2020'!K23</f>
        <v>EnergyAustralia</v>
      </c>
      <c r="B37" s="132" t="str">
        <f>'SEQ Apr 2020'!L23</f>
        <v>Total Plan</v>
      </c>
      <c r="C37" s="133">
        <f>IF('SEQ Apr 2020'!BP23=0,91*'SEQ Apr 2020'!M23/100,(91*'SEQ Apr 2020'!M23/100)+'SEQ Apr 2020'!BP23/4)</f>
        <v>107.38</v>
      </c>
      <c r="D37" s="133">
        <f>IF('SEQ Apr 2020'!O23="",$C$29*$C$30*'SEQ Apr 2020'!N23/100,IF($C$29*$C$30&gt;='SEQ Apr 2020'!P23,('SEQ Apr 2020'!P23*'SEQ Apr 2020'!N23/100),($C$29*$C$30*'SEQ Apr 2020'!N23/100)))</f>
        <v>885.18181818181813</v>
      </c>
      <c r="E37" s="133">
        <f>IF(AND('SEQ Apr 2020'!R23&gt;0,'SEQ Apr 2020'!T23&gt;0),IF(($C$29*$C$30&lt;'SEQ Apr 2020'!T23),(0),($C$29*$C$30-'SEQ Apr 2020'!T23)*'SEQ Apr 2020'!U23/100),IF(AND('SEQ Apr 2020'!R23&gt;0,'SEQ Apr 2020'!T23=""),IF(($C$29*$C$30&lt;'SEQ Apr 2020'!R23+'SEQ Apr 2020'!P23),(0),(($C$29*$C$30-('SEQ Apr 2020'!R23+'SEQ Apr 2020'!P23))*'SEQ Apr 2020'!S23/100)),IF(AND('SEQ Apr 2020'!P23&gt;0,'SEQ Apr 2020'!R23=""&gt;0),IF(($C$29*$C$30&lt;'SEQ Apr 2020'!P23),(0),($C$29*$C$30-'SEQ Apr 2020'!P23)*'SEQ Apr 2020'!Q23/100),0)))</f>
        <v>0</v>
      </c>
      <c r="F37" s="134">
        <f>($C$29*$C$31)*'SEQ Apr 2020'!AF23/100</f>
        <v>233.99999864999998</v>
      </c>
      <c r="G37" s="135">
        <f t="shared" si="11"/>
        <v>1226.5618168318181</v>
      </c>
      <c r="H37" s="239">
        <f t="shared" si="12"/>
        <v>4476.7272673272728</v>
      </c>
      <c r="I37" s="239">
        <f t="shared" si="10"/>
        <v>4906.2472673272723</v>
      </c>
      <c r="J37" s="136">
        <f t="shared" si="13"/>
        <v>5396.8719940600004</v>
      </c>
      <c r="K37" s="137">
        <f>'SEQ Apr 2020'!BB23</f>
        <v>13</v>
      </c>
      <c r="L37" s="137">
        <f>'SEQ Apr 2020'!BC23</f>
        <v>0</v>
      </c>
      <c r="M37" s="137">
        <f>'SEQ Apr 2020'!BD23</f>
        <v>0</v>
      </c>
      <c r="N37" s="137">
        <f>'SEQ Apr 2020'!BE23</f>
        <v>0</v>
      </c>
      <c r="O37" s="144" t="str">
        <f t="shared" si="14"/>
        <v>Guaranteed off bill</v>
      </c>
      <c r="P37" s="226" t="str">
        <f t="shared" si="15"/>
        <v>Exclusive</v>
      </c>
      <c r="Q37" s="240">
        <f t="shared" si="16"/>
        <v>4268.4351225747268</v>
      </c>
      <c r="R37" s="240">
        <f t="shared" si="17"/>
        <v>4268.4351225747268</v>
      </c>
      <c r="S37" s="136">
        <f t="shared" si="18"/>
        <v>4695.2786348321997</v>
      </c>
      <c r="T37" s="136">
        <f t="shared" si="18"/>
        <v>4695.2786348321997</v>
      </c>
      <c r="U37" s="160">
        <f>'SEQ Apr 2020'!BL23</f>
        <v>0</v>
      </c>
      <c r="V37" s="161" t="str">
        <f>'SEQ Apr 2020'!BM23</f>
        <v>n</v>
      </c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</row>
    <row r="38" spans="1:51" x14ac:dyDescent="0.15">
      <c r="A38" s="131" t="str">
        <f>'SEQ Apr 2020'!K24</f>
        <v>Origin Energy</v>
      </c>
      <c r="B38" s="132" t="str">
        <f>'SEQ Apr 2020'!L24</f>
        <v xml:space="preserve">Flexi </v>
      </c>
      <c r="C38" s="133">
        <f>IF('SEQ Apr 2020'!BP24=0,91*'SEQ Apr 2020'!M24/100,(91*'SEQ Apr 2020'!M24/100)+'SEQ Apr 2020'!BP24/4)</f>
        <v>113.47699999999998</v>
      </c>
      <c r="D38" s="133">
        <f>IF('SEQ Apr 2020'!O24="",$C$29*$C$30*'SEQ Apr 2020'!N24/100,IF($C$29*$C$30&gt;='SEQ Apr 2020'!P24,('SEQ Apr 2020'!P24*'SEQ Apr 2020'!N24/100),($C$29*$C$30*'SEQ Apr 2020'!N24/100)))</f>
        <v>880.72727272727263</v>
      </c>
      <c r="E38" s="133">
        <f>IF(AND('SEQ Apr 2020'!R24&gt;0,'SEQ Apr 2020'!T24&gt;0),IF(($C$29*$C$30&lt;'SEQ Apr 2020'!T24),(0),($C$29*$C$30-'SEQ Apr 2020'!T24)*'SEQ Apr 2020'!U24/100),IF(AND('SEQ Apr 2020'!R24&gt;0,'SEQ Apr 2020'!T24=""),IF(($C$29*$C$30&lt;'SEQ Apr 2020'!R24+'SEQ Apr 2020'!P24),(0),(($C$29*$C$30-('SEQ Apr 2020'!R24+'SEQ Apr 2020'!P24))*'SEQ Apr 2020'!S24/100)),IF(AND('SEQ Apr 2020'!P24&gt;0,'SEQ Apr 2020'!R24=""&gt;0),IF(($C$29*$C$30&lt;'SEQ Apr 2020'!P24),(0),($C$29*$C$30-'SEQ Apr 2020'!P24)*'SEQ Apr 2020'!Q24/100),0)))</f>
        <v>0</v>
      </c>
      <c r="F38" s="134">
        <f>($C$29*$C$31)*'SEQ Apr 2020'!AF24/100</f>
        <v>284.31818181818181</v>
      </c>
      <c r="G38" s="135">
        <f t="shared" si="11"/>
        <v>1278.5224545454544</v>
      </c>
      <c r="H38" s="239">
        <f t="shared" si="12"/>
        <v>4660.181818181818</v>
      </c>
      <c r="I38" s="239">
        <f t="shared" si="10"/>
        <v>5114.0898181818175</v>
      </c>
      <c r="J38" s="136">
        <f t="shared" si="13"/>
        <v>5625.4987999999994</v>
      </c>
      <c r="K38" s="137">
        <f>'SEQ Apr 2020'!BB24</f>
        <v>12</v>
      </c>
      <c r="L38" s="137">
        <f>'SEQ Apr 2020'!BC24</f>
        <v>0</v>
      </c>
      <c r="M38" s="137">
        <f>'SEQ Apr 2020'!BD24</f>
        <v>0</v>
      </c>
      <c r="N38" s="137">
        <f>'SEQ Apr 2020'!BE24</f>
        <v>0</v>
      </c>
      <c r="O38" s="144" t="str">
        <f t="shared" si="14"/>
        <v>Guaranteed off bill</v>
      </c>
      <c r="P38" s="226" t="str">
        <f t="shared" si="15"/>
        <v>Inclusive</v>
      </c>
      <c r="Q38" s="240">
        <f t="shared" si="16"/>
        <v>4500.3990399999993</v>
      </c>
      <c r="R38" s="240">
        <f t="shared" si="17"/>
        <v>4500.3990399999993</v>
      </c>
      <c r="S38" s="136">
        <f t="shared" si="18"/>
        <v>4950.4389439999995</v>
      </c>
      <c r="T38" s="136">
        <f t="shared" si="18"/>
        <v>4950.4389439999995</v>
      </c>
      <c r="U38" s="160">
        <f>'SEQ Apr 2020'!BL24</f>
        <v>0</v>
      </c>
      <c r="V38" s="161" t="str">
        <f>'SEQ Apr 2020'!BM24</f>
        <v>n</v>
      </c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</row>
    <row r="39" spans="1:51" x14ac:dyDescent="0.15">
      <c r="A39" s="131" t="str">
        <f>'SEQ Apr 2020'!K25</f>
        <v>Powerdirect</v>
      </c>
      <c r="B39" s="132" t="str">
        <f>'SEQ Apr 2020'!L25</f>
        <v>Discount Saver</v>
      </c>
      <c r="C39" s="133">
        <f>IF('SEQ Apr 2020'!BP25=0,91*'SEQ Apr 2020'!M25/100,(91*'SEQ Apr 2020'!M25/100)+'SEQ Apr 2020'!BP25/4)</f>
        <v>121.94</v>
      </c>
      <c r="D39" s="133">
        <f>IF('SEQ Apr 2020'!O25="",$C$29*$C$30*'SEQ Apr 2020'!N25/100,IF($C$29*$C$30&gt;='SEQ Apr 2020'!P25,('SEQ Apr 2020'!P25*'SEQ Apr 2020'!N25/100),($C$29*$C$30*'SEQ Apr 2020'!N25/100)))</f>
        <v>874.68181818181813</v>
      </c>
      <c r="E39" s="133">
        <f>IF(AND('SEQ Apr 2020'!R25&gt;0,'SEQ Apr 2020'!T25&gt;0),IF(($C$29*$C$30&lt;'SEQ Apr 2020'!T25),(0),($C$29*$C$30-'SEQ Apr 2020'!T25)*'SEQ Apr 2020'!U25/100),IF(AND('SEQ Apr 2020'!R25&gt;0,'SEQ Apr 2020'!T25=""),IF(($C$29*$C$30&lt;'SEQ Apr 2020'!R25+'SEQ Apr 2020'!P25),(0),(($C$29*$C$30-('SEQ Apr 2020'!R25+'SEQ Apr 2020'!P25))*'SEQ Apr 2020'!S25/100)),IF(AND('SEQ Apr 2020'!P25&gt;0,'SEQ Apr 2020'!R25=""&gt;0),IF(($C$29*$C$30&lt;'SEQ Apr 2020'!P25),(0),($C$29*$C$30-'SEQ Apr 2020'!P25)*'SEQ Apr 2020'!Q25/100),0)))</f>
        <v>0</v>
      </c>
      <c r="F39" s="134">
        <f>($C$29*$C$31)*'SEQ Apr 2020'!AF25/100</f>
        <v>252</v>
      </c>
      <c r="G39" s="135">
        <f t="shared" si="11"/>
        <v>1248.6218181818181</v>
      </c>
      <c r="H39" s="239">
        <f t="shared" si="12"/>
        <v>4506.7272727272721</v>
      </c>
      <c r="I39" s="239">
        <f t="shared" si="10"/>
        <v>4994.4872727272723</v>
      </c>
      <c r="J39" s="136">
        <f t="shared" si="13"/>
        <v>5493.9359999999997</v>
      </c>
      <c r="K39" s="137">
        <f>'SEQ Apr 2020'!BB25</f>
        <v>16</v>
      </c>
      <c r="L39" s="137">
        <f>'SEQ Apr 2020'!BC25</f>
        <v>0</v>
      </c>
      <c r="M39" s="137">
        <f>'SEQ Apr 2020'!BD25</f>
        <v>0</v>
      </c>
      <c r="N39" s="137">
        <f>'SEQ Apr 2020'!BE25</f>
        <v>0</v>
      </c>
      <c r="O39" s="144" t="str">
        <f t="shared" si="14"/>
        <v>Guaranteed off bill</v>
      </c>
      <c r="P39" s="226" t="str">
        <f t="shared" si="15"/>
        <v>Exclusive</v>
      </c>
      <c r="Q39" s="240">
        <f t="shared" si="16"/>
        <v>4195.3693090909092</v>
      </c>
      <c r="R39" s="240">
        <f t="shared" si="17"/>
        <v>4195.3693090909092</v>
      </c>
      <c r="S39" s="136">
        <f t="shared" si="18"/>
        <v>4614.9062400000003</v>
      </c>
      <c r="T39" s="136">
        <f t="shared" si="18"/>
        <v>4614.9062400000003</v>
      </c>
      <c r="U39" s="160">
        <f>'SEQ Apr 2020'!BL25</f>
        <v>0</v>
      </c>
      <c r="V39" s="161" t="str">
        <f>'SEQ Apr 2020'!BM25</f>
        <v>n</v>
      </c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</row>
    <row r="40" spans="1:51" x14ac:dyDescent="0.15">
      <c r="A40" s="131" t="str">
        <f>'SEQ Apr 2020'!K26</f>
        <v>Powershop</v>
      </c>
      <c r="B40" s="132" t="str">
        <f>'SEQ Apr 2020'!L26</f>
        <v>Shopper with Mega Pack</v>
      </c>
      <c r="C40" s="133">
        <f>IF('SEQ Apr 2020'!BP26=0,91*'SEQ Apr 2020'!M26/100,(91*'SEQ Apr 2020'!M26/100)+'SEQ Apr 2020'!BP26/4)</f>
        <v>129.03799999999998</v>
      </c>
      <c r="D40" s="133">
        <f>IF('SEQ Apr 2020'!O26="",$C$29*$C$30*'SEQ Apr 2020'!N26/100,IF($C$29*$C$30&gt;='SEQ Apr 2020'!P26,('SEQ Apr 2020'!P26*'SEQ Apr 2020'!N26/100),($C$29*$C$30*'SEQ Apr 2020'!N26/100)))</f>
        <v>848.05</v>
      </c>
      <c r="E40" s="133">
        <f>IF(AND('SEQ Apr 2020'!R26&gt;0,'SEQ Apr 2020'!T26&gt;0),IF(($C$29*$C$30&lt;'SEQ Apr 2020'!T26),(0),($C$29*$C$30-'SEQ Apr 2020'!T26)*'SEQ Apr 2020'!U26/100),IF(AND('SEQ Apr 2020'!R26&gt;0,'SEQ Apr 2020'!T26=""),IF(($C$29*$C$30&lt;'SEQ Apr 2020'!R26+'SEQ Apr 2020'!P26),(0),(($C$29*$C$30-('SEQ Apr 2020'!R26+'SEQ Apr 2020'!P26))*'SEQ Apr 2020'!S26/100)),IF(AND('SEQ Apr 2020'!P26&gt;0,'SEQ Apr 2020'!R26=""&gt;0),IF(($C$29*$C$30&lt;'SEQ Apr 2020'!P26),(0),($C$29*$C$30-'SEQ Apr 2020'!P26)*'SEQ Apr 2020'!Q26/100),0)))</f>
        <v>0</v>
      </c>
      <c r="F40" s="134">
        <f>($C$29*$C$31)*'SEQ Apr 2020'!AF26/100</f>
        <v>280.5</v>
      </c>
      <c r="G40" s="135">
        <f t="shared" si="11"/>
        <v>1257.588</v>
      </c>
      <c r="H40" s="239">
        <f t="shared" si="12"/>
        <v>4514.2</v>
      </c>
      <c r="I40" s="239">
        <f t="shared" si="10"/>
        <v>5030.3519999999999</v>
      </c>
      <c r="J40" s="136">
        <f t="shared" si="13"/>
        <v>5533.3872000000001</v>
      </c>
      <c r="K40" s="137">
        <f>'SEQ Apr 2020'!BB26</f>
        <v>0</v>
      </c>
      <c r="L40" s="137">
        <f>'SEQ Apr 2020'!BC26</f>
        <v>0</v>
      </c>
      <c r="M40" s="137">
        <f>'SEQ Apr 2020'!BD26</f>
        <v>15</v>
      </c>
      <c r="N40" s="137">
        <f>'SEQ Apr 2020'!BE26</f>
        <v>0</v>
      </c>
      <c r="O40" s="144" t="str">
        <f t="shared" si="14"/>
        <v>Pay-on-time off bill</v>
      </c>
      <c r="P40" s="226" t="str">
        <f t="shared" si="15"/>
        <v>Inclusive</v>
      </c>
      <c r="Q40" s="240">
        <f t="shared" si="16"/>
        <v>5030.3519999999999</v>
      </c>
      <c r="R40" s="240">
        <f t="shared" si="17"/>
        <v>4275.7991999999995</v>
      </c>
      <c r="S40" s="136">
        <f t="shared" si="18"/>
        <v>5533.3872000000001</v>
      </c>
      <c r="T40" s="136">
        <f t="shared" si="18"/>
        <v>4703.3791199999996</v>
      </c>
      <c r="U40" s="160">
        <f>'SEQ Apr 2020'!BL26</f>
        <v>0</v>
      </c>
      <c r="V40" s="161" t="str">
        <f>'SEQ Apr 2020'!BM26</f>
        <v>n</v>
      </c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</row>
    <row r="41" spans="1:51" x14ac:dyDescent="0.15">
      <c r="A41" s="131" t="str">
        <f>'SEQ Apr 2020'!K27</f>
        <v>Energy Locals</v>
      </c>
      <c r="B41" s="132" t="str">
        <f>'SEQ Apr 2020'!L27</f>
        <v>Business Member</v>
      </c>
      <c r="C41" s="133">
        <f>IF('SEQ Apr 2020'!BP27=0,91*'SEQ Apr 2020'!M27/100,(91*'SEQ Apr 2020'!M27/100)+'SEQ Apr 2020'!BP27/4)</f>
        <v>158.83159090909089</v>
      </c>
      <c r="D41" s="133">
        <f>IF('SEQ Apr 2020'!O27="",$C$29*$C$30*'SEQ Apr 2020'!N27/100,IF($C$29*$C$30&gt;='SEQ Apr 2020'!P27,('SEQ Apr 2020'!P27*'SEQ Apr 2020'!N27/100),($C$29*$C$30*'SEQ Apr 2020'!N27/100)))</f>
        <v>731.81818181818176</v>
      </c>
      <c r="E41" s="133">
        <f>IF(AND('SEQ Apr 2020'!R27&gt;0,'SEQ Apr 2020'!T27&gt;0),IF(($C$29*$C$30&lt;'SEQ Apr 2020'!T27),(0),($C$29*$C$30-'SEQ Apr 2020'!T27)*'SEQ Apr 2020'!U27/100),IF(AND('SEQ Apr 2020'!R27&gt;0,'SEQ Apr 2020'!T27=""),IF(($C$29*$C$30&lt;'SEQ Apr 2020'!R27+'SEQ Apr 2020'!P27),(0),(($C$29*$C$30-('SEQ Apr 2020'!R27+'SEQ Apr 2020'!P27))*'SEQ Apr 2020'!S27/100)),IF(AND('SEQ Apr 2020'!P27&gt;0,'SEQ Apr 2020'!R27=""&gt;0),IF(($C$29*$C$30&lt;'SEQ Apr 2020'!P27),(0),($C$29*$C$30-'SEQ Apr 2020'!P27)*'SEQ Apr 2020'!Q27/100),0)))</f>
        <v>0</v>
      </c>
      <c r="F41" s="134">
        <f>($C$29*$C$31)*'SEQ Apr 2020'!AF27/100</f>
        <v>272.72727272727269</v>
      </c>
      <c r="G41" s="135">
        <f t="shared" si="11"/>
        <v>1163.3770454545454</v>
      </c>
      <c r="H41" s="239">
        <f t="shared" si="12"/>
        <v>4018.181818181818</v>
      </c>
      <c r="I41" s="239">
        <f t="shared" si="10"/>
        <v>4653.5081818181816</v>
      </c>
      <c r="J41" s="136">
        <f t="shared" si="13"/>
        <v>5118.8590000000004</v>
      </c>
      <c r="K41" s="137">
        <f>'SEQ Apr 2020'!BB27</f>
        <v>0</v>
      </c>
      <c r="L41" s="137">
        <f>'SEQ Apr 2020'!BC27</f>
        <v>0</v>
      </c>
      <c r="M41" s="137">
        <f>'SEQ Apr 2020'!BD27</f>
        <v>0</v>
      </c>
      <c r="N41" s="137">
        <f>'SEQ Apr 2020'!BE27</f>
        <v>0</v>
      </c>
      <c r="O41" s="144" t="str">
        <f t="shared" si="14"/>
        <v>No discount</v>
      </c>
      <c r="P41" s="226" t="str">
        <f t="shared" si="15"/>
        <v>Exclusive</v>
      </c>
      <c r="Q41" s="240">
        <f t="shared" si="16"/>
        <v>4653.5081818181816</v>
      </c>
      <c r="R41" s="240">
        <f t="shared" si="17"/>
        <v>4653.5081818181816</v>
      </c>
      <c r="S41" s="136">
        <f t="shared" si="18"/>
        <v>5118.8590000000004</v>
      </c>
      <c r="T41" s="136">
        <f t="shared" si="18"/>
        <v>5118.8590000000004</v>
      </c>
      <c r="U41" s="160">
        <f>'SEQ Apr 2020'!BL27</f>
        <v>0</v>
      </c>
      <c r="V41" s="161" t="str">
        <f>'SEQ Apr 2020'!BM27</f>
        <v>n</v>
      </c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</row>
    <row r="42" spans="1:51" x14ac:dyDescent="0.15">
      <c r="A42" s="131" t="str">
        <f>'SEQ Apr 2020'!K28</f>
        <v>Simply Energy</v>
      </c>
      <c r="B42" s="132" t="str">
        <f>'SEQ Apr 2020'!L28</f>
        <v>Business Plus</v>
      </c>
      <c r="C42" s="133">
        <f>IF('SEQ Apr 2020'!BP28=0,91*'SEQ Apr 2020'!M28/100,(91*'SEQ Apr 2020'!M28/100)+'SEQ Apr 2020'!BP28/4)</f>
        <v>120.31027272727273</v>
      </c>
      <c r="D42" s="133">
        <f>IF('SEQ Apr 2020'!O28="",$C$29*$C$30*'SEQ Apr 2020'!N28/100,IF($C$29*$C$30&gt;='SEQ Apr 2020'!P28,('SEQ Apr 2020'!P28*'SEQ Apr 2020'!N28/100),($C$29*$C$30*'SEQ Apr 2020'!N28/100)))</f>
        <v>749.63636363636351</v>
      </c>
      <c r="E42" s="133">
        <f>IF(AND('SEQ Apr 2020'!R28&gt;0,'SEQ Apr 2020'!T28&gt;0),IF(($C$29*$C$30&lt;'SEQ Apr 2020'!T28),(0),($C$29*$C$30-'SEQ Apr 2020'!T28)*'SEQ Apr 2020'!U28/100),IF(AND('SEQ Apr 2020'!R28&gt;0,'SEQ Apr 2020'!T28=""),IF(($C$29*$C$30&lt;'SEQ Apr 2020'!R28+'SEQ Apr 2020'!P28),(0),(($C$29*$C$30-('SEQ Apr 2020'!R28+'SEQ Apr 2020'!P28))*'SEQ Apr 2020'!S28/100)),IF(AND('SEQ Apr 2020'!P28&gt;0,'SEQ Apr 2020'!R28=""&gt;0),IF(($C$29*$C$30&lt;'SEQ Apr 2020'!P28),(0),($C$29*$C$30-'SEQ Apr 2020'!P28)*'SEQ Apr 2020'!Q28/100),0)))</f>
        <v>0</v>
      </c>
      <c r="F42" s="134">
        <f>($C$29*$C$31)*'SEQ Apr 2020'!AF28/100</f>
        <v>257.04545454545456</v>
      </c>
      <c r="G42" s="135">
        <f t="shared" si="11"/>
        <v>1126.9920909090908</v>
      </c>
      <c r="H42" s="239">
        <f t="shared" si="12"/>
        <v>4026.7272727272725</v>
      </c>
      <c r="I42" s="239">
        <f t="shared" si="10"/>
        <v>4507.9683636363634</v>
      </c>
      <c r="J42" s="136">
        <f t="shared" si="13"/>
        <v>4958.7651999999998</v>
      </c>
      <c r="K42" s="137">
        <f>'SEQ Apr 2020'!BB28</f>
        <v>0</v>
      </c>
      <c r="L42" s="137">
        <f>'SEQ Apr 2020'!BC28</f>
        <v>0</v>
      </c>
      <c r="M42" s="137">
        <f>'SEQ Apr 2020'!BD28</f>
        <v>0</v>
      </c>
      <c r="N42" s="137">
        <f>'SEQ Apr 2020'!BE28</f>
        <v>0</v>
      </c>
      <c r="O42" s="144" t="str">
        <f t="shared" si="14"/>
        <v>No discount</v>
      </c>
      <c r="P42" s="226" t="str">
        <f t="shared" si="15"/>
        <v>Exclusive</v>
      </c>
      <c r="Q42" s="240">
        <f t="shared" si="16"/>
        <v>4507.9683636363634</v>
      </c>
      <c r="R42" s="240">
        <f t="shared" si="17"/>
        <v>4507.9683636363634</v>
      </c>
      <c r="S42" s="136">
        <f t="shared" si="18"/>
        <v>4958.7651999999998</v>
      </c>
      <c r="T42" s="136">
        <f t="shared" si="18"/>
        <v>4958.7651999999998</v>
      </c>
      <c r="U42" s="160">
        <f>'SEQ Apr 2020'!BL28</f>
        <v>0</v>
      </c>
      <c r="V42" s="161" t="str">
        <f>'SEQ Apr 2020'!BM28</f>
        <v>n</v>
      </c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</row>
    <row r="43" spans="1:51" x14ac:dyDescent="0.15">
      <c r="A43" s="131" t="str">
        <f>'SEQ Apr 2020'!K29</f>
        <v>Alinta Energy</v>
      </c>
      <c r="B43" s="132" t="str">
        <f>'SEQ Apr 2020'!L29</f>
        <v>Business Advantage</v>
      </c>
      <c r="C43" s="133">
        <f>IF('SEQ Apr 2020'!BP29=0,91*'SEQ Apr 2020'!M29/100,(91*'SEQ Apr 2020'!M29/100)+'SEQ Apr 2020'!BP29/4)</f>
        <v>119.84699999999999</v>
      </c>
      <c r="D43" s="133">
        <f>IF('SEQ Apr 2020'!O29="",$C$29*$C$30*'SEQ Apr 2020'!N29/100,IF($C$29*$C$30&gt;='SEQ Apr 2020'!P29,('SEQ Apr 2020'!P29*'SEQ Apr 2020'!N29/100),($C$29*$C$30*'SEQ Apr 2020'!N29/100)))</f>
        <v>754.40909090909088</v>
      </c>
      <c r="E43" s="133">
        <f>IF(AND('SEQ Apr 2020'!R29&gt;0,'SEQ Apr 2020'!T29&gt;0),IF(($C$29*$C$30&lt;'SEQ Apr 2020'!T29),(0),($C$29*$C$30-'SEQ Apr 2020'!T29)*'SEQ Apr 2020'!U29/100),IF(AND('SEQ Apr 2020'!R29&gt;0,'SEQ Apr 2020'!T29=""),IF(($C$29*$C$30&lt;'SEQ Apr 2020'!R29+'SEQ Apr 2020'!P29),(0),(($C$29*$C$30-('SEQ Apr 2020'!R29+'SEQ Apr 2020'!P29))*'SEQ Apr 2020'!S29/100)),IF(AND('SEQ Apr 2020'!P29&gt;0,'SEQ Apr 2020'!R29=""&gt;0),IF(($C$29*$C$30&lt;'SEQ Apr 2020'!P29),(0),($C$29*$C$30-'SEQ Apr 2020'!P29)*'SEQ Apr 2020'!Q29/100),0)))</f>
        <v>0</v>
      </c>
      <c r="F43" s="134">
        <f>($C$29*$C$31)*'SEQ Apr 2020'!AF29/100</f>
        <v>202.4999985</v>
      </c>
      <c r="G43" s="135">
        <f t="shared" si="11"/>
        <v>1076.7560894090909</v>
      </c>
      <c r="H43" s="239">
        <f t="shared" si="12"/>
        <v>3827.6363576363638</v>
      </c>
      <c r="I43" s="239">
        <f t="shared" si="10"/>
        <v>4307.0243576363637</v>
      </c>
      <c r="J43" s="136">
        <f t="shared" si="13"/>
        <v>4737.7267934000001</v>
      </c>
      <c r="K43" s="137">
        <f>'SEQ Apr 2020'!BB29</f>
        <v>0</v>
      </c>
      <c r="L43" s="137">
        <f>'SEQ Apr 2020'!BC29</f>
        <v>0</v>
      </c>
      <c r="M43" s="137">
        <f>'SEQ Apr 2020'!BD29</f>
        <v>0</v>
      </c>
      <c r="N43" s="137">
        <f>'SEQ Apr 2020'!BE29</f>
        <v>0</v>
      </c>
      <c r="O43" s="144" t="str">
        <f t="shared" si="14"/>
        <v>No discount</v>
      </c>
      <c r="P43" s="226" t="str">
        <f t="shared" si="15"/>
        <v>Exclusive</v>
      </c>
      <c r="Q43" s="240">
        <f t="shared" si="16"/>
        <v>4307.0243576363637</v>
      </c>
      <c r="R43" s="240">
        <f t="shared" si="17"/>
        <v>4307.0243576363637</v>
      </c>
      <c r="S43" s="136">
        <f t="shared" si="18"/>
        <v>4737.7267934000001</v>
      </c>
      <c r="T43" s="136">
        <f t="shared" si="18"/>
        <v>4737.7267934000001</v>
      </c>
      <c r="U43" s="160">
        <f>'SEQ Apr 2020'!BL29</f>
        <v>0</v>
      </c>
      <c r="V43" s="161" t="str">
        <f>'SEQ Apr 2020'!BM29</f>
        <v>n</v>
      </c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</row>
    <row r="44" spans="1:51" x14ac:dyDescent="0.15">
      <c r="A44" s="131" t="str">
        <f>'SEQ Apr 2020'!K30</f>
        <v>1st Energy</v>
      </c>
      <c r="B44" s="132" t="str">
        <f>'SEQ Apr 2020'!L30</f>
        <v>1st Saver</v>
      </c>
      <c r="C44" s="133">
        <f>IF('SEQ Apr 2020'!BP30=0,91*'SEQ Apr 2020'!M30/100,(91*'SEQ Apr 2020'!M30/100)+'SEQ Apr 2020'!BP30/4)</f>
        <v>140.13999999999999</v>
      </c>
      <c r="D44" s="133">
        <f>IF('SEQ Apr 2020'!O30="",$C$29*$C$30*'SEQ Apr 2020'!N30/100,IF($C$29*$C$30&gt;='SEQ Apr 2020'!P30,('SEQ Apr 2020'!P30*'SEQ Apr 2020'!N30/100),($C$29*$C$30*'SEQ Apr 2020'!N30/100)))</f>
        <v>406.30909090909086</v>
      </c>
      <c r="E44" s="133">
        <f>IF(AND('SEQ Apr 2020'!R30&gt;0,'SEQ Apr 2020'!T30&gt;0),IF(($C$29*$C$30&lt;'SEQ Apr 2020'!T30),(0),($C$29*$C$30-'SEQ Apr 2020'!T30)*'SEQ Apr 2020'!U30/100),IF(AND('SEQ Apr 2020'!R30&gt;0,'SEQ Apr 2020'!T30=""),IF(($C$29*$C$30&lt;'SEQ Apr 2020'!R30+'SEQ Apr 2020'!P30),(0),(($C$29*$C$30-('SEQ Apr 2020'!R30+'SEQ Apr 2020'!P30))*'SEQ Apr 2020'!S30/100)),IF(AND('SEQ Apr 2020'!P30&gt;0,'SEQ Apr 2020'!R30=""&gt;0),IF(($C$29*$C$30&lt;'SEQ Apr 2020'!P30),(0),($C$29*$C$30-'SEQ Apr 2020'!P30)*'SEQ Apr 2020'!Q30/100),0)))</f>
        <v>438.59999847</v>
      </c>
      <c r="F44" s="134">
        <f>($C$29*$C$31)*'SEQ Apr 2020'!AF30/100</f>
        <v>231.95454545454544</v>
      </c>
      <c r="G44" s="135">
        <f t="shared" si="11"/>
        <v>1217.0036348336364</v>
      </c>
      <c r="H44" s="239">
        <f t="shared" si="12"/>
        <v>4307.4545393345452</v>
      </c>
      <c r="I44" s="239">
        <f t="shared" si="10"/>
        <v>4868.0145393345456</v>
      </c>
      <c r="J44" s="136">
        <f t="shared" si="13"/>
        <v>5354.815993268001</v>
      </c>
      <c r="K44" s="137">
        <f>'SEQ Apr 2020'!BB30</f>
        <v>0</v>
      </c>
      <c r="L44" s="137">
        <f>'SEQ Apr 2020'!BC30</f>
        <v>0</v>
      </c>
      <c r="M44" s="137">
        <f>'SEQ Apr 2020'!BD30</f>
        <v>15</v>
      </c>
      <c r="N44" s="137">
        <f>'SEQ Apr 2020'!BE30</f>
        <v>0</v>
      </c>
      <c r="O44" s="144" t="str">
        <f t="shared" si="14"/>
        <v>Pay-on-time off bill</v>
      </c>
      <c r="P44" s="226" t="str">
        <f t="shared" si="15"/>
        <v>Exclusive</v>
      </c>
      <c r="Q44" s="240">
        <f t="shared" si="16"/>
        <v>4868.0145393345456</v>
      </c>
      <c r="R44" s="240">
        <f t="shared" si="17"/>
        <v>4137.8123584343639</v>
      </c>
      <c r="S44" s="136">
        <f t="shared" si="18"/>
        <v>5354.815993268001</v>
      </c>
      <c r="T44" s="136">
        <f t="shared" si="18"/>
        <v>4551.5935942778005</v>
      </c>
      <c r="U44" s="160">
        <f>'SEQ Apr 2020'!BL30</f>
        <v>0</v>
      </c>
      <c r="V44" s="161">
        <f>'SEQ Apr 2020'!BM30</f>
        <v>0</v>
      </c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</row>
    <row r="45" spans="1:51" x14ac:dyDescent="0.15">
      <c r="A45" s="131" t="str">
        <f>'SEQ Apr 2020'!K31</f>
        <v>Next Business Energy</v>
      </c>
      <c r="B45" s="132" t="str">
        <f>'SEQ Apr 2020'!L31</f>
        <v>Market offer</v>
      </c>
      <c r="C45" s="133">
        <f>IF('SEQ Apr 2020'!BP31=0,91*'SEQ Apr 2020'!M31/100,(91*'SEQ Apr 2020'!M31/100)+'SEQ Apr 2020'!BP31/4)</f>
        <v>89.179999999999978</v>
      </c>
      <c r="D45" s="133">
        <f>IF('SEQ Apr 2020'!O31="",$C$29*$C$30*'SEQ Apr 2020'!N31/100,IF($C$29*$C$30&gt;='SEQ Apr 2020'!P31,('SEQ Apr 2020'!P31*'SEQ Apr 2020'!N31/100),($C$29*$C$30*'SEQ Apr 2020'!N31/100)))</f>
        <v>469.99999999999994</v>
      </c>
      <c r="E45" s="133">
        <f>IF(AND('SEQ Apr 2020'!R31&gt;0,'SEQ Apr 2020'!T31&gt;0),IF(($C$29*$C$30&lt;'SEQ Apr 2020'!T31),(0),($C$29*$C$30-'SEQ Apr 2020'!T31)*'SEQ Apr 2020'!U31/100),IF(AND('SEQ Apr 2020'!R31&gt;0,'SEQ Apr 2020'!T31=""),IF(($C$29*$C$30&lt;'SEQ Apr 2020'!R31+'SEQ Apr 2020'!P31),(0),(($C$29*$C$30-('SEQ Apr 2020'!R31+'SEQ Apr 2020'!P31))*'SEQ Apr 2020'!S31/100)),IF(AND('SEQ Apr 2020'!P31&gt;0,'SEQ Apr 2020'!R31=""&gt;0),IF(($C$29*$C$30&lt;'SEQ Apr 2020'!P31),(0),($C$29*$C$30-'SEQ Apr 2020'!P31)*'SEQ Apr 2020'!Q31/100),0)))</f>
        <v>184</v>
      </c>
      <c r="F45" s="134">
        <f>($C$29*$C$31)*'SEQ Apr 2020'!AF31/100</f>
        <v>243</v>
      </c>
      <c r="G45" s="135">
        <f t="shared" si="11"/>
        <v>986.18</v>
      </c>
      <c r="H45" s="239">
        <f t="shared" si="12"/>
        <v>3588</v>
      </c>
      <c r="I45" s="239">
        <f t="shared" si="10"/>
        <v>3944.72</v>
      </c>
      <c r="J45" s="136">
        <f t="shared" si="13"/>
        <v>4339.192</v>
      </c>
      <c r="K45" s="137">
        <f>'SEQ Apr 2020'!BB31</f>
        <v>0</v>
      </c>
      <c r="L45" s="137">
        <f>'SEQ Apr 2020'!BC31</f>
        <v>0</v>
      </c>
      <c r="M45" s="137">
        <f>'SEQ Apr 2020'!BD31</f>
        <v>0</v>
      </c>
      <c r="N45" s="137">
        <f>'SEQ Apr 2020'!BE31</f>
        <v>0</v>
      </c>
      <c r="O45" s="144" t="str">
        <f t="shared" si="14"/>
        <v>No discount</v>
      </c>
      <c r="P45" s="226" t="str">
        <f t="shared" si="15"/>
        <v>Exclusive</v>
      </c>
      <c r="Q45" s="240">
        <f t="shared" si="16"/>
        <v>3944.72</v>
      </c>
      <c r="R45" s="240">
        <f t="shared" si="17"/>
        <v>3944.72</v>
      </c>
      <c r="S45" s="136">
        <f t="shared" si="18"/>
        <v>4339.192</v>
      </c>
      <c r="T45" s="136">
        <f t="shared" si="18"/>
        <v>4339.192</v>
      </c>
      <c r="U45" s="160">
        <f>'SEQ Apr 2020'!BL31</f>
        <v>24</v>
      </c>
      <c r="V45" s="161" t="str">
        <f>'SEQ Apr 2020'!BM31</f>
        <v>n</v>
      </c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</row>
    <row r="46" spans="1:51" x14ac:dyDescent="0.15">
      <c r="A46" s="131" t="str">
        <f>'SEQ Apr 2020'!K32</f>
        <v>Red Energy</v>
      </c>
      <c r="B46" s="132" t="str">
        <f>'SEQ Apr 2020'!L32</f>
        <v>Red Business Saver</v>
      </c>
      <c r="C46" s="133">
        <f>IF('SEQ Apr 2020'!BP32=0,91*'SEQ Apr 2020'!M32/100,(91*'SEQ Apr 2020'!M32/100)+'SEQ Apr 2020'!BP32/4)</f>
        <v>113.84100000000001</v>
      </c>
      <c r="D46" s="133">
        <f>IF('SEQ Apr 2020'!O32="",$C$29*$C$30*'SEQ Apr 2020'!N32/100,IF($C$29*$C$30&gt;='SEQ Apr 2020'!P32,('SEQ Apr 2020'!P32*'SEQ Apr 2020'!N32/100),($C$29*$C$30*'SEQ Apr 2020'!N32/100)))</f>
        <v>423.45454545454544</v>
      </c>
      <c r="E46" s="133">
        <f>IF(AND('SEQ Apr 2020'!R32&gt;0,'SEQ Apr 2020'!T32&gt;0),IF(($C$29*$C$30&lt;'SEQ Apr 2020'!T32),(0),($C$29*$C$30-'SEQ Apr 2020'!T32)*'SEQ Apr 2020'!U32/100),IF(AND('SEQ Apr 2020'!R32&gt;0,'SEQ Apr 2020'!T32=""),IF(($C$29*$C$30&lt;'SEQ Apr 2020'!R32+'SEQ Apr 2020'!P32),(0),(($C$29*$C$30-('SEQ Apr 2020'!R32+'SEQ Apr 2020'!P32))*'SEQ Apr 2020'!S32/100)),IF(AND('SEQ Apr 2020'!P32&gt;0,'SEQ Apr 2020'!R32=""&gt;0),IF(($C$29*$C$30&lt;'SEQ Apr 2020'!P32),(0),($C$29*$C$30-'SEQ Apr 2020'!P32)*'SEQ Apr 2020'!Q32/100),0)))</f>
        <v>328.5</v>
      </c>
      <c r="F46" s="134">
        <f>($C$29*$C$31)*'SEQ Apr 2020'!AF32/100</f>
        <v>247.49999999999997</v>
      </c>
      <c r="G46" s="135">
        <f t="shared" si="11"/>
        <v>1113.2955454545454</v>
      </c>
      <c r="H46" s="239">
        <f t="shared" si="12"/>
        <v>3997.8181818181815</v>
      </c>
      <c r="I46" s="239">
        <f t="shared" si="10"/>
        <v>4453.1821818181816</v>
      </c>
      <c r="J46" s="136">
        <f t="shared" si="13"/>
        <v>4898.5003999999999</v>
      </c>
      <c r="K46" s="137">
        <f>'SEQ Apr 2020'!BB32</f>
        <v>0</v>
      </c>
      <c r="L46" s="137">
        <f>'SEQ Apr 2020'!BC32</f>
        <v>0</v>
      </c>
      <c r="M46" s="137">
        <f>'SEQ Apr 2020'!BD32</f>
        <v>0</v>
      </c>
      <c r="N46" s="137">
        <f>'SEQ Apr 2020'!BE32</f>
        <v>0</v>
      </c>
      <c r="O46" s="144" t="str">
        <f t="shared" si="14"/>
        <v>No discount</v>
      </c>
      <c r="P46" s="226" t="str">
        <f t="shared" si="15"/>
        <v>Inclusive</v>
      </c>
      <c r="Q46" s="240">
        <f t="shared" si="16"/>
        <v>4453.1821818181816</v>
      </c>
      <c r="R46" s="240">
        <f t="shared" si="17"/>
        <v>4453.1821818181816</v>
      </c>
      <c r="S46" s="136">
        <f t="shared" si="18"/>
        <v>4898.5003999999999</v>
      </c>
      <c r="T46" s="136">
        <f t="shared" si="18"/>
        <v>4898.5003999999999</v>
      </c>
      <c r="U46" s="160">
        <f>'SEQ Apr 2020'!BL32</f>
        <v>0</v>
      </c>
      <c r="V46" s="161" t="str">
        <f>'SEQ Apr 2020'!BM32</f>
        <v>n</v>
      </c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</row>
    <row r="47" spans="1:51" x14ac:dyDescent="0.15">
      <c r="A47" s="131" t="str">
        <f>'SEQ Apr 2020'!K33</f>
        <v>Amaysim</v>
      </c>
      <c r="B47" s="132" t="str">
        <f>'SEQ Apr 2020'!L33</f>
        <v>Business as you go</v>
      </c>
      <c r="C47" s="133">
        <f>IF('SEQ Apr 2020'!BP33=0,91*'SEQ Apr 2020'!M33/100,(91*'SEQ Apr 2020'!M33/100)+'SEQ Apr 2020'!BP33/4)</f>
        <v>120.31110000000001</v>
      </c>
      <c r="D47" s="133">
        <f>IF('SEQ Apr 2020'!O33="",$C$29*$C$30*'SEQ Apr 2020'!N33/100,IF($C$29*$C$30&gt;='SEQ Apr 2020'!P33,('SEQ Apr 2020'!P33*'SEQ Apr 2020'!N33/100),($C$29*$C$30*'SEQ Apr 2020'!N33/100)))</f>
        <v>862.4</v>
      </c>
      <c r="E47" s="133">
        <f>IF(AND('SEQ Apr 2020'!R33&gt;0,'SEQ Apr 2020'!T33&gt;0),IF(($C$29*$C$30&lt;'SEQ Apr 2020'!T33),(0),($C$29*$C$30-'SEQ Apr 2020'!T33)*'SEQ Apr 2020'!U33/100),IF(AND('SEQ Apr 2020'!R33&gt;0,'SEQ Apr 2020'!T33=""),IF(($C$29*$C$30&lt;'SEQ Apr 2020'!R33+'SEQ Apr 2020'!P33),(0),(($C$29*$C$30-('SEQ Apr 2020'!R33+'SEQ Apr 2020'!P33))*'SEQ Apr 2020'!S33/100)),IF(AND('SEQ Apr 2020'!P33&gt;0,'SEQ Apr 2020'!R33=""&gt;0),IF(($C$29*$C$30&lt;'SEQ Apr 2020'!P33),(0),($C$29*$C$30-'SEQ Apr 2020'!P33)*'SEQ Apr 2020'!Q33/100),0)))</f>
        <v>0</v>
      </c>
      <c r="F47" s="134">
        <f>($C$29*$C$31)*'SEQ Apr 2020'!AF33/100</f>
        <v>40.500000000000007</v>
      </c>
      <c r="G47" s="135">
        <f t="shared" si="11"/>
        <v>1023.2111</v>
      </c>
      <c r="H47" s="239">
        <f t="shared" si="12"/>
        <v>3611.6</v>
      </c>
      <c r="I47" s="239">
        <f t="shared" si="10"/>
        <v>4092.8444</v>
      </c>
      <c r="J47" s="136">
        <f t="shared" si="13"/>
        <v>4502.1288400000003</v>
      </c>
      <c r="K47" s="137">
        <f>'SEQ Apr 2020'!BB33</f>
        <v>0</v>
      </c>
      <c r="L47" s="137">
        <f>'SEQ Apr 2020'!BC33</f>
        <v>0</v>
      </c>
      <c r="M47" s="137">
        <f>'SEQ Apr 2020'!BD33</f>
        <v>0</v>
      </c>
      <c r="N47" s="137">
        <f>'SEQ Apr 2020'!BE33</f>
        <v>0</v>
      </c>
      <c r="O47" s="144" t="str">
        <f t="shared" si="14"/>
        <v>No discount</v>
      </c>
      <c r="P47" s="226" t="str">
        <f t="shared" si="15"/>
        <v>Exclusive</v>
      </c>
      <c r="Q47" s="240">
        <f t="shared" si="16"/>
        <v>4092.8444</v>
      </c>
      <c r="R47" s="240">
        <f t="shared" si="17"/>
        <v>4092.8444</v>
      </c>
      <c r="S47" s="136">
        <f t="shared" si="18"/>
        <v>4502.1288400000003</v>
      </c>
      <c r="T47" s="136">
        <f t="shared" si="18"/>
        <v>4502.1288400000003</v>
      </c>
      <c r="U47" s="160">
        <f>'SEQ Apr 2020'!BL33</f>
        <v>0</v>
      </c>
      <c r="V47" s="161" t="str">
        <f>'SEQ Apr 2020'!BM33</f>
        <v>n</v>
      </c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</row>
    <row r="48" spans="1:51" x14ac:dyDescent="0.15">
      <c r="A48" s="131" t="str">
        <f>'SEQ Apr 2020'!K34</f>
        <v>Blue NRG</v>
      </c>
      <c r="B48" s="132" t="str">
        <f>'SEQ Apr 2020'!L34</f>
        <v>Blue Essential</v>
      </c>
      <c r="C48" s="133">
        <f>IF('SEQ Apr 2020'!BP34=0,91*'SEQ Apr 2020'!M34/100,(91*'SEQ Apr 2020'!M34/100)+'SEQ Apr 2020'!BP34/4)</f>
        <v>118.3</v>
      </c>
      <c r="D48" s="133">
        <f>IF('SEQ Apr 2020'!O34="",$C$29*$C$30*'SEQ Apr 2020'!N34/100,IF($C$29*$C$30&gt;='SEQ Apr 2020'!P34,('SEQ Apr 2020'!P34*'SEQ Apr 2020'!N34/100),($C$29*$C$30*'SEQ Apr 2020'!N34/100)))</f>
        <v>762.99999999999989</v>
      </c>
      <c r="E48" s="133">
        <f>IF(AND('SEQ Apr 2020'!R34&gt;0,'SEQ Apr 2020'!T34&gt;0),IF(($C$29*$C$30&lt;'SEQ Apr 2020'!T34),(0),($C$29*$C$30-'SEQ Apr 2020'!T34)*'SEQ Apr 2020'!U34/100),IF(AND('SEQ Apr 2020'!R34&gt;0,'SEQ Apr 2020'!T34=""),IF(($C$29*$C$30&lt;'SEQ Apr 2020'!R34+'SEQ Apr 2020'!P34),(0),(($C$29*$C$30-('SEQ Apr 2020'!R34+'SEQ Apr 2020'!P34))*'SEQ Apr 2020'!S34/100)),IF(AND('SEQ Apr 2020'!P34&gt;0,'SEQ Apr 2020'!R34=""&gt;0),IF(($C$29*$C$30&lt;'SEQ Apr 2020'!P34),(0),($C$29*$C$30-'SEQ Apr 2020'!P34)*'SEQ Apr 2020'!Q34/100),0)))</f>
        <v>0</v>
      </c>
      <c r="F48" s="134">
        <f>($C$29*$C$31)*'SEQ Apr 2020'!AF34/100</f>
        <v>240</v>
      </c>
      <c r="G48" s="135">
        <f t="shared" si="11"/>
        <v>1121.2999999999997</v>
      </c>
      <c r="H48" s="239">
        <f t="shared" si="12"/>
        <v>4011.9999999999991</v>
      </c>
      <c r="I48" s="239">
        <f t="shared" si="10"/>
        <v>4485.1999999999989</v>
      </c>
      <c r="J48" s="136">
        <f t="shared" si="13"/>
        <v>4933.7199999999993</v>
      </c>
      <c r="K48" s="137">
        <f>'SEQ Apr 2020'!BB34</f>
        <v>0</v>
      </c>
      <c r="L48" s="137">
        <f>'SEQ Apr 2020'!BC34</f>
        <v>0</v>
      </c>
      <c r="M48" s="137">
        <f>'SEQ Apr 2020'!BD34</f>
        <v>0</v>
      </c>
      <c r="N48" s="137">
        <f>'SEQ Apr 2020'!BE34</f>
        <v>0</v>
      </c>
      <c r="O48" s="144" t="str">
        <f t="shared" si="14"/>
        <v>No discount</v>
      </c>
      <c r="P48" s="226" t="str">
        <f t="shared" si="15"/>
        <v>Exclusive</v>
      </c>
      <c r="Q48" s="240">
        <f t="shared" si="16"/>
        <v>4485.1999999999989</v>
      </c>
      <c r="R48" s="240">
        <f t="shared" si="17"/>
        <v>4485.1999999999989</v>
      </c>
      <c r="S48" s="136">
        <f t="shared" si="18"/>
        <v>4933.7199999999993</v>
      </c>
      <c r="T48" s="136">
        <f t="shared" si="18"/>
        <v>4933.7199999999993</v>
      </c>
      <c r="U48" s="160">
        <f>'SEQ Apr 2020'!BL34</f>
        <v>0</v>
      </c>
      <c r="V48" s="161" t="str">
        <f>'SEQ Apr 2020'!BM34</f>
        <v>n</v>
      </c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</row>
    <row r="49" spans="1:51" x14ac:dyDescent="0.15">
      <c r="A49" s="131" t="str">
        <f>'SEQ Apr 2020'!K35</f>
        <v>Future X Power</v>
      </c>
      <c r="B49" s="132" t="str">
        <f>'SEQ Apr 2020'!L35</f>
        <v>Flexi Saver</v>
      </c>
      <c r="C49" s="133">
        <f>IF('SEQ Apr 2020'!BP35=0,91*'SEQ Apr 2020'!M35/100,(91*'SEQ Apr 2020'!M35/100)+'SEQ Apr 2020'!BP35/4)</f>
        <v>120.211</v>
      </c>
      <c r="D49" s="133">
        <f>IF('SEQ Apr 2020'!O35="",$C$29*$C$30*'SEQ Apr 2020'!N35/100,IF($C$29*$C$30&gt;='SEQ Apr 2020'!P35,('SEQ Apr 2020'!P35*'SEQ Apr 2020'!N35/100),($C$29*$C$30*'SEQ Apr 2020'!N35/100)))</f>
        <v>875.63636363636351</v>
      </c>
      <c r="E49" s="133">
        <f>IF(AND('SEQ Apr 2020'!R35&gt;0,'SEQ Apr 2020'!T35&gt;0),IF(($C$29*$C$30&lt;'SEQ Apr 2020'!T35),(0),($C$29*$C$30-'SEQ Apr 2020'!T35)*'SEQ Apr 2020'!U35/100),IF(AND('SEQ Apr 2020'!R35&gt;0,'SEQ Apr 2020'!T35=""),IF(($C$29*$C$30&lt;'SEQ Apr 2020'!R35+'SEQ Apr 2020'!P35),(0),(($C$29*$C$30-('SEQ Apr 2020'!R35+'SEQ Apr 2020'!P35))*'SEQ Apr 2020'!S35/100)),IF(AND('SEQ Apr 2020'!P35&gt;0,'SEQ Apr 2020'!R35=""&gt;0),IF(($C$29*$C$30&lt;'SEQ Apr 2020'!P35),(0),($C$29*$C$30-'SEQ Apr 2020'!P35)*'SEQ Apr 2020'!Q35/100),0)))</f>
        <v>0</v>
      </c>
      <c r="F49" s="134">
        <f>($C$29*$C$31)*'SEQ Apr 2020'!AF35/100</f>
        <v>284.45454545454538</v>
      </c>
      <c r="G49" s="135">
        <f t="shared" si="11"/>
        <v>1280.3019090909088</v>
      </c>
      <c r="H49" s="239">
        <f t="shared" si="12"/>
        <v>4640.3636363636351</v>
      </c>
      <c r="I49" s="239">
        <f t="shared" si="10"/>
        <v>5121.2076363636352</v>
      </c>
      <c r="J49" s="136">
        <f t="shared" si="13"/>
        <v>5633.3283999999994</v>
      </c>
      <c r="K49" s="137">
        <f>'SEQ Apr 2020'!BB35</f>
        <v>0</v>
      </c>
      <c r="L49" s="137">
        <f>'SEQ Apr 2020'!BC35</f>
        <v>0</v>
      </c>
      <c r="M49" s="137">
        <f>'SEQ Apr 2020'!BD35</f>
        <v>0</v>
      </c>
      <c r="N49" s="137">
        <f>'SEQ Apr 2020'!BE35</f>
        <v>19</v>
      </c>
      <c r="O49" s="144" t="str">
        <f t="shared" si="14"/>
        <v>Pay-on-time off usage</v>
      </c>
      <c r="P49" s="226" t="str">
        <f t="shared" si="15"/>
        <v>Exclusive</v>
      </c>
      <c r="Q49" s="240">
        <f t="shared" si="16"/>
        <v>5121.2076363636352</v>
      </c>
      <c r="R49" s="240">
        <f t="shared" si="17"/>
        <v>4239.5385454545449</v>
      </c>
      <c r="S49" s="136">
        <f t="shared" si="18"/>
        <v>5633.3283999999994</v>
      </c>
      <c r="T49" s="136">
        <f t="shared" si="18"/>
        <v>4663.4924000000001</v>
      </c>
      <c r="U49" s="160">
        <f>'SEQ Apr 2020'!BL35</f>
        <v>0</v>
      </c>
      <c r="V49" s="161" t="str">
        <f>'SEQ Apr 2020'!BM35</f>
        <v>n</v>
      </c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</row>
    <row r="50" spans="1:51" ht="15" thickBot="1" x14ac:dyDescent="0.2">
      <c r="A50" s="148" t="str">
        <f>'SEQ Apr 2020'!K36</f>
        <v>LPE</v>
      </c>
      <c r="B50" s="149" t="str">
        <f>'SEQ Apr 2020'!L36</f>
        <v>Business Plus</v>
      </c>
      <c r="C50" s="166">
        <f>IF('SEQ Apr 2020'!BP36=0,91*'SEQ Apr 2020'!M36/100,(91*'SEQ Apr 2020'!M36/100)+'SEQ Apr 2020'!BP36/4)</f>
        <v>112.21954545454544</v>
      </c>
      <c r="D50" s="166">
        <f>IF('SEQ Apr 2020'!O36="",$C$29*$C$30*'SEQ Apr 2020'!N36/100,IF($C$29*$C$30&gt;='SEQ Apr 2020'!P36,('SEQ Apr 2020'!P36*'SEQ Apr 2020'!N36/100),($C$29*$C$30*'SEQ Apr 2020'!N36/100)))</f>
        <v>749</v>
      </c>
      <c r="E50" s="166">
        <f>IF(AND('SEQ Apr 2020'!R36&gt;0,'SEQ Apr 2020'!T36&gt;0),IF(($C$29*$C$30&lt;'SEQ Apr 2020'!T36),(0),($C$29*$C$30-'SEQ Apr 2020'!T36)*'SEQ Apr 2020'!U36/100),IF(AND('SEQ Apr 2020'!R36&gt;0,'SEQ Apr 2020'!T36=""),IF(($C$29*$C$30&lt;'SEQ Apr 2020'!R36+'SEQ Apr 2020'!P36),(0),(($C$29*$C$30-('SEQ Apr 2020'!R36+'SEQ Apr 2020'!P36))*'SEQ Apr 2020'!S36/100)),IF(AND('SEQ Apr 2020'!P36&gt;0,'SEQ Apr 2020'!R36=""&gt;0),IF(($C$29*$C$30&lt;'SEQ Apr 2020'!P36),(0),($C$29*$C$30-'SEQ Apr 2020'!P36)*'SEQ Apr 2020'!Q36/100),0)))</f>
        <v>0</v>
      </c>
      <c r="F50" s="173">
        <f>($C$29*$C$31)*'SEQ Apr 2020'!AF36/100</f>
        <v>185.9999985</v>
      </c>
      <c r="G50" s="167">
        <f t="shared" si="11"/>
        <v>1047.2195439545455</v>
      </c>
      <c r="H50" s="243">
        <f t="shared" si="12"/>
        <v>3739.9999940000002</v>
      </c>
      <c r="I50" s="241">
        <f t="shared" si="10"/>
        <v>4188.8781758181822</v>
      </c>
      <c r="J50" s="168">
        <f t="shared" si="13"/>
        <v>4607.7659934000012</v>
      </c>
      <c r="K50" s="153">
        <f>'SEQ Apr 2020'!BB36</f>
        <v>0</v>
      </c>
      <c r="L50" s="153">
        <f>'SEQ Apr 2020'!BC36</f>
        <v>0</v>
      </c>
      <c r="M50" s="153">
        <f>'SEQ Apr 2020'!BD36</f>
        <v>0</v>
      </c>
      <c r="N50" s="153">
        <f>'SEQ Apr 2020'!BE36</f>
        <v>0</v>
      </c>
      <c r="O50" s="154" t="str">
        <f t="shared" si="14"/>
        <v>No discount</v>
      </c>
      <c r="P50" s="227" t="str">
        <f t="shared" si="15"/>
        <v>Exclusive</v>
      </c>
      <c r="Q50" s="242">
        <f t="shared" si="16"/>
        <v>4188.8781758181822</v>
      </c>
      <c r="R50" s="244">
        <f t="shared" si="17"/>
        <v>4188.8781758181822</v>
      </c>
      <c r="S50" s="168">
        <f t="shared" si="18"/>
        <v>4607.7659934000012</v>
      </c>
      <c r="T50" s="168">
        <f t="shared" si="18"/>
        <v>4607.7659934000012</v>
      </c>
      <c r="U50" s="170">
        <f>'SEQ Apr 2020'!BL36</f>
        <v>0</v>
      </c>
      <c r="V50" s="165" t="str">
        <f>'SEQ Apr 2020'!BM36</f>
        <v>n</v>
      </c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</row>
    <row r="51" spans="1:51" x14ac:dyDescent="0.15"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</row>
    <row r="52" spans="1:51" ht="15" thickBot="1" x14ac:dyDescent="0.2"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</row>
    <row r="53" spans="1:51" x14ac:dyDescent="0.15">
      <c r="A53" s="72" t="s">
        <v>220</v>
      </c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</row>
    <row r="54" spans="1:51" x14ac:dyDescent="0.15">
      <c r="A54" s="75" t="s">
        <v>198</v>
      </c>
      <c r="B54" s="47"/>
      <c r="C54" s="91">
        <v>5000</v>
      </c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76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</row>
    <row r="55" spans="1:51" x14ac:dyDescent="0.15">
      <c r="A55" s="75" t="s">
        <v>266</v>
      </c>
      <c r="B55" s="47"/>
      <c r="C55" s="92">
        <v>0.7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76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</row>
    <row r="56" spans="1:51" x14ac:dyDescent="0.15">
      <c r="A56" s="75" t="s">
        <v>218</v>
      </c>
      <c r="B56" s="47"/>
      <c r="C56" s="92">
        <v>0.3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76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</row>
    <row r="57" spans="1:51" x14ac:dyDescent="0.15">
      <c r="A57" s="75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76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</row>
    <row r="58" spans="1:51" ht="75" x14ac:dyDescent="0.15">
      <c r="A58" s="276" t="s">
        <v>144</v>
      </c>
      <c r="B58" s="122" t="s">
        <v>320</v>
      </c>
      <c r="C58" s="120" t="s">
        <v>204</v>
      </c>
      <c r="D58" s="120" t="s">
        <v>465</v>
      </c>
      <c r="E58" s="120" t="s">
        <v>205</v>
      </c>
      <c r="F58" s="122" t="s">
        <v>219</v>
      </c>
      <c r="G58" s="120" t="s">
        <v>206</v>
      </c>
      <c r="H58" s="277" t="s">
        <v>570</v>
      </c>
      <c r="I58" s="278" t="s">
        <v>207</v>
      </c>
      <c r="J58" s="123" t="s">
        <v>23</v>
      </c>
      <c r="K58" s="124" t="s">
        <v>286</v>
      </c>
      <c r="L58" s="124" t="s">
        <v>287</v>
      </c>
      <c r="M58" s="124" t="s">
        <v>288</v>
      </c>
      <c r="N58" s="124" t="s">
        <v>289</v>
      </c>
      <c r="O58" s="279" t="s">
        <v>571</v>
      </c>
      <c r="P58" s="279" t="s">
        <v>572</v>
      </c>
      <c r="Q58" s="280" t="s">
        <v>574</v>
      </c>
      <c r="R58" s="280" t="s">
        <v>575</v>
      </c>
      <c r="S58" s="125" t="s">
        <v>271</v>
      </c>
      <c r="T58" s="125" t="s">
        <v>272</v>
      </c>
      <c r="U58" s="124" t="s">
        <v>263</v>
      </c>
      <c r="V58" s="127" t="s">
        <v>264</v>
      </c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</row>
    <row r="59" spans="1:51" x14ac:dyDescent="0.15">
      <c r="A59" s="131" t="str">
        <f>'SEQ Apr 2020'!K37</f>
        <v>AGL</v>
      </c>
      <c r="B59" s="132" t="str">
        <f>'SEQ Apr 2020'!L37</f>
        <v>Business Essentials Saver</v>
      </c>
      <c r="C59" s="133">
        <f>IF('SEQ Apr 2020'!BP37=0,91*'SEQ Apr 2020'!M37/100,(91*'SEQ Apr 2020'!M37/100)+'SEQ Apr 2020'!BP37/4)</f>
        <v>100.1330909090909</v>
      </c>
      <c r="D59" s="133">
        <f>IF('SEQ Apr 2020'!O37="",$C$54*$C$55*'SEQ Apr 2020'!N37/100,IF($C$54*$C$55&gt;='SEQ Apr 2020'!P37,('SEQ Apr 2020'!P37*'SEQ Apr 2020'!N37/100),($C$54*$C$55*'SEQ Apr 2020'!N37/100)))</f>
        <v>811.36363636363637</v>
      </c>
      <c r="E59" s="133">
        <f>IF(AND('SEQ Apr 2020'!R37&gt;0,'SEQ Apr 2020'!T37&gt;0),IF(($C$54*$C$55&lt;'SEQ Apr 2020'!T37),(0),($C$54*$C$55-'SEQ Apr 2020'!T37)*'SEQ Apr 2020'!U37/100),IF(AND('SEQ Apr 2020'!R37&gt;0,'SEQ Apr 2020'!T37=""),IF(($C$54*$C$55&lt;'SEQ Apr 2020'!R37+'SEQ Apr 2020'!P37),(0),(($C$54*$C$55-('SEQ Apr 2020'!R37+'SEQ Apr 2020'!P37))*'SEQ Apr 2020'!S37/100)),IF(AND('SEQ Apr 2020'!P37&gt;0,'SEQ Apr 2020'!R37=""&gt;0),IF(($C$54*$C$55&lt;'SEQ Apr 2020'!P37),(0),($C$54*$C$55-'SEQ Apr 2020'!P37)*'SEQ Apr 2020'!Q37/100),0)))</f>
        <v>0</v>
      </c>
      <c r="F59" s="134">
        <f>($C$54*$C$56)*'SEQ Apr 2020'!W37/100</f>
        <v>277.49999864999995</v>
      </c>
      <c r="G59" s="135">
        <f>SUM(C59:F59)</f>
        <v>1188.9967259227274</v>
      </c>
      <c r="H59" s="239">
        <f>(G59-C59)*4</f>
        <v>4355.4545400545458</v>
      </c>
      <c r="I59" s="239">
        <f t="shared" ref="I59:I75" si="19">G59*4</f>
        <v>4755.9869036909095</v>
      </c>
      <c r="J59" s="136">
        <f>I59*1.1</f>
        <v>5231.5855940600004</v>
      </c>
      <c r="K59" s="137">
        <f>'SEQ Apr 2020'!BB37</f>
        <v>0</v>
      </c>
      <c r="L59" s="137">
        <f>'SEQ Apr 2020'!BC37</f>
        <v>0</v>
      </c>
      <c r="M59" s="137">
        <f>'SEQ Apr 2020'!BD37</f>
        <v>0</v>
      </c>
      <c r="N59" s="137">
        <f>'SEQ Apr 2020'!BE37</f>
        <v>0</v>
      </c>
      <c r="O59" s="144" t="str">
        <f>IF(SUM(K59:N59)=0,"No discount",IF(K59&gt;0,"Guaranteed off bill",IF(L59&gt;0,"Guaranteed off usage",IF(M59&gt;0,"Pay-on-time off bill","Pay-on-time off usage"))))</f>
        <v>No discount</v>
      </c>
      <c r="P59" s="226" t="str">
        <f>IF(OR(A59="Origin Energy",A59="Red Energy",A59="Powershop"),"Inclusive","Exclusive")</f>
        <v>Exclusive</v>
      </c>
      <c r="Q59" s="240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4755.9869036909095</v>
      </c>
      <c r="R59" s="240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4755.9869036909095</v>
      </c>
      <c r="S59" s="136">
        <f>Q59*1.1</f>
        <v>5231.5855940600004</v>
      </c>
      <c r="T59" s="136">
        <f>R59*1.1</f>
        <v>5231.5855940600004</v>
      </c>
      <c r="U59" s="160">
        <f>'SEQ Apr 2020'!BL37</f>
        <v>0</v>
      </c>
      <c r="V59" s="161" t="str">
        <f>'SEQ Apr 2020'!BM37</f>
        <v>n</v>
      </c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</row>
    <row r="60" spans="1:51" x14ac:dyDescent="0.15">
      <c r="A60" s="131" t="str">
        <f>'SEQ Apr 2020'!K38</f>
        <v>Click Energy</v>
      </c>
      <c r="B60" s="132" t="str">
        <f>'SEQ Apr 2020'!L38</f>
        <v>Click Business Start</v>
      </c>
      <c r="C60" s="133">
        <f>IF('SEQ Apr 2020'!BP38=0,91*'SEQ Apr 2020'!M38/100,(91*'SEQ Apr 2020'!M38/100)+'SEQ Apr 2020'!BP38/4)</f>
        <v>115.65272727272728</v>
      </c>
      <c r="D60" s="133">
        <f>IF('SEQ Apr 2020'!O38="",$C$54*$C$55*'SEQ Apr 2020'!N38/100,IF($C$54*$C$55&gt;='SEQ Apr 2020'!P38,('SEQ Apr 2020'!P38*'SEQ Apr 2020'!N38/100),($C$54*$C$55*'SEQ Apr 2020'!N38/100)))</f>
        <v>803.72727272727275</v>
      </c>
      <c r="E60" s="133">
        <f>IF(AND('SEQ Apr 2020'!R38&gt;0,'SEQ Apr 2020'!T38&gt;0),IF(($C$54*$C$55&lt;'SEQ Apr 2020'!T38),(0),($C$54*$C$55-'SEQ Apr 2020'!T38)*'SEQ Apr 2020'!U38/100),IF(AND('SEQ Apr 2020'!R38&gt;0,'SEQ Apr 2020'!T38=""),IF(($C$54*$C$55&lt;'SEQ Apr 2020'!R38+'SEQ Apr 2020'!P38),(0),(($C$54*$C$55-('SEQ Apr 2020'!R38+'SEQ Apr 2020'!P38))*'SEQ Apr 2020'!S38/100)),IF(AND('SEQ Apr 2020'!P38&gt;0,'SEQ Apr 2020'!R38=""&gt;0),IF(($C$54*$C$55&lt;'SEQ Apr 2020'!P38),(0),($C$54*$C$55-'SEQ Apr 2020'!P38)*'SEQ Apr 2020'!Q38/100),0)))</f>
        <v>0</v>
      </c>
      <c r="F60" s="134">
        <f>($C$54*$C$56)*'SEQ Apr 2020'!W38/100</f>
        <v>31.909090909090501</v>
      </c>
      <c r="G60" s="135">
        <f t="shared" ref="G60:G75" si="20">SUM(C60:F60)</f>
        <v>951.28909090909053</v>
      </c>
      <c r="H60" s="239">
        <f t="shared" ref="H60:H75" si="21">(G60-C60)*4</f>
        <v>3342.5454545454531</v>
      </c>
      <c r="I60" s="239">
        <f t="shared" si="19"/>
        <v>3805.1563636363621</v>
      </c>
      <c r="J60" s="136">
        <f t="shared" ref="J60:J75" si="22">I60*1.1</f>
        <v>4185.6719999999987</v>
      </c>
      <c r="K60" s="137">
        <f>'SEQ Apr 2020'!BB38</f>
        <v>0</v>
      </c>
      <c r="L60" s="137">
        <f>'SEQ Apr 2020'!BC38</f>
        <v>0</v>
      </c>
      <c r="M60" s="137">
        <f>'SEQ Apr 2020'!BD38</f>
        <v>0</v>
      </c>
      <c r="N60" s="137">
        <f>'SEQ Apr 2020'!BE38</f>
        <v>0</v>
      </c>
      <c r="O60" s="144" t="str">
        <f t="shared" ref="O60:O61" si="23">IF(SUM(K60:N60)=0,"No discount",IF(K60&gt;0,"Guaranteed off bill",IF(L60&gt;0,"Guaranteed off usage",IF(M60&gt;0,"Pay-on-time off bill","Pay-on-time off usage"))))</f>
        <v>No discount</v>
      </c>
      <c r="P60" s="226" t="str">
        <f t="shared" ref="P60:P75" si="24">IF(OR(A60="Origin Energy",A60="Red Energy",A60="Powershop"),"Inclusive","Exclusive")</f>
        <v>Exclusive</v>
      </c>
      <c r="Q60" s="240">
        <f t="shared" ref="Q60:Q75" si="25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3805.1563636363621</v>
      </c>
      <c r="R60" s="240">
        <f t="shared" ref="R60:R75" si="26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3805.1563636363621</v>
      </c>
      <c r="S60" s="136">
        <f t="shared" ref="S60:T75" si="27">Q60*1.1</f>
        <v>4185.6719999999987</v>
      </c>
      <c r="T60" s="136">
        <f t="shared" si="27"/>
        <v>4185.6719999999987</v>
      </c>
      <c r="U60" s="160">
        <f>'SEQ Apr 2020'!BL38</f>
        <v>0</v>
      </c>
      <c r="V60" s="161" t="str">
        <f>'SEQ Apr 2020'!BM38</f>
        <v>n</v>
      </c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</row>
    <row r="61" spans="1:51" x14ac:dyDescent="0.15">
      <c r="A61" s="131" t="str">
        <f>'SEQ Apr 2020'!K39</f>
        <v>Diamond Energy</v>
      </c>
      <c r="B61" s="132" t="str">
        <f>'SEQ Apr 2020'!L39</f>
        <v>Renewable Saver POT</v>
      </c>
      <c r="C61" s="133">
        <f>IF('SEQ Apr 2020'!BP39=0,91*'SEQ Apr 2020'!M39/100,(91*'SEQ Apr 2020'!M39/100)+'SEQ Apr 2020'!BP39/4)</f>
        <v>117.88636363636363</v>
      </c>
      <c r="D61" s="133">
        <f>IF('SEQ Apr 2020'!O39="",$C$54*$C$55*'SEQ Apr 2020'!N39/100,IF($C$54*$C$55&gt;='SEQ Apr 2020'!P39,('SEQ Apr 2020'!P39*'SEQ Apr 2020'!N39/100),($C$54*$C$55*'SEQ Apr 2020'!N39/100)))</f>
        <v>889</v>
      </c>
      <c r="E61" s="133">
        <f>IF(AND('SEQ Apr 2020'!R39&gt;0,'SEQ Apr 2020'!T39&gt;0),IF(($C$54*$C$55&lt;'SEQ Apr 2020'!T39),(0),($C$54*$C$55-'SEQ Apr 2020'!T39)*'SEQ Apr 2020'!U39/100),IF(AND('SEQ Apr 2020'!R39&gt;0,'SEQ Apr 2020'!T39=""),IF(($C$54*$C$55&lt;'SEQ Apr 2020'!R39+'SEQ Apr 2020'!P39),(0),(($C$54*$C$55-('SEQ Apr 2020'!R39+'SEQ Apr 2020'!P39))*'SEQ Apr 2020'!S39/100)),IF(AND('SEQ Apr 2020'!P39&gt;0,'SEQ Apr 2020'!R39=""&gt;0),IF(($C$54*$C$55&lt;'SEQ Apr 2020'!P39),(0),($C$54*$C$55-'SEQ Apr 2020'!P39)*'SEQ Apr 2020'!Q39/100),0)))</f>
        <v>0</v>
      </c>
      <c r="F61" s="134">
        <f>($C$54*$C$56)*'SEQ Apr 2020'!W39/100</f>
        <v>318.81818181818176</v>
      </c>
      <c r="G61" s="135">
        <f t="shared" si="20"/>
        <v>1325.7045454545455</v>
      </c>
      <c r="H61" s="239">
        <f t="shared" si="21"/>
        <v>4831.2727272727279</v>
      </c>
      <c r="I61" s="239">
        <f t="shared" si="19"/>
        <v>5302.818181818182</v>
      </c>
      <c r="J61" s="136">
        <f t="shared" si="22"/>
        <v>5833.1</v>
      </c>
      <c r="K61" s="137">
        <f>'SEQ Apr 2020'!BB39</f>
        <v>0</v>
      </c>
      <c r="L61" s="137">
        <f>'SEQ Apr 2020'!BC39</f>
        <v>0</v>
      </c>
      <c r="M61" s="137">
        <f>'SEQ Apr 2020'!BD39</f>
        <v>7</v>
      </c>
      <c r="N61" s="137">
        <f>'SEQ Apr 2020'!BE39</f>
        <v>0</v>
      </c>
      <c r="O61" s="144" t="str">
        <f t="shared" si="23"/>
        <v>Pay-on-time off bill</v>
      </c>
      <c r="P61" s="226" t="str">
        <f t="shared" si="24"/>
        <v>Exclusive</v>
      </c>
      <c r="Q61" s="240">
        <f t="shared" si="25"/>
        <v>5302.818181818182</v>
      </c>
      <c r="R61" s="240">
        <f t="shared" si="26"/>
        <v>4931.6209090909097</v>
      </c>
      <c r="S61" s="136">
        <f t="shared" si="27"/>
        <v>5833.1</v>
      </c>
      <c r="T61" s="136">
        <f t="shared" si="27"/>
        <v>5424.7830000000013</v>
      </c>
      <c r="U61" s="160">
        <f>'SEQ Apr 2020'!BL39</f>
        <v>0</v>
      </c>
      <c r="V61" s="161" t="str">
        <f>'SEQ Apr 2020'!BM39</f>
        <v>n</v>
      </c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</row>
    <row r="62" spans="1:51" x14ac:dyDescent="0.15">
      <c r="A62" s="131" t="str">
        <f>'SEQ Apr 2020'!K40</f>
        <v>EnergyAustralia</v>
      </c>
      <c r="B62" s="132" t="str">
        <f>'SEQ Apr 2020'!L40</f>
        <v>Total Plan</v>
      </c>
      <c r="C62" s="133">
        <f>IF('SEQ Apr 2020'!BP40=0,91*'SEQ Apr 2020'!M40/100,(91*'SEQ Apr 2020'!M40/100)+'SEQ Apr 2020'!BP40/4)</f>
        <v>107.10699999999999</v>
      </c>
      <c r="D62" s="133">
        <f>IF('SEQ Apr 2020'!O40="",$C$54*$C$55*'SEQ Apr 2020'!N40/100,IF($C$54*$C$55&gt;='SEQ Apr 2020'!P40,('SEQ Apr 2020'!P40*'SEQ Apr 2020'!N40/100),($C$54*$C$55*'SEQ Apr 2020'!N40/100)))</f>
        <v>918.90909090909076</v>
      </c>
      <c r="E62" s="133">
        <f>IF(AND('SEQ Apr 2020'!R40&gt;0,'SEQ Apr 2020'!T40&gt;0),IF(($C$54*$C$55&lt;'SEQ Apr 2020'!T40),(0),($C$54*$C$55-'SEQ Apr 2020'!T40)*'SEQ Apr 2020'!U40/100),IF(AND('SEQ Apr 2020'!R40&gt;0,'SEQ Apr 2020'!T40=""),IF(($C$54*$C$55&lt;'SEQ Apr 2020'!R40+'SEQ Apr 2020'!P40),(0),(($C$54*$C$55-('SEQ Apr 2020'!R40+'SEQ Apr 2020'!P40))*'SEQ Apr 2020'!S40/100)),IF(AND('SEQ Apr 2020'!P40&gt;0,'SEQ Apr 2020'!R40=""&gt;0),IF(($C$54*$C$55&lt;'SEQ Apr 2020'!P40),(0),($C$54*$C$55-'SEQ Apr 2020'!P40)*'SEQ Apr 2020'!Q40/100),0)))</f>
        <v>0</v>
      </c>
      <c r="F62" s="134">
        <f>($C$54*$C$56)*'SEQ Apr 2020'!W40/100</f>
        <v>317.0454545454545</v>
      </c>
      <c r="G62" s="135">
        <f t="shared" si="20"/>
        <v>1343.0615454545452</v>
      </c>
      <c r="H62" s="239">
        <f t="shared" si="21"/>
        <v>4943.8181818181811</v>
      </c>
      <c r="I62" s="239">
        <f t="shared" si="19"/>
        <v>5372.246181818181</v>
      </c>
      <c r="J62" s="136">
        <f t="shared" si="22"/>
        <v>5909.4707999999991</v>
      </c>
      <c r="K62" s="137">
        <f>'SEQ Apr 2020'!BB40</f>
        <v>13</v>
      </c>
      <c r="L62" s="137">
        <f>'SEQ Apr 2020'!BC40</f>
        <v>0</v>
      </c>
      <c r="M62" s="137">
        <f>'SEQ Apr 2020'!BD40</f>
        <v>0</v>
      </c>
      <c r="N62" s="137">
        <f>'SEQ Apr 2020'!BE40</f>
        <v>0</v>
      </c>
      <c r="O62" s="144" t="str">
        <f t="shared" ref="O62:O75" si="28">IF(SUM(K62:N62)=0,"No discount",IF(K62&gt;0,"Guaranteed off bill",IF(L62&gt;0,"Guaranteed off usage",IF(M62&gt;0,"Pay-on-time off bill","Pay-on-time off usage"))))</f>
        <v>Guaranteed off bill</v>
      </c>
      <c r="P62" s="226" t="str">
        <f t="shared" si="24"/>
        <v>Exclusive</v>
      </c>
      <c r="Q62" s="240">
        <f t="shared" si="25"/>
        <v>4673.8541781818176</v>
      </c>
      <c r="R62" s="240">
        <f t="shared" si="26"/>
        <v>4673.8541781818176</v>
      </c>
      <c r="S62" s="136">
        <f t="shared" si="27"/>
        <v>5141.2395959999994</v>
      </c>
      <c r="T62" s="136">
        <f t="shared" si="27"/>
        <v>5141.2395959999994</v>
      </c>
      <c r="U62" s="160">
        <f>'SEQ Apr 2020'!BL40</f>
        <v>0</v>
      </c>
      <c r="V62" s="161" t="str">
        <f>'SEQ Apr 2020'!BM40</f>
        <v>n</v>
      </c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</row>
    <row r="63" spans="1:51" x14ac:dyDescent="0.15">
      <c r="A63" s="131" t="str">
        <f>'SEQ Apr 2020'!K41</f>
        <v>Origin Energy</v>
      </c>
      <c r="B63" s="132" t="str">
        <f>'SEQ Apr 2020'!L41</f>
        <v xml:space="preserve">Flexi </v>
      </c>
      <c r="C63" s="133">
        <f>IF('SEQ Apr 2020'!BP41=0,91*'SEQ Apr 2020'!M41/100,(91*'SEQ Apr 2020'!M41/100)+'SEQ Apr 2020'!BP41/4)</f>
        <v>111.00345454545455</v>
      </c>
      <c r="D63" s="133">
        <f>IF('SEQ Apr 2020'!O41="",$C$54*$C$55*'SEQ Apr 2020'!N41/100,IF($C$54*$C$55&gt;='SEQ Apr 2020'!P41,('SEQ Apr 2020'!P41*'SEQ Apr 2020'!N41/100),($C$54*$C$55*'SEQ Apr 2020'!N41/100)))</f>
        <v>944.36363636363637</v>
      </c>
      <c r="E63" s="133">
        <f>IF(AND('SEQ Apr 2020'!R41&gt;0,'SEQ Apr 2020'!T41&gt;0),IF(($C$54*$C$55&lt;'SEQ Apr 2020'!T41),(0),($C$54*$C$55-'SEQ Apr 2020'!T41)*'SEQ Apr 2020'!U41/100),IF(AND('SEQ Apr 2020'!R41&gt;0,'SEQ Apr 2020'!T41=""),IF(($C$54*$C$55&lt;'SEQ Apr 2020'!R41+'SEQ Apr 2020'!P41),(0),(($C$54*$C$55-('SEQ Apr 2020'!R41+'SEQ Apr 2020'!P41))*'SEQ Apr 2020'!S41/100)),IF(AND('SEQ Apr 2020'!P41&gt;0,'SEQ Apr 2020'!R41=""&gt;0),IF(($C$54*$C$55&lt;'SEQ Apr 2020'!P41),(0),($C$54*$C$55-'SEQ Apr 2020'!P41)*'SEQ Apr 2020'!Q41/100),0)))</f>
        <v>0</v>
      </c>
      <c r="F63" s="134">
        <f>($C$54*$C$56)*'SEQ Apr 2020'!W41/100</f>
        <v>349.4999985</v>
      </c>
      <c r="G63" s="135">
        <f t="shared" si="20"/>
        <v>1404.8670894090908</v>
      </c>
      <c r="H63" s="239">
        <f t="shared" si="21"/>
        <v>5175.4545394545448</v>
      </c>
      <c r="I63" s="239">
        <f t="shared" si="19"/>
        <v>5619.4683576363632</v>
      </c>
      <c r="J63" s="136">
        <f t="shared" si="22"/>
        <v>6181.4151934000001</v>
      </c>
      <c r="K63" s="137">
        <f>'SEQ Apr 2020'!BB41</f>
        <v>12</v>
      </c>
      <c r="L63" s="137">
        <f>'SEQ Apr 2020'!BC41</f>
        <v>0</v>
      </c>
      <c r="M63" s="137">
        <f>'SEQ Apr 2020'!BD41</f>
        <v>0</v>
      </c>
      <c r="N63" s="137">
        <f>'SEQ Apr 2020'!BE41</f>
        <v>0</v>
      </c>
      <c r="O63" s="144" t="str">
        <f t="shared" si="28"/>
        <v>Guaranteed off bill</v>
      </c>
      <c r="P63" s="226" t="str">
        <f t="shared" si="24"/>
        <v>Inclusive</v>
      </c>
      <c r="Q63" s="240">
        <f t="shared" si="25"/>
        <v>4945.1321547199996</v>
      </c>
      <c r="R63" s="240">
        <f t="shared" si="26"/>
        <v>4945.1321547199996</v>
      </c>
      <c r="S63" s="136">
        <f t="shared" si="27"/>
        <v>5439.645370192</v>
      </c>
      <c r="T63" s="136">
        <f t="shared" si="27"/>
        <v>5439.645370192</v>
      </c>
      <c r="U63" s="160">
        <f>'SEQ Apr 2020'!BL41</f>
        <v>0</v>
      </c>
      <c r="V63" s="161" t="str">
        <f>'SEQ Apr 2020'!BM41</f>
        <v>n</v>
      </c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</row>
    <row r="64" spans="1:51" x14ac:dyDescent="0.15">
      <c r="A64" s="131" t="str">
        <f>'SEQ Apr 2020'!K42</f>
        <v>Powerdirect</v>
      </c>
      <c r="B64" s="132" t="str">
        <f>'SEQ Apr 2020'!L42</f>
        <v>Discount Saver</v>
      </c>
      <c r="C64" s="133">
        <f>IF('SEQ Apr 2020'!BP42=0,91*'SEQ Apr 2020'!M42/100,(91*'SEQ Apr 2020'!M42/100)+'SEQ Apr 2020'!BP42/4)</f>
        <v>119.20999999999998</v>
      </c>
      <c r="D64" s="133">
        <f>IF('SEQ Apr 2020'!O42="",$C$54*$C$55*'SEQ Apr 2020'!N42/100,IF($C$54*$C$55&gt;='SEQ Apr 2020'!P42,('SEQ Apr 2020'!P42*'SEQ Apr 2020'!N42/100),($C$54*$C$55*'SEQ Apr 2020'!N42/100)))</f>
        <v>965.99999999999989</v>
      </c>
      <c r="E64" s="133">
        <f>IF(AND('SEQ Apr 2020'!R42&gt;0,'SEQ Apr 2020'!T42&gt;0),IF(($C$54*$C$55&lt;'SEQ Apr 2020'!T42),(0),($C$54*$C$55-'SEQ Apr 2020'!T42)*'SEQ Apr 2020'!U42/100),IF(AND('SEQ Apr 2020'!R42&gt;0,'SEQ Apr 2020'!T42=""),IF(($C$54*$C$55&lt;'SEQ Apr 2020'!R42+'SEQ Apr 2020'!P42),(0),(($C$54*$C$55-('SEQ Apr 2020'!R42+'SEQ Apr 2020'!P42))*'SEQ Apr 2020'!S42/100)),IF(AND('SEQ Apr 2020'!P42&gt;0,'SEQ Apr 2020'!R42=""&gt;0),IF(($C$54*$C$55&lt;'SEQ Apr 2020'!P42),(0),($C$54*$C$55-'SEQ Apr 2020'!P42)*'SEQ Apr 2020'!Q42/100),0)))</f>
        <v>0</v>
      </c>
      <c r="F64" s="134">
        <f>($C$54*$C$56)*'SEQ Apr 2020'!W42/100</f>
        <v>332.72727272726996</v>
      </c>
      <c r="G64" s="135">
        <f t="shared" si="20"/>
        <v>1417.9372727272698</v>
      </c>
      <c r="H64" s="239">
        <f t="shared" si="21"/>
        <v>5194.9090909090792</v>
      </c>
      <c r="I64" s="239">
        <f t="shared" si="19"/>
        <v>5671.7490909090793</v>
      </c>
      <c r="J64" s="136">
        <f t="shared" si="22"/>
        <v>6238.9239999999882</v>
      </c>
      <c r="K64" s="137">
        <f>'SEQ Apr 2020'!BB42</f>
        <v>16</v>
      </c>
      <c r="L64" s="137">
        <f>'SEQ Apr 2020'!BC42</f>
        <v>0</v>
      </c>
      <c r="M64" s="137">
        <f>'SEQ Apr 2020'!BD42</f>
        <v>0</v>
      </c>
      <c r="N64" s="137">
        <f>'SEQ Apr 2020'!BE42</f>
        <v>0</v>
      </c>
      <c r="O64" s="144" t="str">
        <f t="shared" si="28"/>
        <v>Guaranteed off bill</v>
      </c>
      <c r="P64" s="226" t="str">
        <f t="shared" si="24"/>
        <v>Exclusive</v>
      </c>
      <c r="Q64" s="240">
        <f t="shared" si="25"/>
        <v>4764.269236363627</v>
      </c>
      <c r="R64" s="240">
        <f t="shared" si="26"/>
        <v>4764.269236363627</v>
      </c>
      <c r="S64" s="136">
        <f t="shared" si="27"/>
        <v>5240.6961599999904</v>
      </c>
      <c r="T64" s="136">
        <f t="shared" si="27"/>
        <v>5240.6961599999904</v>
      </c>
      <c r="U64" s="160">
        <f>'SEQ Apr 2020'!BL42</f>
        <v>0</v>
      </c>
      <c r="V64" s="161" t="str">
        <f>'SEQ Apr 2020'!BM42</f>
        <v>n</v>
      </c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</row>
    <row r="65" spans="1:51" x14ac:dyDescent="0.15">
      <c r="A65" s="131" t="str">
        <f>'SEQ Apr 2020'!K43</f>
        <v>Powershop</v>
      </c>
      <c r="B65" s="132" t="str">
        <f>'SEQ Apr 2020'!L43</f>
        <v>Shopper with Mega Pack</v>
      </c>
      <c r="C65" s="133">
        <f>IF('SEQ Apr 2020'!BP43=0,91*'SEQ Apr 2020'!M43/100,(91*'SEQ Apr 2020'!M43/100)+'SEQ Apr 2020'!BP43/4)</f>
        <v>125.39800000000001</v>
      </c>
      <c r="D65" s="133">
        <f>IF('SEQ Apr 2020'!O43="",$C$54*$C$55*'SEQ Apr 2020'!N43/100,IF($C$54*$C$55&gt;='SEQ Apr 2020'!P43,('SEQ Apr 2020'!P43*'SEQ Apr 2020'!N43/100),($C$54*$C$55*'SEQ Apr 2020'!N43/100)))</f>
        <v>928.9</v>
      </c>
      <c r="E65" s="133">
        <f>IF(AND('SEQ Apr 2020'!R43&gt;0,'SEQ Apr 2020'!T43&gt;0),IF(($C$54*$C$55&lt;'SEQ Apr 2020'!T43),(0),($C$54*$C$55-'SEQ Apr 2020'!T43)*'SEQ Apr 2020'!U43/100),IF(AND('SEQ Apr 2020'!R43&gt;0,'SEQ Apr 2020'!T43=""),IF(($C$54*$C$55&lt;'SEQ Apr 2020'!R43+'SEQ Apr 2020'!P43),(0),(($C$54*$C$55-('SEQ Apr 2020'!R43+'SEQ Apr 2020'!P43))*'SEQ Apr 2020'!S43/100)),IF(AND('SEQ Apr 2020'!P43&gt;0,'SEQ Apr 2020'!R43=""&gt;0),IF(($C$54*$C$55&lt;'SEQ Apr 2020'!P43),(0),($C$54*$C$55-'SEQ Apr 2020'!P43)*'SEQ Apr 2020'!Q43/100),0)))</f>
        <v>0</v>
      </c>
      <c r="F65" s="134">
        <f>($C$54*$C$56)*'SEQ Apr 2020'!W43/100</f>
        <v>327.95454545454544</v>
      </c>
      <c r="G65" s="135">
        <f t="shared" si="20"/>
        <v>1382.2525454545455</v>
      </c>
      <c r="H65" s="239">
        <f t="shared" si="21"/>
        <v>5027.4181818181823</v>
      </c>
      <c r="I65" s="239">
        <f t="shared" si="19"/>
        <v>5529.010181818182</v>
      </c>
      <c r="J65" s="136">
        <f t="shared" si="22"/>
        <v>6081.9112000000005</v>
      </c>
      <c r="K65" s="137">
        <f>'SEQ Apr 2020'!BB43</f>
        <v>0</v>
      </c>
      <c r="L65" s="137">
        <f>'SEQ Apr 2020'!BC43</f>
        <v>0</v>
      </c>
      <c r="M65" s="137">
        <f>'SEQ Apr 2020'!BD43</f>
        <v>15</v>
      </c>
      <c r="N65" s="137">
        <f>'SEQ Apr 2020'!BE43</f>
        <v>0</v>
      </c>
      <c r="O65" s="144" t="str">
        <f t="shared" si="28"/>
        <v>Pay-on-time off bill</v>
      </c>
      <c r="P65" s="226" t="str">
        <f t="shared" si="24"/>
        <v>Inclusive</v>
      </c>
      <c r="Q65" s="240">
        <f t="shared" si="25"/>
        <v>5529.010181818182</v>
      </c>
      <c r="R65" s="240">
        <f t="shared" si="26"/>
        <v>4699.6586545454547</v>
      </c>
      <c r="S65" s="136">
        <f t="shared" si="27"/>
        <v>6081.9112000000005</v>
      </c>
      <c r="T65" s="136">
        <f t="shared" si="27"/>
        <v>5169.6245200000003</v>
      </c>
      <c r="U65" s="160">
        <f>'SEQ Apr 2020'!BL43</f>
        <v>0</v>
      </c>
      <c r="V65" s="161" t="str">
        <f>'SEQ Apr 2020'!BM43</f>
        <v>n</v>
      </c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</row>
    <row r="66" spans="1:51" x14ac:dyDescent="0.15">
      <c r="A66" s="131" t="str">
        <f>'SEQ Apr 2020'!K44</f>
        <v>Energy Locals</v>
      </c>
      <c r="B66" s="132" t="str">
        <f>'SEQ Apr 2020'!L44</f>
        <v>Business Member</v>
      </c>
      <c r="C66" s="133">
        <f>IF('SEQ Apr 2020'!BP44=0,91*'SEQ Apr 2020'!M44/100,(91*'SEQ Apr 2020'!M44/100)+'SEQ Apr 2020'!BP44/4)</f>
        <v>153.86795454545455</v>
      </c>
      <c r="D66" s="133">
        <f>IF('SEQ Apr 2020'!O44="",$C$54*$C$55*'SEQ Apr 2020'!N44/100,IF($C$54*$C$55&gt;='SEQ Apr 2020'!P44,('SEQ Apr 2020'!P44*'SEQ Apr 2020'!N44/100),($C$54*$C$55*'SEQ Apr 2020'!N44/100)))</f>
        <v>811.36363636363637</v>
      </c>
      <c r="E66" s="133">
        <f>IF(AND('SEQ Apr 2020'!R44&gt;0,'SEQ Apr 2020'!T44&gt;0),IF(($C$54*$C$55&lt;'SEQ Apr 2020'!T44),(0),($C$54*$C$55-'SEQ Apr 2020'!T44)*'SEQ Apr 2020'!U44/100),IF(AND('SEQ Apr 2020'!R44&gt;0,'SEQ Apr 2020'!T44=""),IF(($C$54*$C$55&lt;'SEQ Apr 2020'!R44+'SEQ Apr 2020'!P44),(0),(($C$54*$C$55-('SEQ Apr 2020'!R44+'SEQ Apr 2020'!P44))*'SEQ Apr 2020'!S44/100)),IF(AND('SEQ Apr 2020'!P44&gt;0,'SEQ Apr 2020'!R44=""&gt;0),IF(($C$54*$C$55&lt;'SEQ Apr 2020'!P44),(0),($C$54*$C$55-'SEQ Apr 2020'!P44)*'SEQ Apr 2020'!Q44/100),0)))</f>
        <v>0</v>
      </c>
      <c r="F66" s="134">
        <f>($C$54*$C$56)*'SEQ Apr 2020'!W44/100</f>
        <v>279.5454545454545</v>
      </c>
      <c r="G66" s="135">
        <f t="shared" si="20"/>
        <v>1244.7770454545455</v>
      </c>
      <c r="H66" s="239">
        <f t="shared" si="21"/>
        <v>4363.636363636364</v>
      </c>
      <c r="I66" s="239">
        <f t="shared" si="19"/>
        <v>4979.1081818181819</v>
      </c>
      <c r="J66" s="136">
        <f t="shared" si="22"/>
        <v>5477.0190000000002</v>
      </c>
      <c r="K66" s="137">
        <f>'SEQ Apr 2020'!BB44</f>
        <v>0</v>
      </c>
      <c r="L66" s="137">
        <f>'SEQ Apr 2020'!BC44</f>
        <v>0</v>
      </c>
      <c r="M66" s="137">
        <f>'SEQ Apr 2020'!BD44</f>
        <v>0</v>
      </c>
      <c r="N66" s="137">
        <f>'SEQ Apr 2020'!BE44</f>
        <v>0</v>
      </c>
      <c r="O66" s="144" t="str">
        <f t="shared" si="28"/>
        <v>No discount</v>
      </c>
      <c r="P66" s="226" t="str">
        <f t="shared" si="24"/>
        <v>Exclusive</v>
      </c>
      <c r="Q66" s="240">
        <f t="shared" si="25"/>
        <v>4979.1081818181819</v>
      </c>
      <c r="R66" s="240">
        <f t="shared" si="26"/>
        <v>4979.1081818181819</v>
      </c>
      <c r="S66" s="136">
        <f t="shared" si="27"/>
        <v>5477.0190000000002</v>
      </c>
      <c r="T66" s="136">
        <f t="shared" si="27"/>
        <v>5477.0190000000002</v>
      </c>
      <c r="U66" s="160">
        <f>'SEQ Apr 2020'!BL44</f>
        <v>0</v>
      </c>
      <c r="V66" s="161" t="str">
        <f>'SEQ Apr 2020'!BM44</f>
        <v>n</v>
      </c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</row>
    <row r="67" spans="1:51" x14ac:dyDescent="0.15">
      <c r="A67" s="131" t="str">
        <f>'SEQ Apr 2020'!K45</f>
        <v>Simply Energy</v>
      </c>
      <c r="B67" s="132" t="str">
        <f>'SEQ Apr 2020'!L45</f>
        <v>Business Plus</v>
      </c>
      <c r="C67" s="133">
        <f>IF('SEQ Apr 2020'!BP45=0,91*'SEQ Apr 2020'!M45/100,(91*'SEQ Apr 2020'!M45/100)+'SEQ Apr 2020'!BP45/4)</f>
        <v>117.28989999999997</v>
      </c>
      <c r="D67" s="133">
        <f>IF('SEQ Apr 2020'!O45="",$C$54*$C$55*'SEQ Apr 2020'!N45/100,IF($C$54*$C$55&gt;='SEQ Apr 2020'!P45,('SEQ Apr 2020'!P45*'SEQ Apr 2020'!N45/100),($C$54*$C$55*'SEQ Apr 2020'!N45/100)))</f>
        <v>793.86363636363637</v>
      </c>
      <c r="E67" s="133">
        <f>IF(AND('SEQ Apr 2020'!R45&gt;0,'SEQ Apr 2020'!T45&gt;0),IF(($C$54*$C$55&lt;'SEQ Apr 2020'!T45),(0),($C$54*$C$55-'SEQ Apr 2020'!T45)*'SEQ Apr 2020'!U45/100),IF(AND('SEQ Apr 2020'!R45&gt;0,'SEQ Apr 2020'!T45=""),IF(($C$54*$C$55&lt;'SEQ Apr 2020'!R45+'SEQ Apr 2020'!P45),(0),(($C$54*$C$55-('SEQ Apr 2020'!R45+'SEQ Apr 2020'!P45))*'SEQ Apr 2020'!S45/100)),IF(AND('SEQ Apr 2020'!P45&gt;0,'SEQ Apr 2020'!R45=""&gt;0),IF(($C$54*$C$55&lt;'SEQ Apr 2020'!P45),(0),($C$54*$C$55-'SEQ Apr 2020'!P45)*'SEQ Apr 2020'!Q45/100),0)))</f>
        <v>0</v>
      </c>
      <c r="F67" s="134">
        <f>($C$54*$C$56)*'SEQ Apr 2020'!W45/100</f>
        <v>266.9999985</v>
      </c>
      <c r="G67" s="135">
        <f t="shared" si="20"/>
        <v>1178.1535348636364</v>
      </c>
      <c r="H67" s="239">
        <f t="shared" si="21"/>
        <v>4243.4545394545457</v>
      </c>
      <c r="I67" s="239">
        <f t="shared" si="19"/>
        <v>4712.6141394545457</v>
      </c>
      <c r="J67" s="136">
        <f t="shared" si="22"/>
        <v>5183.8755534000011</v>
      </c>
      <c r="K67" s="137">
        <f>'SEQ Apr 2020'!BB45</f>
        <v>0</v>
      </c>
      <c r="L67" s="137">
        <f>'SEQ Apr 2020'!BC45</f>
        <v>0</v>
      </c>
      <c r="M67" s="137">
        <f>'SEQ Apr 2020'!BD45</f>
        <v>0</v>
      </c>
      <c r="N67" s="137">
        <f>'SEQ Apr 2020'!BE45</f>
        <v>0</v>
      </c>
      <c r="O67" s="144" t="str">
        <f t="shared" si="28"/>
        <v>No discount</v>
      </c>
      <c r="P67" s="226" t="str">
        <f t="shared" si="24"/>
        <v>Exclusive</v>
      </c>
      <c r="Q67" s="240">
        <f t="shared" si="25"/>
        <v>4712.6141394545457</v>
      </c>
      <c r="R67" s="240">
        <f t="shared" si="26"/>
        <v>4712.6141394545457</v>
      </c>
      <c r="S67" s="136">
        <f t="shared" si="27"/>
        <v>5183.8755534000011</v>
      </c>
      <c r="T67" s="136">
        <f t="shared" si="27"/>
        <v>5183.8755534000011</v>
      </c>
      <c r="U67" s="160">
        <f>'SEQ Apr 2020'!BL45</f>
        <v>0</v>
      </c>
      <c r="V67" s="161" t="str">
        <f>'SEQ Apr 2020'!BM45</f>
        <v>n</v>
      </c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</row>
    <row r="68" spans="1:51" x14ac:dyDescent="0.15">
      <c r="A68" s="131" t="str">
        <f>'SEQ Apr 2020'!K46</f>
        <v>Alinta Energy</v>
      </c>
      <c r="B68" s="132" t="str">
        <f>'SEQ Apr 2020'!L46</f>
        <v>Business Advantage</v>
      </c>
      <c r="C68" s="133">
        <f>IF('SEQ Apr 2020'!BP46=0,91*'SEQ Apr 2020'!M46/100,(91*'SEQ Apr 2020'!M46/100)+'SEQ Apr 2020'!BP46/4)</f>
        <v>117.39</v>
      </c>
      <c r="D68" s="133">
        <f>IF('SEQ Apr 2020'!O46="",$C$54*$C$55*'SEQ Apr 2020'!N46/100,IF($C$54*$C$55&gt;='SEQ Apr 2020'!P46,('SEQ Apr 2020'!P46*'SEQ Apr 2020'!N46/100),($C$54*$C$55*'SEQ Apr 2020'!N46/100)))</f>
        <v>835.22727272727263</v>
      </c>
      <c r="E68" s="133">
        <f>IF(AND('SEQ Apr 2020'!R46&gt;0,'SEQ Apr 2020'!T46&gt;0),IF(($C$54*$C$55&lt;'SEQ Apr 2020'!T46),(0),($C$54*$C$55-'SEQ Apr 2020'!T46)*'SEQ Apr 2020'!U46/100),IF(AND('SEQ Apr 2020'!R46&gt;0,'SEQ Apr 2020'!T46=""),IF(($C$54*$C$55&lt;'SEQ Apr 2020'!R46+'SEQ Apr 2020'!P46),(0),(($C$54*$C$55-('SEQ Apr 2020'!R46+'SEQ Apr 2020'!P46))*'SEQ Apr 2020'!S46/100)),IF(AND('SEQ Apr 2020'!P46&gt;0,'SEQ Apr 2020'!R46=""&gt;0),IF(($C$54*$C$55&lt;'SEQ Apr 2020'!P46),(0),($C$54*$C$55-'SEQ Apr 2020'!P46)*'SEQ Apr 2020'!Q46/100),0)))</f>
        <v>0</v>
      </c>
      <c r="F68" s="134">
        <f>($C$54*$C$56)*'SEQ Apr 2020'!W46/100</f>
        <v>288.5454545454545</v>
      </c>
      <c r="G68" s="135">
        <f t="shared" si="20"/>
        <v>1241.1627272727271</v>
      </c>
      <c r="H68" s="239">
        <f t="shared" si="21"/>
        <v>4495.0909090909081</v>
      </c>
      <c r="I68" s="239">
        <f t="shared" si="19"/>
        <v>4964.6509090909085</v>
      </c>
      <c r="J68" s="136">
        <f t="shared" si="22"/>
        <v>5461.116</v>
      </c>
      <c r="K68" s="137">
        <f>'SEQ Apr 2020'!BB46</f>
        <v>0</v>
      </c>
      <c r="L68" s="137">
        <f>'SEQ Apr 2020'!BC46</f>
        <v>0</v>
      </c>
      <c r="M68" s="137">
        <f>'SEQ Apr 2020'!BD46</f>
        <v>0</v>
      </c>
      <c r="N68" s="137">
        <f>'SEQ Apr 2020'!BE46</f>
        <v>0</v>
      </c>
      <c r="O68" s="144" t="str">
        <f t="shared" si="28"/>
        <v>No discount</v>
      </c>
      <c r="P68" s="226" t="str">
        <f t="shared" si="24"/>
        <v>Exclusive</v>
      </c>
      <c r="Q68" s="240">
        <f t="shared" si="25"/>
        <v>4964.6509090909085</v>
      </c>
      <c r="R68" s="240">
        <f t="shared" si="26"/>
        <v>4964.6509090909085</v>
      </c>
      <c r="S68" s="136">
        <f t="shared" si="27"/>
        <v>5461.116</v>
      </c>
      <c r="T68" s="136">
        <f t="shared" si="27"/>
        <v>5461.116</v>
      </c>
      <c r="U68" s="160">
        <f>'SEQ Apr 2020'!BL46</f>
        <v>0</v>
      </c>
      <c r="V68" s="161" t="str">
        <f>'SEQ Apr 2020'!BM46</f>
        <v>n</v>
      </c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</row>
    <row r="69" spans="1:51" x14ac:dyDescent="0.15">
      <c r="A69" s="131" t="str">
        <f>'SEQ Apr 2020'!K47</f>
        <v>1st Energy</v>
      </c>
      <c r="B69" s="132" t="str">
        <f>'SEQ Apr 2020'!L47</f>
        <v>1st Saver</v>
      </c>
      <c r="C69" s="133">
        <f>IF('SEQ Apr 2020'!BP47=0,91*'SEQ Apr 2020'!M47/100,(91*'SEQ Apr 2020'!M47/100)+'SEQ Apr 2020'!BP47/4)</f>
        <v>135.59</v>
      </c>
      <c r="D69" s="133">
        <f>IF('SEQ Apr 2020'!O47="",$C$54*$C$55*'SEQ Apr 2020'!N47/100,IF($C$54*$C$55&gt;='SEQ Apr 2020'!P47,('SEQ Apr 2020'!P47*'SEQ Apr 2020'!N47/100),($C$54*$C$55*'SEQ Apr 2020'!N47/100)))</f>
        <v>923.36363636363637</v>
      </c>
      <c r="E69" s="133">
        <f>IF(AND('SEQ Apr 2020'!R47&gt;0,'SEQ Apr 2020'!T47&gt;0),IF(($C$54*$C$55&lt;'SEQ Apr 2020'!T47),(0),($C$54*$C$55-'SEQ Apr 2020'!T47)*'SEQ Apr 2020'!U47/100),IF(AND('SEQ Apr 2020'!R47&gt;0,'SEQ Apr 2020'!T47=""),IF(($C$54*$C$55&lt;'SEQ Apr 2020'!R47+'SEQ Apr 2020'!P47),(0),(($C$54*$C$55-('SEQ Apr 2020'!R47+'SEQ Apr 2020'!P47))*'SEQ Apr 2020'!S47/100)),IF(AND('SEQ Apr 2020'!P47&gt;0,'SEQ Apr 2020'!R47=""&gt;0),IF(($C$54*$C$55&lt;'SEQ Apr 2020'!P47),(0),($C$54*$C$55-'SEQ Apr 2020'!P47)*'SEQ Apr 2020'!Q47/100),0)))</f>
        <v>0</v>
      </c>
      <c r="F69" s="134">
        <f>($C$54*$C$56)*'SEQ Apr 2020'!W47/100</f>
        <v>337.22727272727275</v>
      </c>
      <c r="G69" s="135">
        <f t="shared" si="20"/>
        <v>1396.1809090909092</v>
      </c>
      <c r="H69" s="239">
        <f t="shared" si="21"/>
        <v>5042.3636363636369</v>
      </c>
      <c r="I69" s="239">
        <f t="shared" si="19"/>
        <v>5584.7236363636366</v>
      </c>
      <c r="J69" s="136">
        <f t="shared" si="22"/>
        <v>6143.1960000000008</v>
      </c>
      <c r="K69" s="137">
        <f>'SEQ Apr 2020'!BB47</f>
        <v>0</v>
      </c>
      <c r="L69" s="137">
        <f>'SEQ Apr 2020'!BC47</f>
        <v>0</v>
      </c>
      <c r="M69" s="137">
        <f>'SEQ Apr 2020'!BD47</f>
        <v>15</v>
      </c>
      <c r="N69" s="137">
        <f>'SEQ Apr 2020'!BE47</f>
        <v>0</v>
      </c>
      <c r="O69" s="144" t="str">
        <f t="shared" si="28"/>
        <v>Pay-on-time off bill</v>
      </c>
      <c r="P69" s="226" t="str">
        <f t="shared" si="24"/>
        <v>Exclusive</v>
      </c>
      <c r="Q69" s="240">
        <f t="shared" si="25"/>
        <v>5584.7236363636366</v>
      </c>
      <c r="R69" s="240">
        <f t="shared" si="26"/>
        <v>4747.0150909090908</v>
      </c>
      <c r="S69" s="136">
        <f t="shared" si="27"/>
        <v>6143.1960000000008</v>
      </c>
      <c r="T69" s="136">
        <f t="shared" si="27"/>
        <v>5221.7166000000007</v>
      </c>
      <c r="U69" s="160">
        <f>'SEQ Apr 2020'!BL47</f>
        <v>0</v>
      </c>
      <c r="V69" s="161">
        <f>'SEQ Apr 2020'!BM47</f>
        <v>0</v>
      </c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</row>
    <row r="70" spans="1:51" x14ac:dyDescent="0.15">
      <c r="A70" s="131" t="str">
        <f>'SEQ Apr 2020'!K48</f>
        <v>Powerclub</v>
      </c>
      <c r="B70" s="132" t="str">
        <f>'SEQ Apr 2020'!L48</f>
        <v>Powerbank Business</v>
      </c>
      <c r="C70" s="133">
        <f>IF('SEQ Apr 2020'!BP48=0,91*'SEQ Apr 2020'!M48/100,(91*'SEQ Apr 2020'!M48/100)+'SEQ Apr 2020'!BP48/4)</f>
        <v>106.27</v>
      </c>
      <c r="D70" s="133">
        <f>IF('SEQ Apr 2020'!O48="",$C$54*$C$55*'SEQ Apr 2020'!N48/100,IF($C$54*$C$55&gt;='SEQ Apr 2020'!P48,('SEQ Apr 2020'!P48*'SEQ Apr 2020'!N48/100),($C$54*$C$55*'SEQ Apr 2020'!N48/100)))</f>
        <v>723.86363636363637</v>
      </c>
      <c r="E70" s="133">
        <f>IF(AND('SEQ Apr 2020'!R48&gt;0,'SEQ Apr 2020'!T48&gt;0),IF(($C$54*$C$55&lt;'SEQ Apr 2020'!T48),(0),($C$54*$C$55-'SEQ Apr 2020'!T48)*'SEQ Apr 2020'!U48/100),IF(AND('SEQ Apr 2020'!R48&gt;0,'SEQ Apr 2020'!T48=""),IF(($C$54*$C$55&lt;'SEQ Apr 2020'!R48+'SEQ Apr 2020'!P48),(0),(($C$54*$C$55-('SEQ Apr 2020'!R48+'SEQ Apr 2020'!P48))*'SEQ Apr 2020'!S48/100)),IF(AND('SEQ Apr 2020'!P48&gt;0,'SEQ Apr 2020'!R48=""&gt;0),IF(($C$54*$C$55&lt;'SEQ Apr 2020'!P48),(0),($C$54*$C$55-'SEQ Apr 2020'!P48)*'SEQ Apr 2020'!Q48/100),0)))</f>
        <v>0</v>
      </c>
      <c r="F70" s="134">
        <f>($C$54*$C$56)*'SEQ Apr 2020'!W48/100</f>
        <v>248.04545454545453</v>
      </c>
      <c r="G70" s="135">
        <f t="shared" si="20"/>
        <v>1078.179090909091</v>
      </c>
      <c r="H70" s="239">
        <f t="shared" si="21"/>
        <v>3887.636363636364</v>
      </c>
      <c r="I70" s="239">
        <f t="shared" si="19"/>
        <v>4312.7163636363639</v>
      </c>
      <c r="J70" s="136">
        <f t="shared" si="22"/>
        <v>4743.9880000000003</v>
      </c>
      <c r="K70" s="137">
        <f>'SEQ Apr 2020'!BB48</f>
        <v>0</v>
      </c>
      <c r="L70" s="137">
        <f>'SEQ Apr 2020'!BC48</f>
        <v>0</v>
      </c>
      <c r="M70" s="137">
        <f>'SEQ Apr 2020'!BD48</f>
        <v>0</v>
      </c>
      <c r="N70" s="137">
        <f>'SEQ Apr 2020'!BE48</f>
        <v>0</v>
      </c>
      <c r="O70" s="144" t="str">
        <f t="shared" si="28"/>
        <v>No discount</v>
      </c>
      <c r="P70" s="226" t="str">
        <f t="shared" si="24"/>
        <v>Exclusive</v>
      </c>
      <c r="Q70" s="240">
        <f t="shared" si="25"/>
        <v>4312.7163636363639</v>
      </c>
      <c r="R70" s="240">
        <f t="shared" si="26"/>
        <v>4312.7163636363639</v>
      </c>
      <c r="S70" s="136">
        <f t="shared" si="27"/>
        <v>4743.9880000000003</v>
      </c>
      <c r="T70" s="136">
        <f t="shared" si="27"/>
        <v>4743.9880000000003</v>
      </c>
      <c r="U70" s="160">
        <f>'SEQ Apr 2020'!BL48</f>
        <v>0</v>
      </c>
      <c r="V70" s="161">
        <f>'SEQ Apr 2020'!BM48</f>
        <v>0</v>
      </c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</row>
    <row r="71" spans="1:51" x14ac:dyDescent="0.15">
      <c r="A71" s="131" t="str">
        <f>'SEQ Apr 2020'!K49</f>
        <v>Next Business Energy</v>
      </c>
      <c r="B71" s="132" t="str">
        <f>'SEQ Apr 2020'!L49</f>
        <v>Market offer</v>
      </c>
      <c r="C71" s="133">
        <f>IF('SEQ Apr 2020'!BP49=0,91*'SEQ Apr 2020'!M49/100,(91*'SEQ Apr 2020'!M49/100)+'SEQ Apr 2020'!BP49/4)</f>
        <v>89.179999999999978</v>
      </c>
      <c r="D71" s="133">
        <f>IF('SEQ Apr 2020'!O49="",$C$54*$C$55*'SEQ Apr 2020'!N49/100,IF($C$54*$C$55&gt;='SEQ Apr 2020'!P49,('SEQ Apr 2020'!P49*'SEQ Apr 2020'!N49/100),($C$54*$C$55*'SEQ Apr 2020'!N49/100)))</f>
        <v>535</v>
      </c>
      <c r="E71" s="133">
        <f>IF(AND('SEQ Apr 2020'!R49&gt;0,'SEQ Apr 2020'!T49&gt;0),IF(($C$54*$C$55&lt;'SEQ Apr 2020'!T49),(0),($C$54*$C$55-'SEQ Apr 2020'!T49)*'SEQ Apr 2020'!U49/100),IF(AND('SEQ Apr 2020'!R49&gt;0,'SEQ Apr 2020'!T49=""),IF(($C$54*$C$55&lt;'SEQ Apr 2020'!R49+'SEQ Apr 2020'!P49),(0),(($C$54*$C$55-('SEQ Apr 2020'!R49+'SEQ Apr 2020'!P49))*'SEQ Apr 2020'!S49/100)),IF(AND('SEQ Apr 2020'!P49&gt;0,'SEQ Apr 2020'!R49=""&gt;0),IF(($C$54*$C$55&lt;'SEQ Apr 2020'!P49),(0),($C$54*$C$55-'SEQ Apr 2020'!P49)*'SEQ Apr 2020'!Q49/100),0)))</f>
        <v>210</v>
      </c>
      <c r="F71" s="134">
        <f>($C$54*$C$56)*'SEQ Apr 2020'!W49/100</f>
        <v>259.5</v>
      </c>
      <c r="G71" s="135">
        <f t="shared" si="20"/>
        <v>1093.6799999999998</v>
      </c>
      <c r="H71" s="239">
        <f t="shared" si="21"/>
        <v>4017.9999999999995</v>
      </c>
      <c r="I71" s="239">
        <f t="shared" si="19"/>
        <v>4374.7199999999993</v>
      </c>
      <c r="J71" s="136">
        <f t="shared" si="22"/>
        <v>4812.192</v>
      </c>
      <c r="K71" s="137">
        <f>'SEQ Apr 2020'!BB49</f>
        <v>0</v>
      </c>
      <c r="L71" s="137">
        <f>'SEQ Apr 2020'!BC49</f>
        <v>0</v>
      </c>
      <c r="M71" s="137">
        <f>'SEQ Apr 2020'!BD49</f>
        <v>0</v>
      </c>
      <c r="N71" s="137">
        <f>'SEQ Apr 2020'!BE49</f>
        <v>0</v>
      </c>
      <c r="O71" s="144" t="str">
        <f t="shared" si="28"/>
        <v>No discount</v>
      </c>
      <c r="P71" s="226" t="str">
        <f t="shared" si="24"/>
        <v>Exclusive</v>
      </c>
      <c r="Q71" s="240">
        <f t="shared" si="25"/>
        <v>4374.7199999999993</v>
      </c>
      <c r="R71" s="240">
        <f t="shared" si="26"/>
        <v>4374.7199999999993</v>
      </c>
      <c r="S71" s="136">
        <f t="shared" si="27"/>
        <v>4812.192</v>
      </c>
      <c r="T71" s="136">
        <f t="shared" si="27"/>
        <v>4812.192</v>
      </c>
      <c r="U71" s="160">
        <f>'SEQ Apr 2020'!BL49</f>
        <v>24</v>
      </c>
      <c r="V71" s="161" t="str">
        <f>'SEQ Apr 2020'!BM49</f>
        <v>n</v>
      </c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</row>
    <row r="72" spans="1:51" x14ac:dyDescent="0.15">
      <c r="A72" s="131" t="str">
        <f>'SEQ Apr 2020'!K50</f>
        <v>Red Energy</v>
      </c>
      <c r="B72" s="132" t="str">
        <f>'SEQ Apr 2020'!L50</f>
        <v>Red Business Saver</v>
      </c>
      <c r="C72" s="133">
        <f>IF('SEQ Apr 2020'!BP50=0,91*'SEQ Apr 2020'!M50/100,(91*'SEQ Apr 2020'!M50/100)+'SEQ Apr 2020'!BP50/4)</f>
        <v>111.38399999999997</v>
      </c>
      <c r="D72" s="133">
        <f>IF('SEQ Apr 2020'!O50="",$C$54*$C$55*'SEQ Apr 2020'!N50/100,IF($C$54*$C$55&gt;='SEQ Apr 2020'!P50,('SEQ Apr 2020'!P50*'SEQ Apr 2020'!N50/100),($C$54*$C$55*'SEQ Apr 2020'!N50/100)))</f>
        <v>443.2727272727272</v>
      </c>
      <c r="E72" s="133">
        <f>IF(AND('SEQ Apr 2020'!R50&gt;0,'SEQ Apr 2020'!T50&gt;0),IF(($C$54*$C$55&lt;'SEQ Apr 2020'!T50),(0),($C$54*$C$55-'SEQ Apr 2020'!T50)*'SEQ Apr 2020'!U50/100),IF(AND('SEQ Apr 2020'!R50&gt;0,'SEQ Apr 2020'!T50=""),IF(($C$54*$C$55&lt;'SEQ Apr 2020'!R50+'SEQ Apr 2020'!P50),(0),(($C$54*$C$55-('SEQ Apr 2020'!R50+'SEQ Apr 2020'!P50))*'SEQ Apr 2020'!S50/100)),IF(AND('SEQ Apr 2020'!P50&gt;0,'SEQ Apr 2020'!R50=""&gt;0),IF(($C$54*$C$55&lt;'SEQ Apr 2020'!P50),(0),($C$54*$C$55-'SEQ Apr 2020'!P50)*'SEQ Apr 2020'!Q50/100),0)))</f>
        <v>328.5</v>
      </c>
      <c r="F72" s="134">
        <f>($C$54*$C$56)*'SEQ Apr 2020'!W50/100</f>
        <v>284.59090909090907</v>
      </c>
      <c r="G72" s="135">
        <f t="shared" si="20"/>
        <v>1167.7476363636363</v>
      </c>
      <c r="H72" s="239">
        <f t="shared" si="21"/>
        <v>4225.454545454545</v>
      </c>
      <c r="I72" s="239">
        <f t="shared" si="19"/>
        <v>4670.9905454545451</v>
      </c>
      <c r="J72" s="136">
        <f t="shared" si="22"/>
        <v>5138.0896000000002</v>
      </c>
      <c r="K72" s="137">
        <f>'SEQ Apr 2020'!BB50</f>
        <v>0</v>
      </c>
      <c r="L72" s="137">
        <f>'SEQ Apr 2020'!BC50</f>
        <v>0</v>
      </c>
      <c r="M72" s="137">
        <f>'SEQ Apr 2020'!BD50</f>
        <v>0</v>
      </c>
      <c r="N72" s="137">
        <f>'SEQ Apr 2020'!BE50</f>
        <v>0</v>
      </c>
      <c r="O72" s="144" t="str">
        <f t="shared" si="28"/>
        <v>No discount</v>
      </c>
      <c r="P72" s="226" t="str">
        <f t="shared" si="24"/>
        <v>Inclusive</v>
      </c>
      <c r="Q72" s="240">
        <f t="shared" si="25"/>
        <v>4670.9905454545451</v>
      </c>
      <c r="R72" s="240">
        <f t="shared" si="26"/>
        <v>4670.9905454545451</v>
      </c>
      <c r="S72" s="136">
        <f t="shared" si="27"/>
        <v>5138.0896000000002</v>
      </c>
      <c r="T72" s="136">
        <f t="shared" si="27"/>
        <v>5138.0896000000002</v>
      </c>
      <c r="U72" s="160">
        <f>'SEQ Apr 2020'!BL50</f>
        <v>0</v>
      </c>
      <c r="V72" s="161" t="str">
        <f>'SEQ Apr 2020'!BM50</f>
        <v>n</v>
      </c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</row>
    <row r="73" spans="1:51" x14ac:dyDescent="0.15">
      <c r="A73" s="131" t="str">
        <f>'SEQ Apr 2020'!K51</f>
        <v>Amaysim</v>
      </c>
      <c r="B73" s="132" t="str">
        <f>'SEQ Apr 2020'!L51</f>
        <v>Business as you go</v>
      </c>
      <c r="C73" s="133">
        <f>IF('SEQ Apr 2020'!BP51=0,91*'SEQ Apr 2020'!M51/100,(91*'SEQ Apr 2020'!M51/100)+'SEQ Apr 2020'!BP51/4)</f>
        <v>125.22510000000003</v>
      </c>
      <c r="D73" s="133">
        <f>IF('SEQ Apr 2020'!O51="",$C$54*$C$55*'SEQ Apr 2020'!N51/100,IF($C$54*$C$55&gt;='SEQ Apr 2020'!P51,('SEQ Apr 2020'!P51*'SEQ Apr 2020'!N51/100),($C$54*$C$55*'SEQ Apr 2020'!N51/100)))</f>
        <v>932.4</v>
      </c>
      <c r="E73" s="133">
        <f>IF(AND('SEQ Apr 2020'!R51&gt;0,'SEQ Apr 2020'!T51&gt;0),IF(($C$54*$C$55&lt;'SEQ Apr 2020'!T51),(0),($C$54*$C$55-'SEQ Apr 2020'!T51)*'SEQ Apr 2020'!U51/100),IF(AND('SEQ Apr 2020'!R51&gt;0,'SEQ Apr 2020'!T51=""),IF(($C$54*$C$55&lt;'SEQ Apr 2020'!R51+'SEQ Apr 2020'!P51),(0),(($C$54*$C$55-('SEQ Apr 2020'!R51+'SEQ Apr 2020'!P51))*'SEQ Apr 2020'!S51/100)),IF(AND('SEQ Apr 2020'!P51&gt;0,'SEQ Apr 2020'!R51=""&gt;0),IF(($C$54*$C$55&lt;'SEQ Apr 2020'!P51),(0),($C$54*$C$55-'SEQ Apr 2020'!P51)*'SEQ Apr 2020'!Q51/100),0)))</f>
        <v>0</v>
      </c>
      <c r="F73" s="134">
        <f>($C$54*$C$56)*'SEQ Apr 2020'!W51/100</f>
        <v>333.45</v>
      </c>
      <c r="G73" s="135">
        <f t="shared" si="20"/>
        <v>1391.0751</v>
      </c>
      <c r="H73" s="239">
        <f t="shared" si="21"/>
        <v>5063.3999999999996</v>
      </c>
      <c r="I73" s="239">
        <f t="shared" si="19"/>
        <v>5564.3004000000001</v>
      </c>
      <c r="J73" s="136">
        <f t="shared" si="22"/>
        <v>6120.7304400000003</v>
      </c>
      <c r="K73" s="137">
        <f>'SEQ Apr 2020'!BB51</f>
        <v>0</v>
      </c>
      <c r="L73" s="137">
        <f>'SEQ Apr 2020'!BC51</f>
        <v>0</v>
      </c>
      <c r="M73" s="137">
        <f>'SEQ Apr 2020'!BD51</f>
        <v>0</v>
      </c>
      <c r="N73" s="137">
        <f>'SEQ Apr 2020'!BE51</f>
        <v>0</v>
      </c>
      <c r="O73" s="144" t="str">
        <f t="shared" si="28"/>
        <v>No discount</v>
      </c>
      <c r="P73" s="226" t="str">
        <f t="shared" si="24"/>
        <v>Exclusive</v>
      </c>
      <c r="Q73" s="240">
        <f t="shared" si="25"/>
        <v>5564.3004000000001</v>
      </c>
      <c r="R73" s="240">
        <f t="shared" si="26"/>
        <v>5564.3004000000001</v>
      </c>
      <c r="S73" s="136">
        <f t="shared" si="27"/>
        <v>6120.7304400000003</v>
      </c>
      <c r="T73" s="136">
        <f t="shared" si="27"/>
        <v>6120.7304400000003</v>
      </c>
      <c r="U73" s="160">
        <f>'SEQ Apr 2020'!BL51</f>
        <v>0</v>
      </c>
      <c r="V73" s="161" t="str">
        <f>'SEQ Apr 2020'!BM51</f>
        <v>n</v>
      </c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</row>
    <row r="74" spans="1:51" x14ac:dyDescent="0.15">
      <c r="A74" s="131" t="str">
        <f>'SEQ Apr 2020'!K52</f>
        <v>Blue NRG</v>
      </c>
      <c r="B74" s="132" t="str">
        <f>'SEQ Apr 2020'!L52</f>
        <v>Blue Essential</v>
      </c>
      <c r="C74" s="133">
        <f>IF('SEQ Apr 2020'!BP52=0,91*'SEQ Apr 2020'!M52/100,(91*'SEQ Apr 2020'!M52/100)+'SEQ Apr 2020'!BP52/4)</f>
        <v>109.19999999999999</v>
      </c>
      <c r="D74" s="133">
        <f>IF('SEQ Apr 2020'!O52="",$C$54*$C$55*'SEQ Apr 2020'!N52/100,IF($C$54*$C$55&gt;='SEQ Apr 2020'!P52,('SEQ Apr 2020'!P52*'SEQ Apr 2020'!N52/100),($C$54*$C$55*'SEQ Apr 2020'!N52/100)))</f>
        <v>805</v>
      </c>
      <c r="E74" s="133">
        <f>IF(AND('SEQ Apr 2020'!R52&gt;0,'SEQ Apr 2020'!T52&gt;0),IF(($C$54*$C$55&lt;'SEQ Apr 2020'!T52),(0),($C$54*$C$55-'SEQ Apr 2020'!T52)*'SEQ Apr 2020'!U52/100),IF(AND('SEQ Apr 2020'!R52&gt;0,'SEQ Apr 2020'!T52=""),IF(($C$54*$C$55&lt;'SEQ Apr 2020'!R52+'SEQ Apr 2020'!P52),(0),(($C$54*$C$55-('SEQ Apr 2020'!R52+'SEQ Apr 2020'!P52))*'SEQ Apr 2020'!S52/100)),IF(AND('SEQ Apr 2020'!P52&gt;0,'SEQ Apr 2020'!R52=""&gt;0),IF(($C$54*$C$55&lt;'SEQ Apr 2020'!P52),(0),($C$54*$C$55-'SEQ Apr 2020'!P52)*'SEQ Apr 2020'!Q52/100),0)))</f>
        <v>0</v>
      </c>
      <c r="F74" s="134">
        <f>($C$54*$C$56)*'SEQ Apr 2020'!W52/100</f>
        <v>298.49999999999994</v>
      </c>
      <c r="G74" s="135">
        <f t="shared" si="20"/>
        <v>1212.7</v>
      </c>
      <c r="H74" s="239">
        <f t="shared" si="21"/>
        <v>4414</v>
      </c>
      <c r="I74" s="239">
        <f t="shared" si="19"/>
        <v>4850.8</v>
      </c>
      <c r="J74" s="136">
        <f t="shared" si="22"/>
        <v>5335.880000000001</v>
      </c>
      <c r="K74" s="137">
        <f>'SEQ Apr 2020'!BB52</f>
        <v>0</v>
      </c>
      <c r="L74" s="137">
        <f>'SEQ Apr 2020'!BC52</f>
        <v>0</v>
      </c>
      <c r="M74" s="137">
        <f>'SEQ Apr 2020'!BD52</f>
        <v>0</v>
      </c>
      <c r="N74" s="137">
        <f>'SEQ Apr 2020'!BE52</f>
        <v>0</v>
      </c>
      <c r="O74" s="144" t="str">
        <f t="shared" si="28"/>
        <v>No discount</v>
      </c>
      <c r="P74" s="226" t="str">
        <f t="shared" si="24"/>
        <v>Exclusive</v>
      </c>
      <c r="Q74" s="240">
        <f t="shared" si="25"/>
        <v>4850.8</v>
      </c>
      <c r="R74" s="240">
        <f t="shared" si="26"/>
        <v>4850.8</v>
      </c>
      <c r="S74" s="136">
        <f t="shared" si="27"/>
        <v>5335.880000000001</v>
      </c>
      <c r="T74" s="136">
        <f t="shared" si="27"/>
        <v>5335.880000000001</v>
      </c>
      <c r="U74" s="160">
        <f>'SEQ Apr 2020'!BL52</f>
        <v>0</v>
      </c>
      <c r="V74" s="161" t="str">
        <f>'SEQ Apr 2020'!BM52</f>
        <v>n</v>
      </c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</row>
    <row r="75" spans="1:51" ht="15" thickBot="1" x14ac:dyDescent="0.2">
      <c r="A75" s="148" t="str">
        <f>'SEQ Apr 2020'!K53</f>
        <v>LPE</v>
      </c>
      <c r="B75" s="149" t="str">
        <f>'SEQ Apr 2020'!L53</f>
        <v>Business Plus</v>
      </c>
      <c r="C75" s="166">
        <f>IF('SEQ Apr 2020'!BP53=0,91*'SEQ Apr 2020'!M53/100,(91*'SEQ Apr 2020'!M53/100)+'SEQ Apr 2020'!BP53/4)</f>
        <v>116.48</v>
      </c>
      <c r="D75" s="166">
        <f>IF('SEQ Apr 2020'!O53="",$C$54*$C$55*'SEQ Apr 2020'!N53/100,IF($C$54*$C$55&gt;='SEQ Apr 2020'!P53,('SEQ Apr 2020'!P53*'SEQ Apr 2020'!N53/100),($C$54*$C$55*'SEQ Apr 2020'!N53/100)))</f>
        <v>834.90909090909088</v>
      </c>
      <c r="E75" s="166">
        <f>IF(AND('SEQ Apr 2020'!R53&gt;0,'SEQ Apr 2020'!T53&gt;0),IF(($C$54*$C$55&lt;'SEQ Apr 2020'!T53),(0),($C$54*$C$55-'SEQ Apr 2020'!T53)*'SEQ Apr 2020'!U53/100),IF(AND('SEQ Apr 2020'!R53&gt;0,'SEQ Apr 2020'!T53=""),IF(($C$54*$C$55&lt;'SEQ Apr 2020'!R53+'SEQ Apr 2020'!P53),(0),(($C$54*$C$55-('SEQ Apr 2020'!R53+'SEQ Apr 2020'!P53))*'SEQ Apr 2020'!S53/100)),IF(AND('SEQ Apr 2020'!P53&gt;0,'SEQ Apr 2020'!R53=""&gt;0),IF(($C$54*$C$55&lt;'SEQ Apr 2020'!P53),(0),($C$54*$C$55-'SEQ Apr 2020'!P53)*'SEQ Apr 2020'!Q53/100),0)))</f>
        <v>0</v>
      </c>
      <c r="F75" s="173">
        <f>($C$54*$C$56)*'SEQ Apr 2020'!W53/100</f>
        <v>294.54545454545996</v>
      </c>
      <c r="G75" s="167">
        <f t="shared" si="20"/>
        <v>1245.934545454551</v>
      </c>
      <c r="H75" s="243">
        <f t="shared" si="21"/>
        <v>4517.8181818182038</v>
      </c>
      <c r="I75" s="241">
        <f t="shared" si="19"/>
        <v>4983.7381818182039</v>
      </c>
      <c r="J75" s="168">
        <f t="shared" si="22"/>
        <v>5482.1120000000246</v>
      </c>
      <c r="K75" s="153">
        <f>'SEQ Apr 2020'!BB53</f>
        <v>0</v>
      </c>
      <c r="L75" s="153">
        <f>'SEQ Apr 2020'!BC53</f>
        <v>0</v>
      </c>
      <c r="M75" s="153">
        <f>'SEQ Apr 2020'!BD53</f>
        <v>0</v>
      </c>
      <c r="N75" s="153">
        <f>'SEQ Apr 2020'!BE53</f>
        <v>0</v>
      </c>
      <c r="O75" s="154" t="str">
        <f t="shared" si="28"/>
        <v>No discount</v>
      </c>
      <c r="P75" s="227" t="str">
        <f t="shared" si="24"/>
        <v>Exclusive</v>
      </c>
      <c r="Q75" s="244">
        <f t="shared" si="25"/>
        <v>4983.7381818182039</v>
      </c>
      <c r="R75" s="244">
        <f t="shared" si="26"/>
        <v>4983.7381818182039</v>
      </c>
      <c r="S75" s="168">
        <f t="shared" si="27"/>
        <v>5482.1120000000246</v>
      </c>
      <c r="T75" s="168">
        <f t="shared" si="27"/>
        <v>5482.1120000000246</v>
      </c>
      <c r="U75" s="170">
        <f>'SEQ Apr 2020'!BL53</f>
        <v>0</v>
      </c>
      <c r="V75" s="165" t="str">
        <f>'SEQ Apr 2020'!BM53</f>
        <v>n</v>
      </c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</row>
    <row r="76" spans="1:51" x14ac:dyDescent="0.15"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</row>
    <row r="77" spans="1:51" x14ac:dyDescent="0.15"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</row>
    <row r="78" spans="1:51" x14ac:dyDescent="0.15"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</row>
    <row r="79" spans="1:51" x14ac:dyDescent="0.15"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</row>
    <row r="80" spans="1:51" x14ac:dyDescent="0.15"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</row>
    <row r="81" spans="23:51" x14ac:dyDescent="0.15"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</row>
    <row r="82" spans="23:51" x14ac:dyDescent="0.15"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</row>
    <row r="83" spans="23:51" x14ac:dyDescent="0.15"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</row>
    <row r="84" spans="23:51" x14ac:dyDescent="0.15"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</row>
    <row r="85" spans="23:51" x14ac:dyDescent="0.15"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</row>
    <row r="86" spans="23:51" x14ac:dyDescent="0.15"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</row>
    <row r="87" spans="23:51" x14ac:dyDescent="0.15"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</row>
    <row r="88" spans="23:51" x14ac:dyDescent="0.15"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</row>
    <row r="89" spans="23:51" x14ac:dyDescent="0.15"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</row>
    <row r="90" spans="23:51" x14ac:dyDescent="0.15"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</row>
    <row r="91" spans="23:51" x14ac:dyDescent="0.15"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</row>
    <row r="92" spans="23:51" x14ac:dyDescent="0.15"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</row>
    <row r="93" spans="23:51" x14ac:dyDescent="0.15"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</row>
    <row r="94" spans="23:51" x14ac:dyDescent="0.15"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</row>
    <row r="95" spans="23:51" x14ac:dyDescent="0.15"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</row>
    <row r="96" spans="23:51" x14ac:dyDescent="0.15"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</row>
    <row r="97" spans="23:51" x14ac:dyDescent="0.15"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</row>
    <row r="98" spans="23:51" x14ac:dyDescent="0.15"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</row>
    <row r="99" spans="23:51" x14ac:dyDescent="0.15"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</row>
    <row r="100" spans="23:51" x14ac:dyDescent="0.15"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</row>
    <row r="101" spans="23:51" x14ac:dyDescent="0.15"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</row>
    <row r="102" spans="23:51" x14ac:dyDescent="0.15"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</row>
    <row r="103" spans="23:51" x14ac:dyDescent="0.15"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</row>
    <row r="104" spans="23:51" x14ac:dyDescent="0.15"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</row>
    <row r="105" spans="23:51" x14ac:dyDescent="0.15"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</row>
    <row r="106" spans="23:51" x14ac:dyDescent="0.15"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</row>
    <row r="107" spans="23:51" x14ac:dyDescent="0.15"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</row>
    <row r="108" spans="23:51" x14ac:dyDescent="0.15"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</row>
    <row r="109" spans="23:51" x14ac:dyDescent="0.15"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</row>
    <row r="110" spans="23:51" x14ac:dyDescent="0.15"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</row>
    <row r="111" spans="23:51" x14ac:dyDescent="0.15"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</row>
    <row r="112" spans="23:51" x14ac:dyDescent="0.15"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</row>
    <row r="113" spans="23:51" x14ac:dyDescent="0.15"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</row>
    <row r="114" spans="23:51" x14ac:dyDescent="0.15"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</row>
    <row r="115" spans="23:51" x14ac:dyDescent="0.15"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</row>
    <row r="116" spans="23:51" x14ac:dyDescent="0.15"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</row>
    <row r="117" spans="23:51" x14ac:dyDescent="0.15"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</row>
    <row r="118" spans="23:51" x14ac:dyDescent="0.15"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</row>
    <row r="119" spans="23:51" x14ac:dyDescent="0.15"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</row>
    <row r="120" spans="23:51" x14ac:dyDescent="0.15"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</row>
    <row r="121" spans="23:51" x14ac:dyDescent="0.15"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</row>
    <row r="122" spans="23:51" x14ac:dyDescent="0.15"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</row>
    <row r="123" spans="23:51" x14ac:dyDescent="0.15"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</row>
    <row r="124" spans="23:51" x14ac:dyDescent="0.15"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</row>
    <row r="125" spans="23:51" x14ac:dyDescent="0.15"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</row>
    <row r="126" spans="23:51" x14ac:dyDescent="0.15"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</row>
    <row r="127" spans="23:51" x14ac:dyDescent="0.15"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</row>
    <row r="128" spans="23:51" x14ac:dyDescent="0.15"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</row>
    <row r="129" spans="23:51" x14ac:dyDescent="0.15"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</row>
    <row r="130" spans="23:51" x14ac:dyDescent="0.15"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</row>
    <row r="131" spans="23:51" x14ac:dyDescent="0.15"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</row>
    <row r="132" spans="23:51" x14ac:dyDescent="0.15"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</row>
    <row r="133" spans="23:51" x14ac:dyDescent="0.15"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</row>
    <row r="134" spans="23:51" x14ac:dyDescent="0.15"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</row>
    <row r="135" spans="23:51" x14ac:dyDescent="0.15"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</row>
    <row r="136" spans="23:51" x14ac:dyDescent="0.15"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</row>
    <row r="137" spans="23:51" x14ac:dyDescent="0.15"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</row>
    <row r="138" spans="23:51" x14ac:dyDescent="0.15"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</row>
    <row r="139" spans="23:51" x14ac:dyDescent="0.15"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</row>
    <row r="140" spans="23:51" x14ac:dyDescent="0.15"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</row>
    <row r="141" spans="23:51" x14ac:dyDescent="0.15"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</row>
    <row r="142" spans="23:51" x14ac:dyDescent="0.15"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</row>
    <row r="143" spans="23:51" x14ac:dyDescent="0.15"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</row>
    <row r="144" spans="23:51" x14ac:dyDescent="0.15"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</row>
    <row r="145" spans="23:51" x14ac:dyDescent="0.15"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</row>
    <row r="146" spans="23:51" x14ac:dyDescent="0.15"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</row>
    <row r="147" spans="23:51" x14ac:dyDescent="0.15"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</row>
    <row r="148" spans="23:51" x14ac:dyDescent="0.15"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</row>
    <row r="149" spans="23:51" x14ac:dyDescent="0.15"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</row>
    <row r="150" spans="23:51" x14ac:dyDescent="0.15"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</row>
    <row r="151" spans="23:51" x14ac:dyDescent="0.15"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</row>
    <row r="152" spans="23:51" x14ac:dyDescent="0.15"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</row>
    <row r="153" spans="23:51" x14ac:dyDescent="0.15"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</row>
    <row r="154" spans="23:51" x14ac:dyDescent="0.15"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</row>
    <row r="155" spans="23:51" x14ac:dyDescent="0.15"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</row>
    <row r="156" spans="23:51" x14ac:dyDescent="0.15"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</row>
    <row r="157" spans="23:51" x14ac:dyDescent="0.15"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</row>
    <row r="158" spans="23:51" x14ac:dyDescent="0.15"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</row>
    <row r="159" spans="23:51" x14ac:dyDescent="0.15"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</row>
    <row r="160" spans="23:51" x14ac:dyDescent="0.15"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</row>
    <row r="161" spans="23:51" x14ac:dyDescent="0.15"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</row>
    <row r="162" spans="23:51" x14ac:dyDescent="0.15"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</row>
    <row r="163" spans="23:51" x14ac:dyDescent="0.15"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</row>
    <row r="164" spans="23:51" x14ac:dyDescent="0.15"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</row>
    <row r="165" spans="23:51" x14ac:dyDescent="0.15"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</row>
    <row r="166" spans="23:51" x14ac:dyDescent="0.15"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</row>
    <row r="167" spans="23:51" x14ac:dyDescent="0.15"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</row>
    <row r="168" spans="23:51" x14ac:dyDescent="0.15"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</row>
    <row r="169" spans="23:51" x14ac:dyDescent="0.15"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</row>
    <row r="170" spans="23:51" x14ac:dyDescent="0.15"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</row>
    <row r="171" spans="23:51" x14ac:dyDescent="0.15"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</row>
    <row r="172" spans="23:51" x14ac:dyDescent="0.15"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</row>
    <row r="173" spans="23:51" x14ac:dyDescent="0.15"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</row>
    <row r="174" spans="23:51" x14ac:dyDescent="0.15"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</row>
    <row r="175" spans="23:51" x14ac:dyDescent="0.15"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</row>
    <row r="176" spans="23:51" x14ac:dyDescent="0.15"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</row>
    <row r="177" spans="23:51" x14ac:dyDescent="0.15"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</row>
    <row r="178" spans="23:51" x14ac:dyDescent="0.15"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</row>
    <row r="179" spans="23:51" x14ac:dyDescent="0.15"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</row>
    <row r="180" spans="23:51" x14ac:dyDescent="0.15"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</row>
    <row r="181" spans="23:51" x14ac:dyDescent="0.15"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</row>
    <row r="182" spans="23:51" x14ac:dyDescent="0.15"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</row>
    <row r="183" spans="23:51" x14ac:dyDescent="0.15"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</row>
    <row r="184" spans="23:51" x14ac:dyDescent="0.15"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</row>
    <row r="185" spans="23:51" x14ac:dyDescent="0.15"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</row>
    <row r="186" spans="23:51" x14ac:dyDescent="0.15"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</row>
    <row r="187" spans="23:51" x14ac:dyDescent="0.15"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</row>
    <row r="188" spans="23:51" x14ac:dyDescent="0.15"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</row>
    <row r="189" spans="23:51" x14ac:dyDescent="0.15"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</row>
    <row r="190" spans="23:51" x14ac:dyDescent="0.15"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</row>
    <row r="191" spans="23:51" x14ac:dyDescent="0.15"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</row>
    <row r="192" spans="23:51" x14ac:dyDescent="0.15"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</row>
    <row r="193" spans="23:51" x14ac:dyDescent="0.15"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</row>
    <row r="194" spans="23:51" x14ac:dyDescent="0.15"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</row>
    <row r="195" spans="23:51" x14ac:dyDescent="0.15"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</row>
    <row r="196" spans="23:51" x14ac:dyDescent="0.15"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</row>
    <row r="197" spans="23:51" x14ac:dyDescent="0.15"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</row>
    <row r="198" spans="23:51" x14ac:dyDescent="0.15"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</row>
    <row r="199" spans="23:51" x14ac:dyDescent="0.15"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</row>
    <row r="200" spans="23:51" x14ac:dyDescent="0.15"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</row>
    <row r="201" spans="23:51" x14ac:dyDescent="0.15"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</row>
    <row r="202" spans="23:51" x14ac:dyDescent="0.15"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</row>
    <row r="203" spans="23:51" x14ac:dyDescent="0.15"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</row>
    <row r="204" spans="23:51" x14ac:dyDescent="0.15"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</row>
    <row r="205" spans="23:51" x14ac:dyDescent="0.15"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</row>
    <row r="206" spans="23:51" x14ac:dyDescent="0.15"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</row>
    <row r="207" spans="23:51" x14ac:dyDescent="0.15"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</row>
    <row r="208" spans="23:51" x14ac:dyDescent="0.15"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</row>
    <row r="209" spans="23:51" x14ac:dyDescent="0.15"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</row>
    <row r="210" spans="23:51" x14ac:dyDescent="0.15"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</row>
    <row r="211" spans="23:51" x14ac:dyDescent="0.15"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</row>
    <row r="212" spans="23:51" x14ac:dyDescent="0.15"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</row>
    <row r="213" spans="23:51" x14ac:dyDescent="0.15"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</row>
    <row r="214" spans="23:51" x14ac:dyDescent="0.15"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</row>
    <row r="215" spans="23:51" x14ac:dyDescent="0.15"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</row>
    <row r="216" spans="23:51" x14ac:dyDescent="0.15"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</row>
    <row r="217" spans="23:51" x14ac:dyDescent="0.15"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</row>
    <row r="218" spans="23:51" x14ac:dyDescent="0.15"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</row>
    <row r="219" spans="23:51" x14ac:dyDescent="0.15"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</row>
    <row r="220" spans="23:51" x14ac:dyDescent="0.15"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</row>
    <row r="221" spans="23:51" x14ac:dyDescent="0.15"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</row>
    <row r="222" spans="23:51" x14ac:dyDescent="0.15"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</row>
    <row r="223" spans="23:51" x14ac:dyDescent="0.15"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</row>
    <row r="224" spans="23:51" x14ac:dyDescent="0.15"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</row>
    <row r="225" spans="23:51" x14ac:dyDescent="0.15"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</row>
    <row r="226" spans="23:51" x14ac:dyDescent="0.15"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</row>
    <row r="227" spans="23:51" x14ac:dyDescent="0.15"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</row>
    <row r="228" spans="23:51" x14ac:dyDescent="0.15"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</row>
    <row r="229" spans="23:51" x14ac:dyDescent="0.15"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</row>
    <row r="230" spans="23:51" x14ac:dyDescent="0.15"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</row>
    <row r="231" spans="23:51" x14ac:dyDescent="0.15"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</row>
    <row r="232" spans="23:51" x14ac:dyDescent="0.15"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</row>
    <row r="233" spans="23:51" x14ac:dyDescent="0.15"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</row>
    <row r="234" spans="23:51" x14ac:dyDescent="0.15"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</row>
    <row r="235" spans="23:51" x14ac:dyDescent="0.15"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</row>
    <row r="236" spans="23:51" x14ac:dyDescent="0.15"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</row>
    <row r="237" spans="23:51" x14ac:dyDescent="0.15"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</row>
    <row r="238" spans="23:51" x14ac:dyDescent="0.15"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</row>
    <row r="239" spans="23:51" x14ac:dyDescent="0.15"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</row>
    <row r="240" spans="23:51" x14ac:dyDescent="0.15"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</row>
    <row r="241" spans="23:51" x14ac:dyDescent="0.15"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</row>
    <row r="242" spans="23:51" x14ac:dyDescent="0.15"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</row>
    <row r="243" spans="23:51" x14ac:dyDescent="0.15"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</row>
    <row r="244" spans="23:51" x14ac:dyDescent="0.15"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</row>
    <row r="245" spans="23:51" x14ac:dyDescent="0.15"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</row>
    <row r="246" spans="23:51" x14ac:dyDescent="0.15"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</row>
    <row r="247" spans="23:51" x14ac:dyDescent="0.15"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</row>
    <row r="248" spans="23:51" x14ac:dyDescent="0.15"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</row>
    <row r="249" spans="23:51" x14ac:dyDescent="0.15"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</row>
    <row r="250" spans="23:51" x14ac:dyDescent="0.15"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</row>
    <row r="251" spans="23:51" x14ac:dyDescent="0.15"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</row>
    <row r="252" spans="23:51" x14ac:dyDescent="0.15"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</row>
    <row r="253" spans="23:51" x14ac:dyDescent="0.15"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</row>
    <row r="254" spans="23:51" x14ac:dyDescent="0.15"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</row>
    <row r="255" spans="23:51" x14ac:dyDescent="0.15"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</row>
    <row r="256" spans="23:51" x14ac:dyDescent="0.15"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</row>
    <row r="257" spans="23:51" x14ac:dyDescent="0.15"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</row>
    <row r="258" spans="23:51" x14ac:dyDescent="0.15"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</row>
    <row r="259" spans="23:51" x14ac:dyDescent="0.15"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</row>
    <row r="260" spans="23:51" x14ac:dyDescent="0.15"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</row>
    <row r="261" spans="23:51" x14ac:dyDescent="0.15"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</row>
    <row r="262" spans="23:51" x14ac:dyDescent="0.15"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</row>
    <row r="263" spans="23:51" x14ac:dyDescent="0.15"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</row>
    <row r="264" spans="23:51" x14ac:dyDescent="0.15"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</row>
    <row r="265" spans="23:51" x14ac:dyDescent="0.15"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</row>
    <row r="266" spans="23:51" x14ac:dyDescent="0.15"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</row>
    <row r="267" spans="23:51" x14ac:dyDescent="0.15"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</row>
    <row r="268" spans="23:51" x14ac:dyDescent="0.15"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</row>
    <row r="269" spans="23:51" x14ac:dyDescent="0.15"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</row>
    <row r="270" spans="23:51" x14ac:dyDescent="0.15"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</row>
    <row r="271" spans="23:51" x14ac:dyDescent="0.15"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</row>
    <row r="272" spans="23:51" x14ac:dyDescent="0.15"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</row>
    <row r="273" spans="23:51" x14ac:dyDescent="0.15"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</row>
    <row r="274" spans="23:51" x14ac:dyDescent="0.15"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</row>
    <row r="275" spans="23:51" x14ac:dyDescent="0.15"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</row>
    <row r="276" spans="23:51" x14ac:dyDescent="0.15"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</row>
    <row r="277" spans="23:51" x14ac:dyDescent="0.15"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</row>
    <row r="278" spans="23:51" x14ac:dyDescent="0.15"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</row>
    <row r="279" spans="23:51" x14ac:dyDescent="0.15"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</row>
    <row r="280" spans="23:51" x14ac:dyDescent="0.15"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</row>
    <row r="281" spans="23:51" x14ac:dyDescent="0.15"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</row>
    <row r="282" spans="23:51" x14ac:dyDescent="0.15"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</row>
    <row r="283" spans="23:51" x14ac:dyDescent="0.15"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</row>
    <row r="284" spans="23:51" x14ac:dyDescent="0.15"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</row>
    <row r="285" spans="23:51" x14ac:dyDescent="0.15"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</row>
    <row r="286" spans="23:51" x14ac:dyDescent="0.15"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</row>
    <row r="287" spans="23:51" x14ac:dyDescent="0.15"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</row>
    <row r="288" spans="23:51" x14ac:dyDescent="0.15"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</row>
    <row r="289" spans="23:51" x14ac:dyDescent="0.15"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</row>
    <row r="290" spans="23:51" x14ac:dyDescent="0.15"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</row>
    <row r="291" spans="23:51" x14ac:dyDescent="0.15"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</row>
    <row r="292" spans="23:51" x14ac:dyDescent="0.15"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</row>
    <row r="293" spans="23:51" x14ac:dyDescent="0.15"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</row>
    <row r="294" spans="23:51" x14ac:dyDescent="0.15"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</row>
    <row r="295" spans="23:51" x14ac:dyDescent="0.15"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</row>
    <row r="296" spans="23:51" x14ac:dyDescent="0.15"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</row>
    <row r="297" spans="23:51" x14ac:dyDescent="0.15"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</row>
    <row r="298" spans="23:51" x14ac:dyDescent="0.15"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</row>
    <row r="299" spans="23:51" x14ac:dyDescent="0.15"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</row>
    <row r="300" spans="23:51" x14ac:dyDescent="0.15"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</row>
    <row r="301" spans="23:51" x14ac:dyDescent="0.15"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</row>
    <row r="302" spans="23:51" x14ac:dyDescent="0.15"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</row>
    <row r="303" spans="23:51" x14ac:dyDescent="0.15"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</row>
    <row r="304" spans="23:51" x14ac:dyDescent="0.15"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</row>
    <row r="305" spans="23:51" x14ac:dyDescent="0.15"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</row>
    <row r="306" spans="23:51" x14ac:dyDescent="0.15"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</row>
    <row r="307" spans="23:51" x14ac:dyDescent="0.15"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</row>
    <row r="308" spans="23:51" x14ac:dyDescent="0.15"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</row>
    <row r="309" spans="23:51" x14ac:dyDescent="0.15"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</row>
    <row r="310" spans="23:51" x14ac:dyDescent="0.15"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</row>
    <row r="311" spans="23:51" x14ac:dyDescent="0.15"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</row>
    <row r="312" spans="23:51" x14ac:dyDescent="0.15"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</row>
    <row r="313" spans="23:51" x14ac:dyDescent="0.15"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</row>
    <row r="314" spans="23:51" x14ac:dyDescent="0.15"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</row>
    <row r="315" spans="23:51" x14ac:dyDescent="0.15"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</row>
    <row r="316" spans="23:51" x14ac:dyDescent="0.15"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</row>
    <row r="317" spans="23:51" x14ac:dyDescent="0.15"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</row>
    <row r="318" spans="23:51" x14ac:dyDescent="0.15"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</row>
    <row r="319" spans="23:51" x14ac:dyDescent="0.15"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</row>
    <row r="320" spans="23:51" x14ac:dyDescent="0.15"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</row>
    <row r="321" spans="23:51" x14ac:dyDescent="0.15"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</row>
    <row r="322" spans="23:51" x14ac:dyDescent="0.15"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</row>
    <row r="323" spans="23:51" x14ac:dyDescent="0.15"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</row>
    <row r="324" spans="23:51" x14ac:dyDescent="0.15"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</row>
    <row r="325" spans="23:51" x14ac:dyDescent="0.15"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</row>
    <row r="326" spans="23:51" x14ac:dyDescent="0.15"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</row>
    <row r="327" spans="23:51" x14ac:dyDescent="0.15"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</row>
    <row r="328" spans="23:51" x14ac:dyDescent="0.15"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</row>
    <row r="329" spans="23:51" x14ac:dyDescent="0.15"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</row>
    <row r="330" spans="23:51" x14ac:dyDescent="0.15"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</row>
    <row r="331" spans="23:51" x14ac:dyDescent="0.15"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</row>
    <row r="332" spans="23:51" x14ac:dyDescent="0.15"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</row>
    <row r="333" spans="23:51" x14ac:dyDescent="0.15"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</row>
    <row r="334" spans="23:51" x14ac:dyDescent="0.15"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</row>
    <row r="335" spans="23:51" x14ac:dyDescent="0.15"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</row>
    <row r="336" spans="23:51" x14ac:dyDescent="0.15"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</row>
    <row r="337" spans="23:51" x14ac:dyDescent="0.15"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</row>
    <row r="338" spans="23:51" x14ac:dyDescent="0.15"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</row>
    <row r="339" spans="23:51" x14ac:dyDescent="0.15"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</row>
    <row r="340" spans="23:51" x14ac:dyDescent="0.15"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</row>
    <row r="341" spans="23:51" x14ac:dyDescent="0.15"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</row>
    <row r="342" spans="23:51" x14ac:dyDescent="0.15"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</row>
    <row r="343" spans="23:51" x14ac:dyDescent="0.15"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</row>
    <row r="344" spans="23:51" x14ac:dyDescent="0.15"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</row>
    <row r="345" spans="23:51" x14ac:dyDescent="0.15"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</row>
    <row r="346" spans="23:51" x14ac:dyDescent="0.15"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</row>
    <row r="347" spans="23:51" x14ac:dyDescent="0.15"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</row>
    <row r="348" spans="23:51" x14ac:dyDescent="0.15"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</row>
    <row r="349" spans="23:51" x14ac:dyDescent="0.15"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</row>
  </sheetData>
  <sheetProtection algorithmName="SHA-512" hashValue="Lf04zYsEIHxnernFP1Gm5v/QvC8op2E9dFT5UZekDDQf7XdS8T9UQ740JNFcygLv6pmI24HQLft6psWrk+UILQ==" saltValue="dTbv8eYpi6fPQM4kJhza6Q==" spinCount="100000" sheet="1" objects="1" scenarios="1"/>
  <conditionalFormatting sqref="A8:V25">
    <cfRule type="expression" dxfId="33" priority="3">
      <formula>MOD(ROW(),2)=0</formula>
    </cfRule>
  </conditionalFormatting>
  <conditionalFormatting sqref="A34:V50">
    <cfRule type="expression" dxfId="32" priority="2">
      <formula>MOD(ROW(),2)=0</formula>
    </cfRule>
  </conditionalFormatting>
  <conditionalFormatting sqref="A59:V75">
    <cfRule type="expression" dxfId="3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8638A-43F2-354C-B720-47BD4AF69D9C}">
  <sheetPr codeName="Sheet3">
    <tabColor theme="9" tint="0.39997558519241921"/>
  </sheetPr>
  <dimension ref="A1:AY36"/>
  <sheetViews>
    <sheetView workbookViewId="0">
      <selection activeCell="U33" sqref="U33"/>
    </sheetView>
  </sheetViews>
  <sheetFormatPr baseColWidth="10" defaultRowHeight="13" x14ac:dyDescent="0.15"/>
  <cols>
    <col min="1" max="1" width="20.33203125" style="106" customWidth="1"/>
    <col min="2" max="2" width="16.6640625" style="106" customWidth="1"/>
    <col min="3" max="7" width="12.1640625" style="106" customWidth="1"/>
    <col min="8" max="8" width="13.33203125" style="106" hidden="1" customWidth="1"/>
    <col min="9" max="9" width="0" style="106" hidden="1" customWidth="1"/>
    <col min="10" max="14" width="10.83203125" style="106"/>
    <col min="15" max="18" width="0" style="106" hidden="1" customWidth="1"/>
    <col min="19" max="16384" width="10.83203125" style="106"/>
  </cols>
  <sheetData>
    <row r="1" spans="1:51" ht="14" x14ac:dyDescent="0.15">
      <c r="A1" s="105" t="s">
        <v>24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</row>
    <row r="2" spans="1:51" ht="14" x14ac:dyDescent="0.15">
      <c r="A2" s="107" t="s">
        <v>21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</row>
    <row r="3" spans="1:51" ht="15" thickBo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</row>
    <row r="4" spans="1: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</row>
    <row r="5" spans="1: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</row>
    <row r="6" spans="1: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</row>
    <row r="7" spans="1:5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</row>
    <row r="8" spans="1:51" ht="18" customHeight="1" thickBot="1" x14ac:dyDescent="0.2">
      <c r="A8" s="186" t="str">
        <f>'ERG Apr 2020'!K2</f>
        <v>Ergon Energy</v>
      </c>
      <c r="B8" s="187" t="str">
        <f>'ERG Apr 2020'!L2</f>
        <v>Regulated</v>
      </c>
      <c r="C8" s="252">
        <f>IF('ERG Apr 2020'!BP2=0,91*'ERG Apr 2020'!M2/100,(91*'ERG Apr 2020'!M2/100)+'ERG Apr 2020'!BP2/4)</f>
        <v>113.69209090909091</v>
      </c>
      <c r="D8" s="253">
        <f>IF('ERG Apr 2020'!O2="",$C$5*'ERG Apr 2020'!N2/100,IF($C$5&gt;='ERG Apr 2020'!P2,('ERG Apr 2020'!P2*'ERG Apr 2020'!N2/100),($C$5*'ERG Apr 2020'!N2/100)))</f>
        <v>1221.590909090909</v>
      </c>
      <c r="E8" s="253">
        <f>IF(AND('ERG Apr 2020'!P2&gt;0,'ERG Apr 2020'!R2&gt;0),IF($C$5&lt;'ERG Apr 2020'!P2,0,IF($C$5&lt;=('ERG Apr 2020'!R2+'ERG Apr 2020'!P2),(($C$5-'ERG Apr 2020'!P2)*'ERG Apr 2020'!Q2/100),(('ERG Apr 2020'!R2)*'ERG Apr 2020'!Q2/100))),0)</f>
        <v>0</v>
      </c>
      <c r="F8" s="253">
        <f>IF(AND('ERG Apr 2020'!R2&gt;0,'ERG Apr 2020'!T2&gt;0),IF(($C$5&lt;'ERG Apr 2020'!T2),(0),($C$5-'ERG Apr 2020'!T2)*'ERG Apr 2020'!U2/100),IF(AND('ERG Apr 2020'!R2&gt;0,'ERG Apr 2020'!T2=""),IF(($C$5&lt;'ERG Apr 2020'!R2+'ERG Apr 2020'!P2),(0),(($C$5-('ERG Apr 2020'!R2+'ERG Apr 2020'!P2))*'ERG Apr 2020'!S2/100)),IF(AND('ERG Apr 2020'!P2&gt;0,'ERG Apr 2020'!R2=""&gt;0),IF(($C$5&lt;'ERG Apr 2020'!P2),(0),($C$5-'ERG Apr 2020'!P2)*'ERG Apr 2020'!Q2/100),0)))</f>
        <v>0</v>
      </c>
      <c r="G8" s="254">
        <f>SUM(C8:F8)</f>
        <v>1335.2829999999999</v>
      </c>
      <c r="H8" s="255">
        <f t="shared" ref="H8" si="0">(G8-C8)*4</f>
        <v>4886.363636363636</v>
      </c>
      <c r="I8" s="255">
        <f t="shared" ref="I8" si="1">G8*4</f>
        <v>5341.1319999999996</v>
      </c>
      <c r="J8" s="256">
        <f>I8*1.1</f>
        <v>5875.2452000000003</v>
      </c>
      <c r="K8" s="257">
        <f>'ERG Apr 2020'!BB2</f>
        <v>0</v>
      </c>
      <c r="L8" s="257">
        <f>'ERG Apr 2020'!BC2</f>
        <v>0</v>
      </c>
      <c r="M8" s="257">
        <f>'ERG Apr 2020'!BD2</f>
        <v>0</v>
      </c>
      <c r="N8" s="257">
        <f>'ERG Apr 2020'!BE2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5341.1319999999996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5341.1319999999996</v>
      </c>
      <c r="S8" s="261">
        <f>Q8*1.1</f>
        <v>5875.2452000000003</v>
      </c>
      <c r="T8" s="256">
        <f>R8*1.1</f>
        <v>5875.2452000000003</v>
      </c>
      <c r="U8" s="262">
        <f>'ERG Apr 2020'!BL2</f>
        <v>0</v>
      </c>
      <c r="V8" s="263" t="str">
        <f>'ERG Apr 2020'!BM2</f>
        <v>n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</row>
    <row r="9" spans="1:51" ht="14" x14ac:dyDescent="0.15"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51" ht="15" thickBot="1" x14ac:dyDescent="0.2"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5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</row>
    <row r="12" spans="1:5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</row>
    <row r="13" spans="1:5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5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5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5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</row>
    <row r="17" spans="1:49" ht="15" thickBot="1" x14ac:dyDescent="0.2">
      <c r="A17" s="186" t="str">
        <f>'ERG Apr 2020'!K3</f>
        <v>Ergon Energy</v>
      </c>
      <c r="B17" s="187" t="str">
        <f>'ERG Apr 2020'!L3</f>
        <v>Regulated</v>
      </c>
      <c r="C17" s="188">
        <f>IF('ERG Apr 2020'!BP3=0,91*'ERG Apr 2020'!M3/100,(91*'ERG Apr 2020'!M3/100)+'ERG Apr 2020'!BP3/4)</f>
        <v>113.69209090909091</v>
      </c>
      <c r="D17" s="188">
        <f>IF('ERG Apr 2020'!O3="",$C$29*$C$30*'ERG Apr 2020'!N3/100,IF($C$29*$C$30&gt;='ERG Apr 2020'!P3,('ERG Apr 2020'!P3*'ERG Apr 2020'!N3/100),($C$29*$C$30*'ERG Apr 2020'!N3/100)))</f>
        <v>0</v>
      </c>
      <c r="E17" s="189">
        <f>IF(AND('ERG Apr 2020'!R3&gt;0,'ERG Apr 2020'!T3&gt;0),IF(($C$29*$C$30&lt;'ERG Apr 2020'!T3),(0),($C$29*$C$30-'ERG Apr 2020'!T3)*'ERG Apr 2020'!U3/100),IF(AND('ERG Apr 2020'!R3&gt;0,'ERG Apr 2020'!T3=""),IF(($C$29*$C$30&lt;'ERG Apr 2020'!R3+'ERG Apr 2020'!P3),(0),(($C$29*$C$30-('ERG Apr 2020'!R3+'ERG Apr 2020'!P3))*'ERG Apr 2020'!S3/100)),IF(AND('ERG Apr 2020'!P3&gt;0,'ERG Apr 2020'!R3=""&gt;0),IF(($C$29*$C$30&lt;'ERG Apr 2020'!P3),(0),($C$29*$C$30-'ERG Apr 2020'!P3)*'ERG Apr 2020'!Q3/100),0)))</f>
        <v>0</v>
      </c>
      <c r="F17" s="189">
        <f>($C$29*$C$31)*'ERG Apr 2020'!AF3/100</f>
        <v>0</v>
      </c>
      <c r="G17" s="190">
        <f>SUM(C17:F17)</f>
        <v>113.69209090909091</v>
      </c>
      <c r="H17" s="190">
        <f>(G17-C17)*4</f>
        <v>0</v>
      </c>
      <c r="I17" s="191">
        <f t="shared" ref="I17" si="3">G17*4</f>
        <v>454.76836363636363</v>
      </c>
      <c r="J17" s="245">
        <f>I17*1.1</f>
        <v>500.24520000000001</v>
      </c>
      <c r="K17" s="190">
        <f>'ERG Apr 2020'!BB3</f>
        <v>0</v>
      </c>
      <c r="L17" s="190">
        <f>'ERG Apr 2020'!BC3</f>
        <v>0</v>
      </c>
      <c r="M17" s="190">
        <f>'ERG Apr 2020'!BD3</f>
        <v>0</v>
      </c>
      <c r="N17" s="190">
        <f>'ERG Apr 2020'!BE3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454.76836363636363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454.76836363636363</v>
      </c>
      <c r="S17" s="190">
        <f>Q17*1.1</f>
        <v>500.24520000000001</v>
      </c>
      <c r="T17" s="190">
        <f>R17*1.1</f>
        <v>500.24520000000001</v>
      </c>
      <c r="U17" s="190">
        <f>'ERG Apr 2020'!BL3</f>
        <v>0</v>
      </c>
      <c r="V17" s="190" t="str">
        <f>'ERG Apr 2020'!BM3</f>
        <v>n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</row>
    <row r="18" spans="1:49" ht="14" x14ac:dyDescent="0.15"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49" ht="15" thickBot="1" x14ac:dyDescent="0.2"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49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</row>
    <row r="21" spans="1:49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</row>
    <row r="22" spans="1:49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</row>
    <row r="23" spans="1:49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</row>
    <row r="24" spans="1:49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</row>
    <row r="25" spans="1:49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</row>
    <row r="26" spans="1:49" ht="15" thickBot="1" x14ac:dyDescent="0.2">
      <c r="A26" s="186" t="str">
        <f>'ERG Apr 2020'!K4</f>
        <v>Ergon Energy</v>
      </c>
      <c r="B26" s="187" t="str">
        <f>'ERG Apr 2020'!L4</f>
        <v>Regulated</v>
      </c>
      <c r="C26" s="188">
        <f>IF('ERG Apr 2020'!BP4=0,91*'ERG Apr 2020'!M4/100,(91*'ERG Apr 2020'!M4/100)+'ERG Apr 2020'!BP4/4)</f>
        <v>113.69209090909091</v>
      </c>
      <c r="D26" s="188">
        <f>IF('ERG Apr 2020'!O4="",$C$54*$C$55*'ERG Apr 2020'!N4/100,IF($C$54*$C$55&gt;='ERG Apr 2020'!P4,('ERG Apr 2020'!P4*'ERG Apr 2020'!N4/100),($C$54*$C$55*'ERG Apr 2020'!N4/100)))</f>
        <v>0</v>
      </c>
      <c r="E26" s="189">
        <f>IF(AND('ERG Apr 2020'!R4&gt;0,'ERG Apr 2020'!T4&gt;0),IF(($C$54*$C$55&lt;'ERG Apr 2020'!T4),(0),($C$54*$C$55-'ERG Apr 2020'!T4)*'ERG Apr 2020'!U4/100),IF(AND('ERG Apr 2020'!R4&gt;0,'ERG Apr 2020'!T4=""),IF(($C$54*$C$55&lt;'ERG Apr 2020'!R4+'ERG Apr 2020'!P4),(0),(($C$54*$C$55-('ERG Apr 2020'!R4+'ERG Apr 2020'!P4))*'ERG Apr 2020'!S4/100)),IF(AND('ERG Apr 2020'!P4&gt;0,'ERG Apr 2020'!R4=""&gt;0),IF(($C$54*$C$55&lt;'ERG Apr 2020'!P4),(0),($C$54*$C$55-'ERG Apr 2020'!P4)*'ERG Apr 2020'!Q4/100),0)))</f>
        <v>0</v>
      </c>
      <c r="F26" s="189">
        <f>($C$54*$C$56)*'ERG Apr 2020'!W4/100</f>
        <v>0</v>
      </c>
      <c r="G26" s="190">
        <f>SUM(C26:F26)</f>
        <v>113.69209090909091</v>
      </c>
      <c r="H26" s="190">
        <f>(G26-C26)*4</f>
        <v>0</v>
      </c>
      <c r="I26" s="191">
        <f t="shared" ref="I26" si="4">G26*4</f>
        <v>454.76836363636363</v>
      </c>
      <c r="J26" s="245">
        <f>I26*1.1</f>
        <v>500.24520000000001</v>
      </c>
      <c r="K26" s="190">
        <f>'ERG Apr 2020'!BB4</f>
        <v>0</v>
      </c>
      <c r="L26" s="190">
        <f>'ERG Apr 2020'!BC4</f>
        <v>0</v>
      </c>
      <c r="M26" s="190">
        <f>'ERG Apr 2020'!BD4</f>
        <v>0</v>
      </c>
      <c r="N26" s="190">
        <f>'ERG Apr 2020'!BE4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454.76836363636363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454.76836363636363</v>
      </c>
      <c r="S26" s="190">
        <f>Q26*1.1</f>
        <v>500.24520000000001</v>
      </c>
      <c r="T26" s="190">
        <f>R26*1.1</f>
        <v>500.24520000000001</v>
      </c>
      <c r="U26" s="190">
        <f>'ERG Apr 2020'!BL4</f>
        <v>0</v>
      </c>
      <c r="V26" s="190" t="str">
        <f>'ERG Apr 2020'!BM4</f>
        <v>n</v>
      </c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</row>
    <row r="27" spans="1:49" ht="14" x14ac:dyDescent="0.15"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49" ht="14" x14ac:dyDescent="0.15"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49" ht="14" x14ac:dyDescent="0.15"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49" ht="14" x14ac:dyDescent="0.15"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49" ht="14" x14ac:dyDescent="0.15"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49" ht="14" x14ac:dyDescent="0.15"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0:37" ht="14" x14ac:dyDescent="0.15"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0:37" ht="14" x14ac:dyDescent="0.15"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0:37" ht="14" x14ac:dyDescent="0.15"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0:37" ht="14" x14ac:dyDescent="0.15"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</row>
  </sheetData>
  <sheetProtection algorithmName="SHA-512" hashValue="HhwdqUVQ3LN85DhmThQpEonLXc1rZsQOcz0U2YnxYJhHTPEqID9ulyV8+8JmtVQmrZkFXl7D/Wm5j05PziqzxA==" saltValue="KbaE+Gs85mpHhMdcCFII5w==" spinCount="100000" sheet="1" objects="1" scenarios="1"/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1D8E-4A4A-F847-B815-9D17E5804F46}">
  <sheetPr codeName="Sheet4">
    <tabColor theme="4" tint="0.39997558519241921"/>
  </sheetPr>
  <dimension ref="A1:AY349"/>
  <sheetViews>
    <sheetView zoomScaleNormal="100" zoomScalePageLayoutView="120" workbookViewId="0">
      <selection activeCell="A58" sqref="A58:V58"/>
    </sheetView>
  </sheetViews>
  <sheetFormatPr baseColWidth="10" defaultRowHeight="14" x14ac:dyDescent="0.15"/>
  <cols>
    <col min="1" max="1" width="20.33203125" style="204" customWidth="1"/>
    <col min="2" max="2" width="22.6640625" style="204" bestFit="1" customWidth="1"/>
    <col min="3" max="7" width="12.1640625" style="204" customWidth="1"/>
    <col min="8" max="9" width="12.1640625" style="204" hidden="1" customWidth="1"/>
    <col min="10" max="14" width="12.1640625" style="204" customWidth="1"/>
    <col min="15" max="18" width="12.1640625" style="204" hidden="1" customWidth="1"/>
    <col min="19" max="22" width="12.1640625" style="204" customWidth="1"/>
    <col min="23" max="51" width="7.5" style="204" customWidth="1"/>
    <col min="52" max="16384" width="10.83203125" style="204"/>
  </cols>
  <sheetData>
    <row r="1" spans="1:51" x14ac:dyDescent="0.15">
      <c r="A1" s="204" t="s">
        <v>270</v>
      </c>
    </row>
    <row r="2" spans="1:51" x14ac:dyDescent="0.15">
      <c r="A2" s="206" t="s">
        <v>221</v>
      </c>
    </row>
    <row r="3" spans="1:51" ht="15" thickBot="1" x14ac:dyDescent="0.2"/>
    <row r="4" spans="1:51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</row>
    <row r="5" spans="1:51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</row>
    <row r="6" spans="1:51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</row>
    <row r="7" spans="1:5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125" t="s">
        <v>574</v>
      </c>
      <c r="R7" s="125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</row>
    <row r="8" spans="1:51" x14ac:dyDescent="0.15">
      <c r="A8" s="208" t="str">
        <f>'SEQ Oct 2019'!K2</f>
        <v>AGL</v>
      </c>
      <c r="B8" s="94" t="str">
        <f>'SEQ Oct 2019'!L2</f>
        <v>Business Essentials</v>
      </c>
      <c r="C8" s="209">
        <f>IF('SEQ Oct 2019'!BP2=0,91*'SEQ Oct 2019'!M2/100,(91*'SEQ Oct 2019'!M2/100)+'SEQ Oct 2019'!BP2/4)</f>
        <v>103.7151818181818</v>
      </c>
      <c r="D8" s="210">
        <f>IF('SEQ Oct 2019'!O2="",$C$5*'SEQ Oct 2019'!N2/100,IF($C$5&gt;='SEQ Oct 2019'!P2,('SEQ Oct 2019'!P2*'SEQ Oct 2019'!N2/100),($C$5*'SEQ Oct 2019'!N2/100)))</f>
        <v>1086.8181818181818</v>
      </c>
      <c r="E8" s="210">
        <f>IF(AND('SEQ Oct 2019'!P2&gt;0,'SEQ Oct 2019'!R2&gt;0),IF($C$5&lt;'SEQ Oct 2019'!P2,0,IF($C$5&lt;=('SEQ Oct 2019'!R2+'SEQ Oct 2019'!P2),(($C$5-'SEQ Oct 2019'!P2)*'SEQ Oct 2019'!Q2/100),(('SEQ Oct 2019'!R2)*'SEQ Oct 2019'!Q2/100))),0)</f>
        <v>0</v>
      </c>
      <c r="F8" s="210">
        <f>IF(AND('SEQ Oct 2019'!R2&gt;0,'SEQ Oct 2019'!T2&gt;0),IF(($C$5&lt;'SEQ Oct 2019'!T2),(0),($C$5-'SEQ Oct 2019'!T2)*'SEQ Oct 2019'!U2/100),IF(AND('SEQ Oct 2019'!R2&gt;0,'SEQ Oct 2019'!T2=""),IF(($C$5&lt;'SEQ Oct 2019'!R2+'SEQ Oct 2019'!P2),(0),(($C$5-('SEQ Oct 2019'!R2+'SEQ Oct 2019'!P2))*'SEQ Oct 2019'!S2/100)),IF(AND('SEQ Oct 2019'!P2&gt;0,'SEQ Oct 2019'!R2=""&gt;0),IF(($C$5&lt;'SEQ Oct 2019'!P2),(0),($C$5-'SEQ Oct 2019'!P2)*'SEQ Oct 2019'!Q2/100),0)))</f>
        <v>0</v>
      </c>
      <c r="G8" s="233">
        <f>SUM(C8:F8)</f>
        <v>1190.5333636363634</v>
      </c>
      <c r="H8" s="229">
        <f t="shared" ref="H8:H25" si="0">(G8-C8)*4</f>
        <v>4347.2727272727261</v>
      </c>
      <c r="I8" s="229">
        <f t="shared" ref="I8:I25" si="1">G8*4</f>
        <v>4762.1334545454538</v>
      </c>
      <c r="J8" s="136">
        <f>I8*1.1</f>
        <v>5238.3467999999993</v>
      </c>
      <c r="K8" s="211">
        <f>'SEQ Oct 2019'!BB2</f>
        <v>0</v>
      </c>
      <c r="L8" s="211">
        <f>'SEQ Oct 2019'!BC2</f>
        <v>0</v>
      </c>
      <c r="M8" s="211">
        <f>'SEQ Oct 2019'!BD2</f>
        <v>0</v>
      </c>
      <c r="N8" s="211">
        <f>'SEQ Oct 2019'!BE2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5" si="2">IF(OR(A8="Origin Energy",A8="Red Energy",A8="Powershop"),"Inclusive","Exclusive")</f>
        <v>Exclusive</v>
      </c>
      <c r="Q8" s="23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4762.1334545454538</v>
      </c>
      <c r="R8" s="23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4762.1334545454538</v>
      </c>
      <c r="S8" s="236">
        <f>Q8*1.1</f>
        <v>5238.3467999999993</v>
      </c>
      <c r="T8" s="136">
        <f>R8*1.1</f>
        <v>5238.3467999999993</v>
      </c>
      <c r="U8" s="212">
        <f>'SEQ Oct 2019'!BL2</f>
        <v>0</v>
      </c>
      <c r="V8" s="213" t="str">
        <f>'SEQ Oct 2019'!BM2</f>
        <v>n</v>
      </c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</row>
    <row r="9" spans="1:51" x14ac:dyDescent="0.15">
      <c r="A9" s="131" t="str">
        <f>'SEQ Oct 2019'!K3</f>
        <v>Click Energy</v>
      </c>
      <c r="B9" s="132" t="str">
        <f>'SEQ Oct 2019'!L3</f>
        <v>Click Business Start</v>
      </c>
      <c r="C9" s="133">
        <f>IF('SEQ Oct 2019'!BP3=0,91*'SEQ Oct 2019'!M3/100,(91*'SEQ Oct 2019'!M3/100)+'SEQ Oct 2019'!BP3/4)</f>
        <v>115.65272727272728</v>
      </c>
      <c r="D9" s="134">
        <f>IF('SEQ Oct 2019'!O3="",$C$5*'SEQ Oct 2019'!N3/100,IF($C$5&gt;='SEQ Oct 2019'!P3,('SEQ Oct 2019'!P3*'SEQ Oct 2019'!N3/100),($C$5*'SEQ Oct 2019'!N3/100)))</f>
        <v>1102.7272727272727</v>
      </c>
      <c r="E9" s="134">
        <f>IF(AND('SEQ Oct 2019'!P3&gt;0,'SEQ Oct 2019'!R3&gt;0),IF($C$5&lt;'SEQ Oct 2019'!P3,0,IF($C$5&lt;=('SEQ Oct 2019'!R3+'SEQ Oct 2019'!P3),(($C$5-'SEQ Oct 2019'!P3)*'SEQ Oct 2019'!Q3/100),(('SEQ Oct 2019'!R3)*'SEQ Oct 2019'!Q3/100))),0)</f>
        <v>0</v>
      </c>
      <c r="F9" s="134">
        <f>IF(AND('SEQ Oct 2019'!R3&gt;0,'SEQ Oct 2019'!T3&gt;0),IF(($C$5&lt;'SEQ Oct 2019'!T3),(0),($C$5-'SEQ Oct 2019'!T3)*'SEQ Oct 2019'!U3/100),IF(AND('SEQ Oct 2019'!R3&gt;0,'SEQ Oct 2019'!T3=""),IF(($C$5&lt;'SEQ Oct 2019'!R3+'SEQ Oct 2019'!P3),(0),(($C$5-('SEQ Oct 2019'!R3+'SEQ Oct 2019'!P3))*'SEQ Oct 2019'!S3/100)),IF(AND('SEQ Oct 2019'!P3&gt;0,'SEQ Oct 2019'!R3=""&gt;0),IF(($C$5&lt;'SEQ Oct 2019'!P3),(0),($C$5-'SEQ Oct 2019'!P3)*'SEQ Oct 2019'!Q3/100),0)))</f>
        <v>0</v>
      </c>
      <c r="G9" s="232">
        <f t="shared" ref="G9:G25" si="3">SUM(C9:F9)</f>
        <v>1218.3800000000001</v>
      </c>
      <c r="H9" s="229">
        <f t="shared" si="0"/>
        <v>4410.909090909091</v>
      </c>
      <c r="I9" s="229">
        <f t="shared" si="1"/>
        <v>4873.5200000000004</v>
      </c>
      <c r="J9" s="136">
        <f t="shared" ref="J9:J25" si="4">I9*1.1</f>
        <v>5360.8720000000012</v>
      </c>
      <c r="K9" s="137">
        <f>'SEQ Oct 2019'!BB3</f>
        <v>0</v>
      </c>
      <c r="L9" s="137">
        <f>'SEQ Oct 2019'!BC3</f>
        <v>0</v>
      </c>
      <c r="M9" s="137">
        <f>'SEQ Oct 2019'!BD3</f>
        <v>0</v>
      </c>
      <c r="N9" s="137">
        <f>'SEQ Oct 2019'!BE3</f>
        <v>0</v>
      </c>
      <c r="O9" s="144" t="str">
        <f t="shared" ref="O9:O25" si="5">IF(SUM(K9:N9)=0,"No discount",IF(K9&gt;0,"Guaranteed off bill",IF(L9&gt;0,"Guaranteed off usage",IF(M9&gt;0,"Pay-on-time off bill","Pay-on-time off usage"))))</f>
        <v>No discount</v>
      </c>
      <c r="P9" s="226" t="str">
        <f t="shared" si="2"/>
        <v>Exclusive</v>
      </c>
      <c r="Q9" s="237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37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136">
        <f t="shared" ref="S9:T20" si="8">Q9*1.1</f>
        <v>5360.8720000000012</v>
      </c>
      <c r="T9" s="136">
        <f t="shared" si="8"/>
        <v>5360.8720000000012</v>
      </c>
      <c r="U9" s="160">
        <f>'SEQ Oct 2019'!BL3</f>
        <v>0</v>
      </c>
      <c r="V9" s="161" t="str">
        <f>'SEQ Oct 2019'!BM3</f>
        <v>n</v>
      </c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</row>
    <row r="10" spans="1:51" x14ac:dyDescent="0.15">
      <c r="A10" s="208" t="str">
        <f>'SEQ Oct 2019'!K4</f>
        <v>Diamond Energy</v>
      </c>
      <c r="B10" s="94" t="str">
        <f>'SEQ Oct 2019'!L4</f>
        <v>Renewable Saver POT</v>
      </c>
      <c r="C10" s="209">
        <f>IF('SEQ Oct 2019'!BP4=0,91*'SEQ Oct 2019'!M4/100,(91*'SEQ Oct 2019'!M4/100)+'SEQ Oct 2019'!BP4/4)</f>
        <v>117.84499999999998</v>
      </c>
      <c r="D10" s="210">
        <f>IF('SEQ Oct 2019'!O4="",$C$5*'SEQ Oct 2019'!N4/100,IF($C$5&gt;='SEQ Oct 2019'!P4,('SEQ Oct 2019'!P4*'SEQ Oct 2019'!N4/100),($C$5*'SEQ Oct 2019'!N4/100)))</f>
        <v>1220.9090909090908</v>
      </c>
      <c r="E10" s="210">
        <f>IF(AND('SEQ Oct 2019'!P4&gt;0,'SEQ Oct 2019'!R4&gt;0),IF($C$5&lt;'SEQ Oct 2019'!P4,0,IF($C$5&lt;=('SEQ Oct 2019'!R4+'SEQ Oct 2019'!P4),(($C$5-'SEQ Oct 2019'!P4)*'SEQ Oct 2019'!Q4/100),(('SEQ Oct 2019'!R4)*'SEQ Oct 2019'!Q4/100))),0)</f>
        <v>0</v>
      </c>
      <c r="F10" s="210">
        <f>IF(AND('SEQ Oct 2019'!R4&gt;0,'SEQ Oct 2019'!T4&gt;0),IF(($C$5&lt;'SEQ Oct 2019'!T4),(0),($C$5-'SEQ Oct 2019'!T4)*'SEQ Oct 2019'!U4/100),IF(AND('SEQ Oct 2019'!R4&gt;0,'SEQ Oct 2019'!T4=""),IF(($C$5&lt;'SEQ Oct 2019'!R4+'SEQ Oct 2019'!P4),(0),(($C$5-('SEQ Oct 2019'!R4+'SEQ Oct 2019'!P4))*'SEQ Oct 2019'!S4/100)),IF(AND('SEQ Oct 2019'!P4&gt;0,'SEQ Oct 2019'!R4=""&gt;0),IF(($C$5&lt;'SEQ Oct 2019'!P4),(0),($C$5-'SEQ Oct 2019'!P4)*'SEQ Oct 2019'!Q4/100),0)))</f>
        <v>0</v>
      </c>
      <c r="G10" s="233">
        <f t="shared" si="3"/>
        <v>1338.7540909090908</v>
      </c>
      <c r="H10" s="229">
        <f t="shared" si="0"/>
        <v>4883.6363636363631</v>
      </c>
      <c r="I10" s="229">
        <f t="shared" si="1"/>
        <v>5355.0163636363632</v>
      </c>
      <c r="J10" s="136">
        <f t="shared" si="4"/>
        <v>5890.518</v>
      </c>
      <c r="K10" s="211">
        <f>'SEQ Oct 2019'!BB4</f>
        <v>0</v>
      </c>
      <c r="L10" s="211">
        <f>'SEQ Oct 2019'!BC4</f>
        <v>0</v>
      </c>
      <c r="M10" s="211">
        <f>'SEQ Oct 2019'!BD4</f>
        <v>7</v>
      </c>
      <c r="N10" s="211">
        <f>'SEQ Oct 2019'!BE4</f>
        <v>0</v>
      </c>
      <c r="O10" s="144" t="str">
        <f t="shared" si="5"/>
        <v>Pay-on-time off bill</v>
      </c>
      <c r="P10" s="226" t="str">
        <f t="shared" si="2"/>
        <v>Exclusive</v>
      </c>
      <c r="Q10" s="237">
        <f t="shared" si="6"/>
        <v>5355.0163636363632</v>
      </c>
      <c r="R10" s="237">
        <f t="shared" si="7"/>
        <v>4980.1652181818181</v>
      </c>
      <c r="S10" s="136">
        <f t="shared" si="8"/>
        <v>5890.518</v>
      </c>
      <c r="T10" s="136">
        <f t="shared" si="8"/>
        <v>5478.18174</v>
      </c>
      <c r="U10" s="212">
        <f>'SEQ Oct 2019'!BL4</f>
        <v>0</v>
      </c>
      <c r="V10" s="213" t="str">
        <f>'SEQ Oct 2019'!BM4</f>
        <v>n</v>
      </c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</row>
    <row r="11" spans="1:51" x14ac:dyDescent="0.15">
      <c r="A11" s="131" t="str">
        <f>'SEQ Oct 2019'!K5</f>
        <v>EnergyAustralia</v>
      </c>
      <c r="B11" s="132" t="str">
        <f>'SEQ Oct 2019'!L5</f>
        <v>Total Plan</v>
      </c>
      <c r="C11" s="133">
        <f>IF('SEQ Oct 2019'!BP5=0,91*'SEQ Oct 2019'!M5/100,(91*'SEQ Oct 2019'!M5/100)+'SEQ Oct 2019'!BP5/4)</f>
        <v>104.64999999999998</v>
      </c>
      <c r="D11" s="134">
        <f>IF('SEQ Oct 2019'!O5="",$C$5*'SEQ Oct 2019'!N5/100,IF($C$5&gt;='SEQ Oct 2019'!P5,('SEQ Oct 2019'!P5*'SEQ Oct 2019'!N5/100),($C$5*'SEQ Oct 2019'!N5/100)))</f>
        <v>1264.5454545454545</v>
      </c>
      <c r="E11" s="134">
        <f>IF(AND('SEQ Oct 2019'!P5&gt;0,'SEQ Oct 2019'!R5&gt;0),IF($C$5&lt;'SEQ Oct 2019'!P5,0,IF($C$5&lt;=('SEQ Oct 2019'!R5+'SEQ Oct 2019'!P5),(($C$5-'SEQ Oct 2019'!P5)*'SEQ Oct 2019'!Q5/100),(('SEQ Oct 2019'!R5)*'SEQ Oct 2019'!Q5/100))),0)</f>
        <v>0</v>
      </c>
      <c r="F11" s="134">
        <f>IF(AND('SEQ Oct 2019'!R5&gt;0,'SEQ Oct 2019'!T5&gt;0),IF(($C$5&lt;'SEQ Oct 2019'!T5),(0),($C$5-'SEQ Oct 2019'!T5)*'SEQ Oct 2019'!U5/100),IF(AND('SEQ Oct 2019'!R5&gt;0,'SEQ Oct 2019'!T5=""),IF(($C$5&lt;'SEQ Oct 2019'!R5+'SEQ Oct 2019'!P5),(0),(($C$5-('SEQ Oct 2019'!R5+'SEQ Oct 2019'!P5))*'SEQ Oct 2019'!S5/100)),IF(AND('SEQ Oct 2019'!P5&gt;0,'SEQ Oct 2019'!R5=""&gt;0),IF(($C$5&lt;'SEQ Oct 2019'!P5),(0),($C$5-'SEQ Oct 2019'!P5)*'SEQ Oct 2019'!Q5/100),0)))</f>
        <v>0</v>
      </c>
      <c r="G11" s="232">
        <f t="shared" si="3"/>
        <v>1369.1954545454546</v>
      </c>
      <c r="H11" s="229">
        <f t="shared" si="0"/>
        <v>5058.181818181818</v>
      </c>
      <c r="I11" s="229">
        <f t="shared" si="1"/>
        <v>5476.7818181818184</v>
      </c>
      <c r="J11" s="136">
        <f t="shared" si="4"/>
        <v>6024.4600000000009</v>
      </c>
      <c r="K11" s="137">
        <f>'SEQ Oct 2019'!BB5</f>
        <v>13</v>
      </c>
      <c r="L11" s="137">
        <f>'SEQ Oct 2019'!BC5</f>
        <v>0</v>
      </c>
      <c r="M11" s="137">
        <f>'SEQ Oct 2019'!BD5</f>
        <v>0</v>
      </c>
      <c r="N11" s="137">
        <f>'SEQ Oct 2019'!BE5</f>
        <v>0</v>
      </c>
      <c r="O11" s="144" t="str">
        <f t="shared" si="5"/>
        <v>Guaranteed off bill</v>
      </c>
      <c r="P11" s="226" t="str">
        <f t="shared" si="2"/>
        <v>Exclusive</v>
      </c>
      <c r="Q11" s="237">
        <f t="shared" si="6"/>
        <v>4764.800181818182</v>
      </c>
      <c r="R11" s="237">
        <f t="shared" si="7"/>
        <v>4764.800181818182</v>
      </c>
      <c r="S11" s="136">
        <f t="shared" si="8"/>
        <v>5241.2802000000001</v>
      </c>
      <c r="T11" s="136">
        <f t="shared" si="8"/>
        <v>5241.2802000000001</v>
      </c>
      <c r="U11" s="160">
        <f>'SEQ Oct 2019'!BL5</f>
        <v>0</v>
      </c>
      <c r="V11" s="161" t="str">
        <f>'SEQ Oct 2019'!BM5</f>
        <v>n</v>
      </c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</row>
    <row r="12" spans="1:51" x14ac:dyDescent="0.15">
      <c r="A12" s="208" t="str">
        <f>'SEQ Oct 2019'!K6</f>
        <v>Origin Energy</v>
      </c>
      <c r="B12" s="94" t="str">
        <f>'SEQ Oct 2019'!L6</f>
        <v xml:space="preserve">Flexi </v>
      </c>
      <c r="C12" s="209">
        <f>IF('SEQ Oct 2019'!BP6=0,91*'SEQ Oct 2019'!M6/100,(91*'SEQ Oct 2019'!M6/100)+'SEQ Oct 2019'!BP6/4)</f>
        <v>111.00345454545455</v>
      </c>
      <c r="D12" s="210">
        <f>IF('SEQ Oct 2019'!O6="",$C$5*'SEQ Oct 2019'!N6/100,IF($C$5&gt;='SEQ Oct 2019'!P6,('SEQ Oct 2019'!P6*'SEQ Oct 2019'!N6/100),($C$5*'SEQ Oct 2019'!N6/100)))</f>
        <v>1258.181818181818</v>
      </c>
      <c r="E12" s="210">
        <f>IF(AND('SEQ Oct 2019'!P6&gt;0,'SEQ Oct 2019'!R6&gt;0),IF($C$5&lt;'SEQ Oct 2019'!P6,0,IF($C$5&lt;=('SEQ Oct 2019'!R6+'SEQ Oct 2019'!P6),(($C$5-'SEQ Oct 2019'!P6)*'SEQ Oct 2019'!Q6/100),(('SEQ Oct 2019'!R6)*'SEQ Oct 2019'!Q6/100))),0)</f>
        <v>0</v>
      </c>
      <c r="F12" s="210">
        <f>IF(AND('SEQ Oct 2019'!R6&gt;0,'SEQ Oct 2019'!T6&gt;0),IF(($C$5&lt;'SEQ Oct 2019'!T6),(0),($C$5-'SEQ Oct 2019'!T6)*'SEQ Oct 2019'!U6/100),IF(AND('SEQ Oct 2019'!R6&gt;0,'SEQ Oct 2019'!T6=""),IF(($C$5&lt;'SEQ Oct 2019'!R6+'SEQ Oct 2019'!P6),(0),(($C$5-('SEQ Oct 2019'!R6+'SEQ Oct 2019'!P6))*'SEQ Oct 2019'!S6/100)),IF(AND('SEQ Oct 2019'!P6&gt;0,'SEQ Oct 2019'!R6=""&gt;0),IF(($C$5&lt;'SEQ Oct 2019'!P6),(0),($C$5-'SEQ Oct 2019'!P6)*'SEQ Oct 2019'!Q6/100),0)))</f>
        <v>0</v>
      </c>
      <c r="G12" s="233">
        <f t="shared" si="3"/>
        <v>1369.1852727272726</v>
      </c>
      <c r="H12" s="229">
        <f t="shared" si="0"/>
        <v>5032.7272727272721</v>
      </c>
      <c r="I12" s="229">
        <f t="shared" si="1"/>
        <v>5476.7410909090904</v>
      </c>
      <c r="J12" s="136">
        <f t="shared" si="4"/>
        <v>6024.4152000000004</v>
      </c>
      <c r="K12" s="211">
        <f>'SEQ Oct 2019'!BB6</f>
        <v>12</v>
      </c>
      <c r="L12" s="211">
        <f>'SEQ Oct 2019'!BC6</f>
        <v>0</v>
      </c>
      <c r="M12" s="211">
        <f>'SEQ Oct 2019'!BD6</f>
        <v>0</v>
      </c>
      <c r="N12" s="211">
        <f>'SEQ Oct 2019'!BE6</f>
        <v>0</v>
      </c>
      <c r="O12" s="144" t="str">
        <f t="shared" si="5"/>
        <v>Guaranteed off bill</v>
      </c>
      <c r="P12" s="226" t="str">
        <f t="shared" si="2"/>
        <v>Inclusive</v>
      </c>
      <c r="Q12" s="237">
        <f t="shared" si="6"/>
        <v>4819.5321599999997</v>
      </c>
      <c r="R12" s="237">
        <f t="shared" si="7"/>
        <v>4819.5321599999997</v>
      </c>
      <c r="S12" s="136">
        <f t="shared" si="8"/>
        <v>5301.4853760000005</v>
      </c>
      <c r="T12" s="136">
        <f t="shared" si="8"/>
        <v>5301.4853760000005</v>
      </c>
      <c r="U12" s="212">
        <f>'SEQ Oct 2019'!BL6</f>
        <v>0</v>
      </c>
      <c r="V12" s="213" t="str">
        <f>'SEQ Oct 2019'!BM6</f>
        <v>n</v>
      </c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</row>
    <row r="13" spans="1:51" x14ac:dyDescent="0.15">
      <c r="A13" s="131" t="str">
        <f>'SEQ Oct 2019'!K7</f>
        <v>Powerdirect</v>
      </c>
      <c r="B13" s="132" t="str">
        <f>'SEQ Oct 2019'!L7</f>
        <v>Discount Saver</v>
      </c>
      <c r="C13" s="133">
        <f>IF('SEQ Oct 2019'!BP7=0,91*'SEQ Oct 2019'!M7/100,(91*'SEQ Oct 2019'!M7/100)+'SEQ Oct 2019'!BP7/4)</f>
        <v>119.20999999999998</v>
      </c>
      <c r="D13" s="134">
        <f>IF('SEQ Oct 2019'!O7="",$C$5*'SEQ Oct 2019'!N7/100,IF($C$5&gt;='SEQ Oct 2019'!P7,('SEQ Oct 2019'!P7*'SEQ Oct 2019'!N7/100),($C$5*'SEQ Oct 2019'!N7/100)))</f>
        <v>1249.5454545454545</v>
      </c>
      <c r="E13" s="134">
        <f>IF(AND('SEQ Oct 2019'!P7&gt;0,'SEQ Oct 2019'!R7&gt;0),IF($C$5&lt;'SEQ Oct 2019'!P7,0,IF($C$5&lt;=('SEQ Oct 2019'!R7+'SEQ Oct 2019'!P7),(($C$5-'SEQ Oct 2019'!P7)*'SEQ Oct 2019'!Q7/100),(('SEQ Oct 2019'!R7)*'SEQ Oct 2019'!Q7/100))),0)</f>
        <v>0</v>
      </c>
      <c r="F13" s="134">
        <f>IF(AND('SEQ Oct 2019'!R7&gt;0,'SEQ Oct 2019'!T7&gt;0),IF(($C$5&lt;'SEQ Oct 2019'!T7),(0),($C$5-'SEQ Oct 2019'!T7)*'SEQ Oct 2019'!U7/100),IF(AND('SEQ Oct 2019'!R7&gt;0,'SEQ Oct 2019'!T7=""),IF(($C$5&lt;'SEQ Oct 2019'!R7+'SEQ Oct 2019'!P7),(0),(($C$5-('SEQ Oct 2019'!R7+'SEQ Oct 2019'!P7))*'SEQ Oct 2019'!S7/100)),IF(AND('SEQ Oct 2019'!P7&gt;0,'SEQ Oct 2019'!R7=""&gt;0),IF(($C$5&lt;'SEQ Oct 2019'!P7),(0),($C$5-'SEQ Oct 2019'!P7)*'SEQ Oct 2019'!Q7/100),0)))</f>
        <v>0</v>
      </c>
      <c r="G13" s="232">
        <f t="shared" si="3"/>
        <v>1368.7554545454545</v>
      </c>
      <c r="H13" s="229">
        <f t="shared" si="0"/>
        <v>4998.181818181818</v>
      </c>
      <c r="I13" s="229">
        <f t="shared" si="1"/>
        <v>5475.0218181818182</v>
      </c>
      <c r="J13" s="136">
        <f t="shared" si="4"/>
        <v>6022.5240000000003</v>
      </c>
      <c r="K13" s="137">
        <f>'SEQ Oct 2019'!BB7</f>
        <v>16</v>
      </c>
      <c r="L13" s="137">
        <f>'SEQ Oct 2019'!BC7</f>
        <v>0</v>
      </c>
      <c r="M13" s="137">
        <f>'SEQ Oct 2019'!BD7</f>
        <v>0</v>
      </c>
      <c r="N13" s="137">
        <f>'SEQ Oct 2019'!BE7</f>
        <v>0</v>
      </c>
      <c r="O13" s="144" t="str">
        <f t="shared" si="5"/>
        <v>Guaranteed off bill</v>
      </c>
      <c r="P13" s="226" t="str">
        <f t="shared" si="2"/>
        <v>Exclusive</v>
      </c>
      <c r="Q13" s="237">
        <f t="shared" si="6"/>
        <v>4599.0183272727272</v>
      </c>
      <c r="R13" s="237">
        <f t="shared" si="7"/>
        <v>4599.0183272727272</v>
      </c>
      <c r="S13" s="136">
        <f t="shared" si="8"/>
        <v>5058.9201600000006</v>
      </c>
      <c r="T13" s="136">
        <f t="shared" si="8"/>
        <v>5058.9201600000006</v>
      </c>
      <c r="U13" s="160">
        <f>'SEQ Oct 2019'!BL7</f>
        <v>0</v>
      </c>
      <c r="V13" s="161" t="str">
        <f>'SEQ Oct 2019'!BM7</f>
        <v>n</v>
      </c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</row>
    <row r="14" spans="1:51" x14ac:dyDescent="0.15">
      <c r="A14" s="208" t="str">
        <f>'SEQ Oct 2019'!K8</f>
        <v>Powershop</v>
      </c>
      <c r="B14" s="94" t="str">
        <f>'SEQ Oct 2019'!L8</f>
        <v>Shopper with Mega Pack</v>
      </c>
      <c r="C14" s="209">
        <f>IF('SEQ Oct 2019'!BP8=0,91*'SEQ Oct 2019'!M8/100,(91*'SEQ Oct 2019'!M8/100)+'SEQ Oct 2019'!BP8/4)</f>
        <v>125.39800000000001</v>
      </c>
      <c r="D14" s="210">
        <f>IF('SEQ Oct 2019'!O8="",$C$5*'SEQ Oct 2019'!N8/100,IF($C$5&gt;='SEQ Oct 2019'!P8,('SEQ Oct 2019'!P8*'SEQ Oct 2019'!N8/100),($C$5*'SEQ Oct 2019'!N8/100)))</f>
        <v>1211.5</v>
      </c>
      <c r="E14" s="210">
        <f>IF(AND('SEQ Oct 2019'!P8&gt;0,'SEQ Oct 2019'!R8&gt;0),IF($C$5&lt;'SEQ Oct 2019'!P8,0,IF($C$5&lt;=('SEQ Oct 2019'!R8+'SEQ Oct 2019'!P8),(($C$5-'SEQ Oct 2019'!P8)*'SEQ Oct 2019'!Q8/100),(('SEQ Oct 2019'!R8)*'SEQ Oct 2019'!Q8/100))),0)</f>
        <v>0</v>
      </c>
      <c r="F14" s="210">
        <f>IF(AND('SEQ Oct 2019'!R8&gt;0,'SEQ Oct 2019'!T8&gt;0),IF(($C$5&lt;'SEQ Oct 2019'!T8),(0),($C$5-'SEQ Oct 2019'!T8)*'SEQ Oct 2019'!U8/100),IF(AND('SEQ Oct 2019'!R8&gt;0,'SEQ Oct 2019'!T8=""),IF(($C$5&lt;'SEQ Oct 2019'!R8+'SEQ Oct 2019'!P8),(0),(($C$5-('SEQ Oct 2019'!R8+'SEQ Oct 2019'!P8))*'SEQ Oct 2019'!S8/100)),IF(AND('SEQ Oct 2019'!P8&gt;0,'SEQ Oct 2019'!R8=""&gt;0),IF(($C$5&lt;'SEQ Oct 2019'!P8),(0),($C$5-'SEQ Oct 2019'!P8)*'SEQ Oct 2019'!Q8/100),0)))</f>
        <v>0</v>
      </c>
      <c r="G14" s="233">
        <f t="shared" si="3"/>
        <v>1336.8979999999999</v>
      </c>
      <c r="H14" s="229">
        <f t="shared" si="0"/>
        <v>4846</v>
      </c>
      <c r="I14" s="229">
        <f t="shared" si="1"/>
        <v>5347.5919999999996</v>
      </c>
      <c r="J14" s="136">
        <f t="shared" si="4"/>
        <v>5882.3512000000001</v>
      </c>
      <c r="K14" s="211">
        <f>'SEQ Oct 2019'!BB8</f>
        <v>0</v>
      </c>
      <c r="L14" s="211">
        <f>'SEQ Oct 2019'!BC8</f>
        <v>0</v>
      </c>
      <c r="M14" s="211">
        <f>'SEQ Oct 2019'!BD8</f>
        <v>15</v>
      </c>
      <c r="N14" s="211">
        <f>'SEQ Oct 2019'!BE8</f>
        <v>0</v>
      </c>
      <c r="O14" s="144" t="str">
        <f t="shared" si="5"/>
        <v>Pay-on-time off bill</v>
      </c>
      <c r="P14" s="226" t="str">
        <f t="shared" si="2"/>
        <v>Inclusive</v>
      </c>
      <c r="Q14" s="237">
        <f t="shared" si="6"/>
        <v>5347.5919999999996</v>
      </c>
      <c r="R14" s="237">
        <f t="shared" si="7"/>
        <v>4545.4531999999999</v>
      </c>
      <c r="S14" s="136">
        <f t="shared" si="8"/>
        <v>5882.3512000000001</v>
      </c>
      <c r="T14" s="136">
        <f t="shared" si="8"/>
        <v>4999.9985200000001</v>
      </c>
      <c r="U14" s="212">
        <f>'SEQ Oct 2019'!BL8</f>
        <v>0</v>
      </c>
      <c r="V14" s="213" t="str">
        <f>'SEQ Oct 2019'!BM8</f>
        <v>n</v>
      </c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</row>
    <row r="15" spans="1:51" x14ac:dyDescent="0.15">
      <c r="A15" s="131" t="str">
        <f>'SEQ Oct 2019'!K9</f>
        <v>Energy Locals</v>
      </c>
      <c r="B15" s="132" t="str">
        <f>'SEQ Oct 2019'!L9</f>
        <v>Business Member</v>
      </c>
      <c r="C15" s="133">
        <f>IF('SEQ Oct 2019'!BP9=0,91*'SEQ Oct 2019'!M9/100,(91*'SEQ Oct 2019'!M9/100)+'SEQ Oct 2019'!BP9/4)</f>
        <v>153.89545454545453</v>
      </c>
      <c r="D15" s="134">
        <f>IF('SEQ Oct 2019'!O9="",$C$5*'SEQ Oct 2019'!N9/100,IF($C$5&gt;='SEQ Oct 2019'!P9,('SEQ Oct 2019'!P9*'SEQ Oct 2019'!N9/100),($C$5*'SEQ Oct 2019'!N9/100)))</f>
        <v>1045.4545454545453</v>
      </c>
      <c r="E15" s="134">
        <f>IF(AND('SEQ Oct 2019'!P9&gt;0,'SEQ Oct 2019'!R9&gt;0),IF($C$5&lt;'SEQ Oct 2019'!P9,0,IF($C$5&lt;=('SEQ Oct 2019'!R9+'SEQ Oct 2019'!P9),(($C$5-'SEQ Oct 2019'!P9)*'SEQ Oct 2019'!Q9/100),(('SEQ Oct 2019'!R9)*'SEQ Oct 2019'!Q9/100))),0)</f>
        <v>0</v>
      </c>
      <c r="F15" s="134">
        <f>IF(AND('SEQ Oct 2019'!R9&gt;0,'SEQ Oct 2019'!T9&gt;0),IF(($C$5&lt;'SEQ Oct 2019'!T9),(0),($C$5-'SEQ Oct 2019'!T9)*'SEQ Oct 2019'!U9/100),IF(AND('SEQ Oct 2019'!R9&gt;0,'SEQ Oct 2019'!T9=""),IF(($C$5&lt;'SEQ Oct 2019'!R9+'SEQ Oct 2019'!P9),(0),(($C$5-('SEQ Oct 2019'!R9+'SEQ Oct 2019'!P9))*'SEQ Oct 2019'!S9/100)),IF(AND('SEQ Oct 2019'!P9&gt;0,'SEQ Oct 2019'!R9=""&gt;0),IF(($C$5&lt;'SEQ Oct 2019'!P9),(0),($C$5-'SEQ Oct 2019'!P9)*'SEQ Oct 2019'!Q9/100),0)))</f>
        <v>0</v>
      </c>
      <c r="G15" s="232">
        <f t="shared" si="3"/>
        <v>1199.3499999999999</v>
      </c>
      <c r="H15" s="229">
        <f t="shared" si="0"/>
        <v>4181.818181818182</v>
      </c>
      <c r="I15" s="229">
        <f t="shared" si="1"/>
        <v>4797.3999999999996</v>
      </c>
      <c r="J15" s="136">
        <f t="shared" si="4"/>
        <v>5277.14</v>
      </c>
      <c r="K15" s="137">
        <f>'SEQ Oct 2019'!BB9</f>
        <v>0</v>
      </c>
      <c r="L15" s="137">
        <f>'SEQ Oct 2019'!BC9</f>
        <v>0</v>
      </c>
      <c r="M15" s="137">
        <f>'SEQ Oct 2019'!BD9</f>
        <v>0</v>
      </c>
      <c r="N15" s="137">
        <f>'SEQ Oct 2019'!BE9</f>
        <v>0</v>
      </c>
      <c r="O15" s="144" t="str">
        <f t="shared" si="5"/>
        <v>No discount</v>
      </c>
      <c r="P15" s="226" t="str">
        <f t="shared" si="2"/>
        <v>Exclusive</v>
      </c>
      <c r="Q15" s="237">
        <f t="shared" si="6"/>
        <v>4797.3999999999996</v>
      </c>
      <c r="R15" s="237">
        <f t="shared" si="7"/>
        <v>4797.3999999999996</v>
      </c>
      <c r="S15" s="136">
        <f t="shared" si="8"/>
        <v>5277.14</v>
      </c>
      <c r="T15" s="136">
        <f t="shared" si="8"/>
        <v>5277.14</v>
      </c>
      <c r="U15" s="160">
        <f>'SEQ Oct 2019'!BL9</f>
        <v>0</v>
      </c>
      <c r="V15" s="161" t="str">
        <f>'SEQ Oct 2019'!BM9</f>
        <v>n</v>
      </c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</row>
    <row r="16" spans="1:51" x14ac:dyDescent="0.15">
      <c r="A16" s="208" t="str">
        <f>'SEQ Oct 2019'!K10</f>
        <v>Simply Energy</v>
      </c>
      <c r="B16" s="94" t="str">
        <f>'SEQ Oct 2019'!L10</f>
        <v>Business Plus</v>
      </c>
      <c r="C16" s="209">
        <f>IF('SEQ Oct 2019'!BP10=0,91*'SEQ Oct 2019'!M10/100,(91*'SEQ Oct 2019'!M10/100)+'SEQ Oct 2019'!BP10/4)</f>
        <v>117.28989999999997</v>
      </c>
      <c r="D16" s="210">
        <f>IF('SEQ Oct 2019'!O10="",$C$5*'SEQ Oct 2019'!N10/100,IF($C$5&gt;='SEQ Oct 2019'!P10,('SEQ Oct 2019'!P10*'SEQ Oct 2019'!N10/100),($C$5*'SEQ Oct 2019'!N10/100)))</f>
        <v>1070.9090909090908</v>
      </c>
      <c r="E16" s="210">
        <f>IF(AND('SEQ Oct 2019'!P10&gt;0,'SEQ Oct 2019'!R10&gt;0),IF($C$5&lt;'SEQ Oct 2019'!P10,0,IF($C$5&lt;=('SEQ Oct 2019'!R10+'SEQ Oct 2019'!P10),(($C$5-'SEQ Oct 2019'!P10)*'SEQ Oct 2019'!Q10/100),(('SEQ Oct 2019'!R10)*'SEQ Oct 2019'!Q10/100))),0)</f>
        <v>0</v>
      </c>
      <c r="F16" s="210">
        <f>IF(AND('SEQ Oct 2019'!R10&gt;0,'SEQ Oct 2019'!T10&gt;0),IF(($C$5&lt;'SEQ Oct 2019'!T10),(0),($C$5-'SEQ Oct 2019'!T10)*'SEQ Oct 2019'!U10/100),IF(AND('SEQ Oct 2019'!R10&gt;0,'SEQ Oct 2019'!T10=""),IF(($C$5&lt;'SEQ Oct 2019'!R10+'SEQ Oct 2019'!P10),(0),(($C$5-('SEQ Oct 2019'!R10+'SEQ Oct 2019'!P10))*'SEQ Oct 2019'!S10/100)),IF(AND('SEQ Oct 2019'!P10&gt;0,'SEQ Oct 2019'!R10=""&gt;0),IF(($C$5&lt;'SEQ Oct 2019'!P10),(0),($C$5-'SEQ Oct 2019'!P10)*'SEQ Oct 2019'!Q10/100),0)))</f>
        <v>0</v>
      </c>
      <c r="G16" s="233">
        <f t="shared" si="3"/>
        <v>1188.1989909090908</v>
      </c>
      <c r="H16" s="229">
        <f t="shared" si="0"/>
        <v>4283.6363636363631</v>
      </c>
      <c r="I16" s="229">
        <f t="shared" si="1"/>
        <v>4752.795963636363</v>
      </c>
      <c r="J16" s="136">
        <f t="shared" si="4"/>
        <v>5228.0755599999993</v>
      </c>
      <c r="K16" s="211">
        <f>'SEQ Oct 2019'!BB10</f>
        <v>0</v>
      </c>
      <c r="L16" s="211">
        <f>'SEQ Oct 2019'!BC10</f>
        <v>0</v>
      </c>
      <c r="M16" s="211">
        <f>'SEQ Oct 2019'!BD10</f>
        <v>0</v>
      </c>
      <c r="N16" s="211">
        <f>'SEQ Oct 2019'!BE10</f>
        <v>0</v>
      </c>
      <c r="O16" s="144" t="str">
        <f t="shared" si="5"/>
        <v>No discount</v>
      </c>
      <c r="P16" s="226" t="str">
        <f t="shared" si="2"/>
        <v>Exclusive</v>
      </c>
      <c r="Q16" s="237">
        <f t="shared" si="6"/>
        <v>4752.795963636363</v>
      </c>
      <c r="R16" s="237">
        <f t="shared" si="7"/>
        <v>4752.795963636363</v>
      </c>
      <c r="S16" s="136">
        <f t="shared" si="8"/>
        <v>5228.0755599999993</v>
      </c>
      <c r="T16" s="136">
        <f t="shared" si="8"/>
        <v>5228.0755599999993</v>
      </c>
      <c r="U16" s="212">
        <f>'SEQ Oct 2019'!BL10</f>
        <v>0</v>
      </c>
      <c r="V16" s="213" t="str">
        <f>'SEQ Oct 2019'!BM10</f>
        <v>n</v>
      </c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</row>
    <row r="17" spans="1:51" x14ac:dyDescent="0.15">
      <c r="A17" s="131" t="str">
        <f>'SEQ Oct 2019'!K11</f>
        <v>Alinta Energy</v>
      </c>
      <c r="B17" s="132" t="str">
        <f>'SEQ Oct 2019'!L11</f>
        <v>Business Advantage</v>
      </c>
      <c r="C17" s="133">
        <f>IF('SEQ Oct 2019'!BP11=0,91*'SEQ Oct 2019'!M11/100,(91*'SEQ Oct 2019'!M11/100)+'SEQ Oct 2019'!BP11/4)</f>
        <v>117.39</v>
      </c>
      <c r="D17" s="134">
        <f>IF('SEQ Oct 2019'!O11="",$C$5*'SEQ Oct 2019'!N11/100,IF($C$5&gt;='SEQ Oct 2019'!P11,('SEQ Oct 2019'!P11*'SEQ Oct 2019'!N11/100),($C$5*'SEQ Oct 2019'!N11/100)))</f>
        <v>1077.7272727272727</v>
      </c>
      <c r="E17" s="134">
        <f>IF(AND('SEQ Oct 2019'!P11&gt;0,'SEQ Oct 2019'!R11&gt;0),IF($C$5&lt;'SEQ Oct 2019'!P11,0,IF($C$5&lt;=('SEQ Oct 2019'!R11+'SEQ Oct 2019'!P11),(($C$5-'SEQ Oct 2019'!P11)*'SEQ Oct 2019'!Q11/100),(('SEQ Oct 2019'!R11)*'SEQ Oct 2019'!Q11/100))),0)</f>
        <v>0</v>
      </c>
      <c r="F17" s="134">
        <f>IF(AND('SEQ Oct 2019'!R11&gt;0,'SEQ Oct 2019'!T11&gt;0),IF(($C$5&lt;'SEQ Oct 2019'!T11),(0),($C$5-'SEQ Oct 2019'!T11)*'SEQ Oct 2019'!U11/100),IF(AND('SEQ Oct 2019'!R11&gt;0,'SEQ Oct 2019'!T11=""),IF(($C$5&lt;'SEQ Oct 2019'!R11+'SEQ Oct 2019'!P11),(0),(($C$5-('SEQ Oct 2019'!R11+'SEQ Oct 2019'!P11))*'SEQ Oct 2019'!S11/100)),IF(AND('SEQ Oct 2019'!P11&gt;0,'SEQ Oct 2019'!R11=""&gt;0),IF(($C$5&lt;'SEQ Oct 2019'!P11),(0),($C$5-'SEQ Oct 2019'!P11)*'SEQ Oct 2019'!Q11/100),0)))</f>
        <v>0</v>
      </c>
      <c r="G17" s="232">
        <f t="shared" si="3"/>
        <v>1195.1172727272728</v>
      </c>
      <c r="H17" s="229">
        <f t="shared" si="0"/>
        <v>4310.909090909091</v>
      </c>
      <c r="I17" s="229">
        <f t="shared" si="1"/>
        <v>4780.4690909090914</v>
      </c>
      <c r="J17" s="136">
        <f t="shared" si="4"/>
        <v>5258.5160000000005</v>
      </c>
      <c r="K17" s="137">
        <f>'SEQ Oct 2019'!BB11</f>
        <v>0</v>
      </c>
      <c r="L17" s="137">
        <f>'SEQ Oct 2019'!BC11</f>
        <v>0</v>
      </c>
      <c r="M17" s="137">
        <f>'SEQ Oct 2019'!BD11</f>
        <v>0</v>
      </c>
      <c r="N17" s="137">
        <f>'SEQ Oct 2019'!BE11</f>
        <v>0</v>
      </c>
      <c r="O17" s="144" t="str">
        <f t="shared" si="5"/>
        <v>No discount</v>
      </c>
      <c r="P17" s="226" t="str">
        <f t="shared" si="2"/>
        <v>Exclusive</v>
      </c>
      <c r="Q17" s="237">
        <f t="shared" si="6"/>
        <v>4780.4690909090914</v>
      </c>
      <c r="R17" s="237">
        <f t="shared" si="7"/>
        <v>4780.4690909090914</v>
      </c>
      <c r="S17" s="136">
        <f t="shared" si="8"/>
        <v>5258.5160000000005</v>
      </c>
      <c r="T17" s="136">
        <f t="shared" si="8"/>
        <v>5258.5160000000005</v>
      </c>
      <c r="U17" s="160">
        <f>'SEQ Oct 2019'!BL11</f>
        <v>0</v>
      </c>
      <c r="V17" s="161" t="str">
        <f>'SEQ Oct 2019'!BM11</f>
        <v>n</v>
      </c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</row>
    <row r="18" spans="1:51" x14ac:dyDescent="0.15">
      <c r="A18" s="208" t="str">
        <f>'SEQ Oct 2019'!K12</f>
        <v>Q Energy</v>
      </c>
      <c r="B18" s="94" t="str">
        <f>'SEQ Oct 2019'!L12</f>
        <v>Biz Saver</v>
      </c>
      <c r="C18" s="209">
        <f>IF('SEQ Oct 2019'!BP12=0,91*'SEQ Oct 2019'!M12/100,(91*'SEQ Oct 2019'!M12/100)+'SEQ Oct 2019'!BP12/4)</f>
        <v>117.39</v>
      </c>
      <c r="D18" s="210">
        <f>IF('SEQ Oct 2019'!O12="",$C$5*'SEQ Oct 2019'!N12/100,IF($C$5&gt;='SEQ Oct 2019'!P12,('SEQ Oct 2019'!P12*'SEQ Oct 2019'!N12/100),($C$5*'SEQ Oct 2019'!N12/100)))</f>
        <v>1076.25</v>
      </c>
      <c r="E18" s="210">
        <f>IF(AND('SEQ Oct 2019'!P12&gt;0,'SEQ Oct 2019'!R12&gt;0),IF($C$5&lt;'SEQ Oct 2019'!P12,0,IF($C$5&lt;=('SEQ Oct 2019'!R12+'SEQ Oct 2019'!P12),(($C$5-'SEQ Oct 2019'!P12)*'SEQ Oct 2019'!Q12/100),(('SEQ Oct 2019'!R12)*'SEQ Oct 2019'!Q12/100))),0)</f>
        <v>0</v>
      </c>
      <c r="F18" s="210">
        <f>IF(AND('SEQ Oct 2019'!R12&gt;0,'SEQ Oct 2019'!T12&gt;0),IF(($C$5&lt;'SEQ Oct 2019'!T12),(0),($C$5-'SEQ Oct 2019'!T12)*'SEQ Oct 2019'!U12/100),IF(AND('SEQ Oct 2019'!R12&gt;0,'SEQ Oct 2019'!T12=""),IF(($C$5&lt;'SEQ Oct 2019'!R12+'SEQ Oct 2019'!P12),(0),(($C$5-('SEQ Oct 2019'!R12+'SEQ Oct 2019'!P12))*'SEQ Oct 2019'!S12/100)),IF(AND('SEQ Oct 2019'!P12&gt;0,'SEQ Oct 2019'!R12=""&gt;0),IF(($C$5&lt;'SEQ Oct 2019'!P12),(0),($C$5-'SEQ Oct 2019'!P12)*'SEQ Oct 2019'!Q12/100),0)))</f>
        <v>0</v>
      </c>
      <c r="G18" s="233">
        <f t="shared" si="3"/>
        <v>1193.6400000000001</v>
      </c>
      <c r="H18" s="229">
        <f t="shared" si="0"/>
        <v>4305</v>
      </c>
      <c r="I18" s="229">
        <f t="shared" si="1"/>
        <v>4774.5600000000004</v>
      </c>
      <c r="J18" s="136">
        <f t="shared" si="4"/>
        <v>5252.0160000000005</v>
      </c>
      <c r="K18" s="211">
        <f>'SEQ Oct 2019'!BB12</f>
        <v>0</v>
      </c>
      <c r="L18" s="211">
        <f>'SEQ Oct 2019'!BC12</f>
        <v>0</v>
      </c>
      <c r="M18" s="211">
        <f>'SEQ Oct 2019'!BD12</f>
        <v>0</v>
      </c>
      <c r="N18" s="211">
        <f>'SEQ Oct 2019'!BE12</f>
        <v>0</v>
      </c>
      <c r="O18" s="144" t="str">
        <f t="shared" si="5"/>
        <v>No discount</v>
      </c>
      <c r="P18" s="226" t="str">
        <f t="shared" si="2"/>
        <v>Exclusive</v>
      </c>
      <c r="Q18" s="237">
        <f t="shared" si="6"/>
        <v>4774.5600000000004</v>
      </c>
      <c r="R18" s="237">
        <f t="shared" si="7"/>
        <v>4774.5600000000004</v>
      </c>
      <c r="S18" s="136">
        <f t="shared" si="8"/>
        <v>5252.0160000000005</v>
      </c>
      <c r="T18" s="136">
        <f t="shared" si="8"/>
        <v>5252.0160000000005</v>
      </c>
      <c r="U18" s="212">
        <f>'SEQ Oct 2019'!BL12</f>
        <v>0</v>
      </c>
      <c r="V18" s="213" t="str">
        <f>'SEQ Oct 2019'!BM12</f>
        <v>n</v>
      </c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</row>
    <row r="19" spans="1:51" x14ac:dyDescent="0.15">
      <c r="A19" s="131" t="str">
        <f>'SEQ Oct 2019'!K13</f>
        <v>1st Energy</v>
      </c>
      <c r="B19" s="132" t="str">
        <f>'SEQ Oct 2019'!L13</f>
        <v>1st Saver</v>
      </c>
      <c r="C19" s="133">
        <f>IF('SEQ Oct 2019'!BP13=0,91*'SEQ Oct 2019'!M13/100,(91*'SEQ Oct 2019'!M13/100)+'SEQ Oct 2019'!BP13/4)</f>
        <v>135.59</v>
      </c>
      <c r="D19" s="134">
        <f>IF('SEQ Oct 2019'!O13="",$C$5*'SEQ Oct 2019'!N13/100,IF($C$5&gt;='SEQ Oct 2019'!P13,('SEQ Oct 2019'!P13*'SEQ Oct 2019'!N13/100),($C$5*'SEQ Oct 2019'!N13/100)))</f>
        <v>406.30909090909086</v>
      </c>
      <c r="E19" s="134">
        <f>IF(AND('SEQ Oct 2019'!P13&gt;0,'SEQ Oct 2019'!R13&gt;0),IF($C$5&lt;'SEQ Oct 2019'!P13,0,IF($C$5&lt;=('SEQ Oct 2019'!R13+'SEQ Oct 2019'!P13),(($C$5-'SEQ Oct 2019'!P13)*'SEQ Oct 2019'!Q13/100),(('SEQ Oct 2019'!R13)*'SEQ Oct 2019'!Q13/100))),0)</f>
        <v>0</v>
      </c>
      <c r="F19" s="134">
        <f>IF(AND('SEQ Oct 2019'!R13&gt;0,'SEQ Oct 2019'!T13&gt;0),IF(($C$5&lt;'SEQ Oct 2019'!T13),(0),($C$5-'SEQ Oct 2019'!T13)*'SEQ Oct 2019'!U13/100),IF(AND('SEQ Oct 2019'!R13&gt;0,'SEQ Oct 2019'!T13=""),IF(($C$5&lt;'SEQ Oct 2019'!R13+'SEQ Oct 2019'!P13),(0),(($C$5-('SEQ Oct 2019'!R13+'SEQ Oct 2019'!P13))*'SEQ Oct 2019'!S13/100)),IF(AND('SEQ Oct 2019'!P13&gt;0,'SEQ Oct 2019'!R13=""&gt;0),IF(($C$5&lt;'SEQ Oct 2019'!P13),(0),($C$5-'SEQ Oct 2019'!P13)*'SEQ Oct 2019'!Q13/100),0)))</f>
        <v>825.30909090909086</v>
      </c>
      <c r="G19" s="232">
        <f t="shared" si="3"/>
        <v>1367.2081818181819</v>
      </c>
      <c r="H19" s="229">
        <f t="shared" si="0"/>
        <v>4926.4727272727278</v>
      </c>
      <c r="I19" s="229">
        <f t="shared" si="1"/>
        <v>5468.8327272727274</v>
      </c>
      <c r="J19" s="136">
        <f t="shared" si="4"/>
        <v>6015.7160000000003</v>
      </c>
      <c r="K19" s="137">
        <f>'SEQ Oct 2019'!BB13</f>
        <v>0</v>
      </c>
      <c r="L19" s="137">
        <f>'SEQ Oct 2019'!BC13</f>
        <v>0</v>
      </c>
      <c r="M19" s="137">
        <f>'SEQ Oct 2019'!BD13</f>
        <v>5</v>
      </c>
      <c r="N19" s="137">
        <f>'SEQ Oct 2019'!BE13</f>
        <v>0</v>
      </c>
      <c r="O19" s="144" t="str">
        <f t="shared" si="5"/>
        <v>Pay-on-time off bill</v>
      </c>
      <c r="P19" s="226" t="str">
        <f t="shared" si="2"/>
        <v>Exclusive</v>
      </c>
      <c r="Q19" s="237">
        <f t="shared" si="6"/>
        <v>5468.8327272727274</v>
      </c>
      <c r="R19" s="237">
        <f t="shared" si="7"/>
        <v>5195.391090909091</v>
      </c>
      <c r="S19" s="136">
        <f t="shared" si="8"/>
        <v>6015.7160000000003</v>
      </c>
      <c r="T19" s="136">
        <f t="shared" si="8"/>
        <v>5714.9302000000007</v>
      </c>
      <c r="U19" s="160">
        <f>'SEQ Oct 2019'!BL13</f>
        <v>0</v>
      </c>
      <c r="V19" s="161">
        <f>'SEQ Oct 2019'!BM13</f>
        <v>0</v>
      </c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</row>
    <row r="20" spans="1:51" x14ac:dyDescent="0.15">
      <c r="A20" s="208" t="str">
        <f>'SEQ Oct 2019'!K14</f>
        <v>Powerclub</v>
      </c>
      <c r="B20" s="94" t="str">
        <f>'SEQ Oct 2019'!L14</f>
        <v>Powerbank Business</v>
      </c>
      <c r="C20" s="209">
        <f>IF('SEQ Oct 2019'!BP14=0,91*'SEQ Oct 2019'!M14/100,(91*'SEQ Oct 2019'!M14/100)+'SEQ Oct 2019'!BP14/4)</f>
        <v>110.74190909090909</v>
      </c>
      <c r="D20" s="210">
        <f>IF('SEQ Oct 2019'!O14="",$C$5*'SEQ Oct 2019'!N14/100,IF($C$5&gt;='SEQ Oct 2019'!P14,('SEQ Oct 2019'!P14*'SEQ Oct 2019'!N14/100),($C$5*'SEQ Oct 2019'!N14/100)))</f>
        <v>936.81818181818176</v>
      </c>
      <c r="E20" s="210">
        <f>IF(AND('SEQ Oct 2019'!P14&gt;0,'SEQ Oct 2019'!R14&gt;0),IF($C$5&lt;'SEQ Oct 2019'!P14,0,IF($C$5&lt;=('SEQ Oct 2019'!R14+'SEQ Oct 2019'!P14),(($C$5-'SEQ Oct 2019'!P14)*'SEQ Oct 2019'!Q14/100),(('SEQ Oct 2019'!R14)*'SEQ Oct 2019'!Q14/100))),0)</f>
        <v>0</v>
      </c>
      <c r="F20" s="210">
        <f>IF(AND('SEQ Oct 2019'!R14&gt;0,'SEQ Oct 2019'!T14&gt;0),IF(($C$5&lt;'SEQ Oct 2019'!T14),(0),($C$5-'SEQ Oct 2019'!T14)*'SEQ Oct 2019'!U14/100),IF(AND('SEQ Oct 2019'!R14&gt;0,'SEQ Oct 2019'!T14=""),IF(($C$5&lt;'SEQ Oct 2019'!R14+'SEQ Oct 2019'!P14),(0),(($C$5-('SEQ Oct 2019'!R14+'SEQ Oct 2019'!P14))*'SEQ Oct 2019'!S14/100)),IF(AND('SEQ Oct 2019'!P14&gt;0,'SEQ Oct 2019'!R14=""&gt;0),IF(($C$5&lt;'SEQ Oct 2019'!P14),(0),($C$5-'SEQ Oct 2019'!P14)*'SEQ Oct 2019'!Q14/100),0)))</f>
        <v>0</v>
      </c>
      <c r="G20" s="233">
        <f t="shared" si="3"/>
        <v>1047.5600909090908</v>
      </c>
      <c r="H20" s="229">
        <f t="shared" si="0"/>
        <v>3747.272727272727</v>
      </c>
      <c r="I20" s="229">
        <f t="shared" si="1"/>
        <v>4190.2403636363633</v>
      </c>
      <c r="J20" s="136">
        <f t="shared" si="4"/>
        <v>4609.2644</v>
      </c>
      <c r="K20" s="211">
        <f>'SEQ Oct 2019'!BB14</f>
        <v>0</v>
      </c>
      <c r="L20" s="211">
        <f>'SEQ Oct 2019'!BC14</f>
        <v>0</v>
      </c>
      <c r="M20" s="211">
        <f>'SEQ Oct 2019'!BD14</f>
        <v>0</v>
      </c>
      <c r="N20" s="211">
        <f>'SEQ Oct 2019'!BE14</f>
        <v>0</v>
      </c>
      <c r="O20" s="144" t="str">
        <f t="shared" si="5"/>
        <v>No discount</v>
      </c>
      <c r="P20" s="226" t="str">
        <f t="shared" si="2"/>
        <v>Exclusive</v>
      </c>
      <c r="Q20" s="237">
        <f t="shared" si="6"/>
        <v>4190.2403636363633</v>
      </c>
      <c r="R20" s="237">
        <f t="shared" si="7"/>
        <v>4190.2403636363633</v>
      </c>
      <c r="S20" s="136">
        <f t="shared" si="8"/>
        <v>4609.2644</v>
      </c>
      <c r="T20" s="136">
        <f t="shared" si="8"/>
        <v>4609.2644</v>
      </c>
      <c r="U20" s="212">
        <f>'SEQ Oct 2019'!BL14</f>
        <v>0</v>
      </c>
      <c r="V20" s="213">
        <f>'SEQ Oct 2019'!BM14</f>
        <v>0</v>
      </c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</row>
    <row r="21" spans="1:51" x14ac:dyDescent="0.15">
      <c r="A21" s="131" t="str">
        <f>'SEQ Oct 2019'!K15</f>
        <v>Next Business Energy</v>
      </c>
      <c r="B21" s="132" t="str">
        <f>'SEQ Oct 2019'!L15</f>
        <v>Pay on time</v>
      </c>
      <c r="C21" s="133">
        <f>IF('SEQ Oct 2019'!BP15=0,91*'SEQ Oct 2019'!M15/100,(91*'SEQ Oct 2019'!M15/100)+'SEQ Oct 2019'!BP15/4)</f>
        <v>118.3</v>
      </c>
      <c r="D21" s="134">
        <f>IF('SEQ Oct 2019'!O15="",$C$5*'SEQ Oct 2019'!N15/100,IF($C$5&gt;='SEQ Oct 2019'!P15,('SEQ Oct 2019'!P15*'SEQ Oct 2019'!N15/100),($C$5*'SEQ Oct 2019'!N15/100)))</f>
        <v>624.99999999999989</v>
      </c>
      <c r="E21" s="134">
        <f>IF(AND('SEQ Oct 2019'!P15&gt;0,'SEQ Oct 2019'!R15&gt;0),IF($C$5&lt;'SEQ Oct 2019'!P15,0,IF($C$5&lt;=('SEQ Oct 2019'!R15+'SEQ Oct 2019'!P15),(($C$5-'SEQ Oct 2019'!P15)*'SEQ Oct 2019'!Q15/100),(('SEQ Oct 2019'!R15)*'SEQ Oct 2019'!Q15/100))),0)</f>
        <v>0</v>
      </c>
      <c r="F21" s="134">
        <f>IF(AND('SEQ Oct 2019'!R15&gt;0,'SEQ Oct 2019'!T15&gt;0),IF(($C$5&lt;'SEQ Oct 2019'!T15),(0),($C$5-'SEQ Oct 2019'!T15)*'SEQ Oct 2019'!U15/100),IF(AND('SEQ Oct 2019'!R15&gt;0,'SEQ Oct 2019'!T15=""),IF(($C$5&lt;'SEQ Oct 2019'!R15+'SEQ Oct 2019'!P15),(0),(($C$5-('SEQ Oct 2019'!R15+'SEQ Oct 2019'!P15))*'SEQ Oct 2019'!S15/100)),IF(AND('SEQ Oct 2019'!P15&gt;0,'SEQ Oct 2019'!R15=""&gt;0),IF(($C$5&lt;'SEQ Oct 2019'!P15),(0),($C$5-'SEQ Oct 2019'!P15)*'SEQ Oct 2019'!Q15/100),0)))</f>
        <v>612.49999999999989</v>
      </c>
      <c r="G21" s="232">
        <f t="shared" si="3"/>
        <v>1355.7999999999997</v>
      </c>
      <c r="H21" s="229">
        <f t="shared" si="0"/>
        <v>4949.9999999999991</v>
      </c>
      <c r="I21" s="229">
        <f t="shared" si="1"/>
        <v>5423.1999999999989</v>
      </c>
      <c r="J21" s="136">
        <f t="shared" si="4"/>
        <v>5965.5199999999995</v>
      </c>
      <c r="K21" s="137">
        <f>'SEQ Oct 2019'!BB15</f>
        <v>0</v>
      </c>
      <c r="L21" s="137">
        <f>'SEQ Oct 2019'!BC15</f>
        <v>0</v>
      </c>
      <c r="M21" s="137">
        <f>'SEQ Oct 2019'!BD15</f>
        <v>7</v>
      </c>
      <c r="N21" s="137">
        <f>'SEQ Oct 2019'!BE15</f>
        <v>0</v>
      </c>
      <c r="O21" s="144" t="str">
        <f t="shared" si="5"/>
        <v>Pay-on-time off bill</v>
      </c>
      <c r="P21" s="226" t="str">
        <f t="shared" si="2"/>
        <v>Exclusive</v>
      </c>
      <c r="Q21" s="237">
        <f t="shared" si="6"/>
        <v>5423.1999999999989</v>
      </c>
      <c r="R21" s="237">
        <f t="shared" si="7"/>
        <v>5043.5759999999991</v>
      </c>
      <c r="S21" s="136">
        <f t="shared" ref="S21:S25" si="9">Q21*1.1</f>
        <v>5965.5199999999995</v>
      </c>
      <c r="T21" s="136">
        <f t="shared" ref="T21:T25" si="10">R21*1.1</f>
        <v>5547.9335999999994</v>
      </c>
      <c r="U21" s="160">
        <f>'SEQ Oct 2019'!BL15</f>
        <v>24</v>
      </c>
      <c r="V21" s="161" t="str">
        <f>'SEQ Oct 2019'!BM15</f>
        <v>n</v>
      </c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</row>
    <row r="22" spans="1:51" x14ac:dyDescent="0.15">
      <c r="A22" s="208" t="str">
        <f>'SEQ Oct 2019'!K16</f>
        <v>Red Energy</v>
      </c>
      <c r="B22" s="94" t="str">
        <f>'SEQ Oct 2019'!L16</f>
        <v>Red Business Saver</v>
      </c>
      <c r="C22" s="133">
        <f>IF('SEQ Oct 2019'!BP16=0,91*'SEQ Oct 2019'!M16/100,(91*'SEQ Oct 2019'!M16/100)+'SEQ Oct 2019'!BP16/4)</f>
        <v>111.38399999999997</v>
      </c>
      <c r="D22" s="210">
        <f>IF('SEQ Oct 2019'!O16="",$C$5*'SEQ Oct 2019'!N16/100,IF($C$5&gt;='SEQ Oct 2019'!P16,('SEQ Oct 2019'!P16*'SEQ Oct 2019'!N16/100),($C$5*'SEQ Oct 2019'!N16/100)))</f>
        <v>423.45454545454544</v>
      </c>
      <c r="E22" s="210">
        <f>IF(AND('SEQ Oct 2019'!P16&gt;0,'SEQ Oct 2019'!R16&gt;0),IF($C$5&lt;'SEQ Oct 2019'!P16,0,IF($C$5&lt;=('SEQ Oct 2019'!R16+'SEQ Oct 2019'!P16),(($C$5-'SEQ Oct 2019'!P16)*'SEQ Oct 2019'!Q16/100),(('SEQ Oct 2019'!R16)*'SEQ Oct 2019'!Q16/100))),0)</f>
        <v>0</v>
      </c>
      <c r="F22" s="210">
        <f>IF(AND('SEQ Oct 2019'!R16&gt;0,'SEQ Oct 2019'!T16&gt;0),IF(($C$5&lt;'SEQ Oct 2019'!T16),(0),($C$5-'SEQ Oct 2019'!T16)*'SEQ Oct 2019'!U16/100),IF(AND('SEQ Oct 2019'!R16&gt;0,'SEQ Oct 2019'!T16=""),IF(($C$5&lt;'SEQ Oct 2019'!R16+'SEQ Oct 2019'!P16),(0),(($C$5-('SEQ Oct 2019'!R16+'SEQ Oct 2019'!P16))*'SEQ Oct 2019'!S16/100)),IF(AND('SEQ Oct 2019'!P16&gt;0,'SEQ Oct 2019'!R16=""&gt;0),IF(($C$5&lt;'SEQ Oct 2019'!P16),(0),($C$5-'SEQ Oct 2019'!P16)*'SEQ Oct 2019'!Q16/100),0)))</f>
        <v>657</v>
      </c>
      <c r="G22" s="233">
        <f>SUM(C22:F22)</f>
        <v>1191.8385454545455</v>
      </c>
      <c r="H22" s="229">
        <f t="shared" si="0"/>
        <v>4321.818181818182</v>
      </c>
      <c r="I22" s="229">
        <f t="shared" si="1"/>
        <v>4767.354181818182</v>
      </c>
      <c r="J22" s="136">
        <f t="shared" si="4"/>
        <v>5244.0896000000002</v>
      </c>
      <c r="K22" s="211">
        <f>'SEQ Oct 2019'!BB16</f>
        <v>0</v>
      </c>
      <c r="L22" s="211">
        <f>'SEQ Oct 2019'!BC16</f>
        <v>0</v>
      </c>
      <c r="M22" s="211">
        <f>'SEQ Oct 2019'!BD16</f>
        <v>0</v>
      </c>
      <c r="N22" s="211">
        <f>'SEQ Oct 2019'!BE16</f>
        <v>0</v>
      </c>
      <c r="O22" s="144" t="str">
        <f t="shared" si="5"/>
        <v>No discount</v>
      </c>
      <c r="P22" s="226" t="str">
        <f t="shared" si="2"/>
        <v>Inclusive</v>
      </c>
      <c r="Q22" s="237">
        <f t="shared" si="6"/>
        <v>4767.354181818182</v>
      </c>
      <c r="R22" s="237">
        <f t="shared" si="7"/>
        <v>4767.354181818182</v>
      </c>
      <c r="S22" s="136">
        <f t="shared" si="9"/>
        <v>5244.0896000000002</v>
      </c>
      <c r="T22" s="136">
        <f t="shared" si="10"/>
        <v>5244.0896000000002</v>
      </c>
      <c r="U22" s="212">
        <f>'SEQ Oct 2019'!BL16</f>
        <v>0</v>
      </c>
      <c r="V22" s="213" t="str">
        <f>'SEQ Oct 2019'!BM16</f>
        <v>n</v>
      </c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</row>
    <row r="23" spans="1:51" x14ac:dyDescent="0.15">
      <c r="A23" s="131" t="str">
        <f>'SEQ Oct 2019'!K17</f>
        <v>Amaysim</v>
      </c>
      <c r="B23" s="132" t="str">
        <f>'SEQ Oct 2019'!L17</f>
        <v>Business as you go</v>
      </c>
      <c r="C23" s="133">
        <f>IF('SEQ Oct 2019'!BP17=0,91*'SEQ Oct 2019'!M17/100,(91*'SEQ Oct 2019'!M17/100)+'SEQ Oct 2019'!BP17/4)</f>
        <v>117.03510000000001</v>
      </c>
      <c r="D23" s="134">
        <f>IF('SEQ Oct 2019'!O17="",$C$5*'SEQ Oct 2019'!N17/100,IF($C$5&gt;='SEQ Oct 2019'!P17,('SEQ Oct 2019'!P17*'SEQ Oct 2019'!N17/100),($C$5*'SEQ Oct 2019'!N17/100)))</f>
        <v>1232</v>
      </c>
      <c r="E23" s="134">
        <f>IF(AND('SEQ Oct 2019'!P17&gt;0,'SEQ Oct 2019'!R17&gt;0),IF($C$5&lt;'SEQ Oct 2019'!P17,0,IF($C$5&lt;=('SEQ Oct 2019'!R17+'SEQ Oct 2019'!P17),(($C$5-'SEQ Oct 2019'!P17)*'SEQ Oct 2019'!Q17/100),(('SEQ Oct 2019'!R17)*'SEQ Oct 2019'!Q17/100))),0)</f>
        <v>0</v>
      </c>
      <c r="F23" s="134">
        <f>IF(AND('SEQ Oct 2019'!R17&gt;0,'SEQ Oct 2019'!T17&gt;0),IF(($C$5&lt;'SEQ Oct 2019'!T17),(0),($C$5-'SEQ Oct 2019'!T17)*'SEQ Oct 2019'!U17/100),IF(AND('SEQ Oct 2019'!R17&gt;0,'SEQ Oct 2019'!T17=""),IF(($C$5&lt;'SEQ Oct 2019'!R17+'SEQ Oct 2019'!P17),(0),(($C$5-('SEQ Oct 2019'!R17+'SEQ Oct 2019'!P17))*'SEQ Oct 2019'!S17/100)),IF(AND('SEQ Oct 2019'!P17&gt;0,'SEQ Oct 2019'!R17=""&gt;0),IF(($C$5&lt;'SEQ Oct 2019'!P17),(0),($C$5-'SEQ Oct 2019'!P17)*'SEQ Oct 2019'!Q17/100),0)))</f>
        <v>0</v>
      </c>
      <c r="G23" s="232">
        <f t="shared" si="3"/>
        <v>1349.0351000000001</v>
      </c>
      <c r="H23" s="229">
        <f t="shared" si="0"/>
        <v>4928</v>
      </c>
      <c r="I23" s="229">
        <f t="shared" si="1"/>
        <v>5396.1404000000002</v>
      </c>
      <c r="J23" s="136">
        <f t="shared" si="4"/>
        <v>5935.7544400000006</v>
      </c>
      <c r="K23" s="137">
        <f>'SEQ Oct 2019'!BB17</f>
        <v>0</v>
      </c>
      <c r="L23" s="137">
        <f>'SEQ Oct 2019'!BC17</f>
        <v>0</v>
      </c>
      <c r="M23" s="137">
        <f>'SEQ Oct 2019'!BD17</f>
        <v>0</v>
      </c>
      <c r="N23" s="137">
        <f>'SEQ Oct 2019'!BE17</f>
        <v>0</v>
      </c>
      <c r="O23" s="144" t="str">
        <f t="shared" si="5"/>
        <v>No discount</v>
      </c>
      <c r="P23" s="226" t="str">
        <f t="shared" si="2"/>
        <v>Exclusive</v>
      </c>
      <c r="Q23" s="237">
        <f t="shared" si="6"/>
        <v>5396.1404000000002</v>
      </c>
      <c r="R23" s="237">
        <f t="shared" si="7"/>
        <v>5396.1404000000002</v>
      </c>
      <c r="S23" s="136">
        <f t="shared" si="9"/>
        <v>5935.7544400000006</v>
      </c>
      <c r="T23" s="136">
        <f t="shared" si="10"/>
        <v>5935.7544400000006</v>
      </c>
      <c r="U23" s="160">
        <f>'SEQ Oct 2019'!BL17</f>
        <v>0</v>
      </c>
      <c r="V23" s="161" t="str">
        <f>'SEQ Oct 2019'!BM17</f>
        <v>n</v>
      </c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</row>
    <row r="24" spans="1:51" x14ac:dyDescent="0.15">
      <c r="A24" s="208" t="str">
        <f>'SEQ Oct 2019'!K18</f>
        <v>Blue NRG</v>
      </c>
      <c r="B24" s="94" t="str">
        <f>'SEQ Oct 2019'!L18</f>
        <v>Blue Saver</v>
      </c>
      <c r="C24" s="209">
        <f>IF('SEQ Oct 2019'!BP18=0,91*'SEQ Oct 2019'!M18/100,(91*'SEQ Oct 2019'!M18/100)+'SEQ Oct 2019'!BP18/4)</f>
        <v>109.19999999999999</v>
      </c>
      <c r="D24" s="210">
        <f>IF('SEQ Oct 2019'!O18="",$C$5*'SEQ Oct 2019'!N18/100,IF($C$5&gt;='SEQ Oct 2019'!P18,('SEQ Oct 2019'!P18*'SEQ Oct 2019'!N18/100),($C$5*'SEQ Oct 2019'!N18/100)))</f>
        <v>1025</v>
      </c>
      <c r="E24" s="210">
        <f>IF(AND('SEQ Oct 2019'!P18&gt;0,'SEQ Oct 2019'!R18&gt;0),IF($C$5&lt;'SEQ Oct 2019'!P18,0,IF($C$5&lt;=('SEQ Oct 2019'!R18+'SEQ Oct 2019'!P18),(($C$5-'SEQ Oct 2019'!P18)*'SEQ Oct 2019'!Q18/100),(('SEQ Oct 2019'!R18)*'SEQ Oct 2019'!Q18/100))),0)</f>
        <v>0</v>
      </c>
      <c r="F24" s="210">
        <f>IF(AND('SEQ Oct 2019'!R18&gt;0,'SEQ Oct 2019'!T18&gt;0),IF(($C$5&lt;'SEQ Oct 2019'!T18),(0),($C$5-'SEQ Oct 2019'!T18)*'SEQ Oct 2019'!U18/100),IF(AND('SEQ Oct 2019'!R18&gt;0,'SEQ Oct 2019'!T18=""),IF(($C$5&lt;'SEQ Oct 2019'!R18+'SEQ Oct 2019'!P18),(0),(($C$5-('SEQ Oct 2019'!R18+'SEQ Oct 2019'!P18))*'SEQ Oct 2019'!S18/100)),IF(AND('SEQ Oct 2019'!P18&gt;0,'SEQ Oct 2019'!R18=""&gt;0),IF(($C$5&lt;'SEQ Oct 2019'!P18),(0),($C$5-'SEQ Oct 2019'!P18)*'SEQ Oct 2019'!Q18/100),0)))</f>
        <v>0</v>
      </c>
      <c r="G24" s="233">
        <f t="shared" si="3"/>
        <v>1134.2</v>
      </c>
      <c r="H24" s="229">
        <f t="shared" si="0"/>
        <v>4100</v>
      </c>
      <c r="I24" s="229">
        <f t="shared" si="1"/>
        <v>4536.8</v>
      </c>
      <c r="J24" s="136">
        <f t="shared" si="4"/>
        <v>4990.4800000000005</v>
      </c>
      <c r="K24" s="211">
        <f>'SEQ Oct 2019'!BB18</f>
        <v>0</v>
      </c>
      <c r="L24" s="211">
        <f>'SEQ Oct 2019'!BC18</f>
        <v>0</v>
      </c>
      <c r="M24" s="211">
        <f>'SEQ Oct 2019'!BD18</f>
        <v>0</v>
      </c>
      <c r="N24" s="211">
        <f>'SEQ Oct 2019'!BE18</f>
        <v>0</v>
      </c>
      <c r="O24" s="144" t="str">
        <f t="shared" si="5"/>
        <v>No discount</v>
      </c>
      <c r="P24" s="226" t="str">
        <f t="shared" si="2"/>
        <v>Exclusive</v>
      </c>
      <c r="Q24" s="237">
        <f t="shared" si="6"/>
        <v>4536.8</v>
      </c>
      <c r="R24" s="237">
        <f t="shared" si="7"/>
        <v>4536.8</v>
      </c>
      <c r="S24" s="136">
        <f t="shared" si="9"/>
        <v>4990.4800000000005</v>
      </c>
      <c r="T24" s="136">
        <f t="shared" si="10"/>
        <v>4990.4800000000005</v>
      </c>
      <c r="U24" s="212">
        <f>'SEQ Oct 2019'!BL18</f>
        <v>36</v>
      </c>
      <c r="V24" s="213" t="str">
        <f>'SEQ Oct 2019'!BM18</f>
        <v>n</v>
      </c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</row>
    <row r="25" spans="1:51" ht="15" thickBot="1" x14ac:dyDescent="0.2">
      <c r="A25" s="148" t="str">
        <f>'SEQ Oct 2019'!K19</f>
        <v>Future X Power</v>
      </c>
      <c r="B25" s="149" t="str">
        <f>'SEQ Oct 2019'!L19</f>
        <v>Flexi Saver</v>
      </c>
      <c r="C25" s="166">
        <f>IF('SEQ Oct 2019'!BP19=0,91*'SEQ Oct 2019'!M19/100,(91*'SEQ Oct 2019'!M19/100)+'SEQ Oct 2019'!BP19/4)</f>
        <v>117.57199999999999</v>
      </c>
      <c r="D25" s="173">
        <f>IF('SEQ Oct 2019'!O19="",$C$5*'SEQ Oct 2019'!N19/100,IF($C$5&gt;='SEQ Oct 2019'!P19,('SEQ Oct 2019'!P19*'SEQ Oct 2019'!N19/100),($C$5*'SEQ Oct 2019'!N19/100)))</f>
        <v>1250.9090909090908</v>
      </c>
      <c r="E25" s="173">
        <f>IF(AND('SEQ Oct 2019'!P19&gt;0,'SEQ Oct 2019'!R19&gt;0),IF($C$5&lt;'SEQ Oct 2019'!P19,0,IF($C$5&lt;=('SEQ Oct 2019'!R19+'SEQ Oct 2019'!P19),(($C$5-'SEQ Oct 2019'!P19)*'SEQ Oct 2019'!Q19/100),(('SEQ Oct 2019'!R19)*'SEQ Oct 2019'!Q19/100))),0)</f>
        <v>0</v>
      </c>
      <c r="F25" s="173">
        <f>IF(AND('SEQ Oct 2019'!R19&gt;0,'SEQ Oct 2019'!T19&gt;0),IF(($C$5&lt;'SEQ Oct 2019'!T19),(0),($C$5-'SEQ Oct 2019'!T19)*'SEQ Oct 2019'!U19/100),IF(AND('SEQ Oct 2019'!R19&gt;0,'SEQ Oct 2019'!T19=""),IF(($C$5&lt;'SEQ Oct 2019'!R19+'SEQ Oct 2019'!P19),(0),(($C$5-('SEQ Oct 2019'!R19+'SEQ Oct 2019'!P19))*'SEQ Oct 2019'!S19/100)),IF(AND('SEQ Oct 2019'!P19&gt;0,'SEQ Oct 2019'!R19=""&gt;0),IF(($C$5&lt;'SEQ Oct 2019'!P19),(0),($C$5-'SEQ Oct 2019'!P19)*'SEQ Oct 2019'!Q19/100),0)))</f>
        <v>0</v>
      </c>
      <c r="G25" s="234">
        <f t="shared" si="3"/>
        <v>1368.4810909090907</v>
      </c>
      <c r="H25" s="231">
        <f t="shared" si="0"/>
        <v>5003.6363636363631</v>
      </c>
      <c r="I25" s="231">
        <f t="shared" si="1"/>
        <v>5473.9243636363626</v>
      </c>
      <c r="J25" s="168">
        <f t="shared" si="4"/>
        <v>6021.3167999999996</v>
      </c>
      <c r="K25" s="153">
        <f>'SEQ Oct 2019'!BB19</f>
        <v>0</v>
      </c>
      <c r="L25" s="153">
        <f>'SEQ Oct 2019'!BC19</f>
        <v>0</v>
      </c>
      <c r="M25" s="153">
        <f>'SEQ Oct 2019'!BD19</f>
        <v>0</v>
      </c>
      <c r="N25" s="153">
        <f>'SEQ Oct 2019'!BE19</f>
        <v>7</v>
      </c>
      <c r="O25" s="154" t="str">
        <f t="shared" si="5"/>
        <v>Pay-on-time off usage</v>
      </c>
      <c r="P25" s="227" t="str">
        <f t="shared" si="2"/>
        <v>Exclusive</v>
      </c>
      <c r="Q25" s="237">
        <f t="shared" si="6"/>
        <v>5473.9243636363626</v>
      </c>
      <c r="R25" s="237">
        <f t="shared" si="7"/>
        <v>5123.6698181818174</v>
      </c>
      <c r="S25" s="168">
        <f t="shared" si="9"/>
        <v>6021.3167999999996</v>
      </c>
      <c r="T25" s="168">
        <f t="shared" si="10"/>
        <v>5636.0367999999999</v>
      </c>
      <c r="U25" s="170">
        <f>'SEQ Oct 2019'!BL19</f>
        <v>0</v>
      </c>
      <c r="V25" s="165" t="str">
        <f>'SEQ Oct 2019'!BM19</f>
        <v>n</v>
      </c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</row>
    <row r="26" spans="1:51" x14ac:dyDescent="0.15"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</row>
    <row r="27" spans="1:51" ht="15" thickBot="1" x14ac:dyDescent="0.2"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</row>
    <row r="28" spans="1:51" x14ac:dyDescent="0.15">
      <c r="A28" s="72" t="s">
        <v>265</v>
      </c>
      <c r="B28" s="73"/>
      <c r="C28" s="73"/>
      <c r="D28" s="86"/>
      <c r="E28" s="86"/>
      <c r="F28" s="86"/>
      <c r="G28" s="87"/>
      <c r="H28" s="87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4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</row>
    <row r="29" spans="1:51" x14ac:dyDescent="0.15">
      <c r="A29" s="75" t="s">
        <v>198</v>
      </c>
      <c r="B29" s="47"/>
      <c r="C29" s="91">
        <v>5000</v>
      </c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6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</row>
    <row r="30" spans="1:51" x14ac:dyDescent="0.15">
      <c r="A30" s="75" t="s">
        <v>266</v>
      </c>
      <c r="B30" s="47"/>
      <c r="C30" s="92">
        <v>0.7</v>
      </c>
      <c r="D30" s="88"/>
      <c r="E30" s="88"/>
      <c r="F30" s="88"/>
      <c r="G30" s="89"/>
      <c r="H30" s="89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6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</row>
    <row r="31" spans="1:51" x14ac:dyDescent="0.15">
      <c r="A31" s="75" t="s">
        <v>267</v>
      </c>
      <c r="B31" s="47"/>
      <c r="C31" s="92">
        <v>0.3</v>
      </c>
      <c r="D31" s="88"/>
      <c r="E31" s="88"/>
      <c r="F31" s="88"/>
      <c r="G31" s="89"/>
      <c r="H31" s="89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76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</row>
    <row r="32" spans="1:51" x14ac:dyDescent="0.15">
      <c r="A32" s="75"/>
      <c r="B32" s="47"/>
      <c r="C32" s="88"/>
      <c r="D32" s="88"/>
      <c r="E32" s="88"/>
      <c r="F32" s="88"/>
      <c r="G32" s="89"/>
      <c r="H32" s="89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76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</row>
    <row r="33" spans="1:51" ht="75" x14ac:dyDescent="0.15">
      <c r="A33" s="276" t="s">
        <v>144</v>
      </c>
      <c r="B33" s="122" t="s">
        <v>320</v>
      </c>
      <c r="C33" s="122" t="s">
        <v>204</v>
      </c>
      <c r="D33" s="122" t="s">
        <v>465</v>
      </c>
      <c r="E33" s="122" t="s">
        <v>205</v>
      </c>
      <c r="F33" s="122" t="s">
        <v>265</v>
      </c>
      <c r="G33" s="120" t="s">
        <v>206</v>
      </c>
      <c r="H33" s="277" t="s">
        <v>570</v>
      </c>
      <c r="I33" s="278" t="s">
        <v>207</v>
      </c>
      <c r="J33" s="123" t="s">
        <v>23</v>
      </c>
      <c r="K33" s="124" t="s">
        <v>286</v>
      </c>
      <c r="L33" s="124" t="s">
        <v>287</v>
      </c>
      <c r="M33" s="124" t="s">
        <v>288</v>
      </c>
      <c r="N33" s="124" t="s">
        <v>289</v>
      </c>
      <c r="O33" s="279" t="s">
        <v>571</v>
      </c>
      <c r="P33" s="279" t="s">
        <v>572</v>
      </c>
      <c r="Q33" s="125" t="s">
        <v>574</v>
      </c>
      <c r="R33" s="125" t="s">
        <v>575</v>
      </c>
      <c r="S33" s="125" t="s">
        <v>271</v>
      </c>
      <c r="T33" s="125" t="s">
        <v>272</v>
      </c>
      <c r="U33" s="124" t="s">
        <v>263</v>
      </c>
      <c r="V33" s="127" t="s">
        <v>264</v>
      </c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</row>
    <row r="34" spans="1:51" x14ac:dyDescent="0.15">
      <c r="A34" s="131" t="str">
        <f>'SEQ Oct 2019'!K20</f>
        <v>AGL</v>
      </c>
      <c r="B34" s="132" t="str">
        <f>'SEQ Oct 2019'!L20</f>
        <v>Business Essentials</v>
      </c>
      <c r="C34" s="133">
        <f>IF('SEQ Oct 2019'!BP20=0,91*'SEQ Oct 2019'!M20/100,(91*'SEQ Oct 2019'!M20/100)+'SEQ Oct 2019'!BP20/4)</f>
        <v>106.08945454545454</v>
      </c>
      <c r="D34" s="133">
        <f>IF('SEQ Oct 2019'!O20="",$C$29*$C$30*'SEQ Oct 2019'!N20/100,IF($C$29*$C$30&gt;='SEQ Oct 2019'!P20,('SEQ Oct 2019'!P20*'SEQ Oct 2019'!N20/100),($C$29*$C$30*'SEQ Oct 2019'!N20/100)))</f>
        <v>760.77272727272725</v>
      </c>
      <c r="E34" s="133">
        <f>IF(AND('SEQ Oct 2019'!R20&gt;0,'SEQ Oct 2019'!T20&gt;0),IF(($C$29*$C$30&lt;'SEQ Oct 2019'!T20),(0),($C$29*$C$30-'SEQ Oct 2019'!T20)*'SEQ Oct 2019'!U20/100),IF(AND('SEQ Oct 2019'!R20&gt;0,'SEQ Oct 2019'!T20=""),IF(($C$29*$C$30&lt;'SEQ Oct 2019'!R20+'SEQ Oct 2019'!P20),(0),(($C$29*$C$30-('SEQ Oct 2019'!R20+'SEQ Oct 2019'!P20))*'SEQ Oct 2019'!S20/100)),IF(AND('SEQ Oct 2019'!P20&gt;0,'SEQ Oct 2019'!R20=""&gt;0),IF(($C$29*$C$30&lt;'SEQ Oct 2019'!P20),(0),($C$29*$C$30-'SEQ Oct 2019'!P20)*'SEQ Oct 2019'!Q20/100),0)))</f>
        <v>0</v>
      </c>
      <c r="F34" s="134">
        <f>($C$29*$C$31)*'SEQ Oct 2019'!AF20/100</f>
        <v>219.1363636363636</v>
      </c>
      <c r="G34" s="135">
        <f>SUM(C34:F34)</f>
        <v>1085.9985454545454</v>
      </c>
      <c r="H34" s="229">
        <f>(G34-C34)*4</f>
        <v>3919.6363636363631</v>
      </c>
      <c r="I34" s="229">
        <f t="shared" ref="I34:I50" si="11">G34*4</f>
        <v>4343.9941818181815</v>
      </c>
      <c r="J34" s="136">
        <f>I34*1.1</f>
        <v>4778.3936000000003</v>
      </c>
      <c r="K34" s="137">
        <f>'SEQ Oct 2019'!BB20</f>
        <v>0</v>
      </c>
      <c r="L34" s="137">
        <f>'SEQ Oct 2019'!BC20</f>
        <v>0</v>
      </c>
      <c r="M34" s="137">
        <f>'SEQ Oct 2019'!BD20</f>
        <v>0</v>
      </c>
      <c r="N34" s="137">
        <f>'SEQ Oct 2019'!BE20</f>
        <v>0</v>
      </c>
      <c r="O34" s="144" t="str">
        <f>IF(SUM(K34:N34)=0,"No discount",IF(K34&gt;0,"Guaranteed off bill",IF(L34&gt;0,"Guaranteed off usage",IF(M34&gt;0,"Pay-on-time off bill","Pay-on-time off usage"))))</f>
        <v>No discount</v>
      </c>
      <c r="P34" s="226" t="str">
        <f>IF(OR(A34="Origin Energy",A34="Red Energy",A34="Powershop"),"Inclusive","Exclusive")</f>
        <v>Exclusive</v>
      </c>
      <c r="Q34" s="237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4343.9941818181815</v>
      </c>
      <c r="R34" s="237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4343.9941818181815</v>
      </c>
      <c r="S34" s="136">
        <f>Q34*1.1</f>
        <v>4778.3936000000003</v>
      </c>
      <c r="T34" s="136">
        <f>R34*1.1</f>
        <v>4778.3936000000003</v>
      </c>
      <c r="U34" s="160">
        <f>'SEQ Oct 2019'!BL20</f>
        <v>0</v>
      </c>
      <c r="V34" s="161" t="str">
        <f>'SEQ Oct 2019'!BM20</f>
        <v>n</v>
      </c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</row>
    <row r="35" spans="1:51" x14ac:dyDescent="0.15">
      <c r="A35" s="131" t="str">
        <f>'SEQ Oct 2019'!K21</f>
        <v>Click Energy</v>
      </c>
      <c r="B35" s="132" t="str">
        <f>'SEQ Oct 2019'!L21</f>
        <v>Click Business Start</v>
      </c>
      <c r="C35" s="133">
        <f>IF('SEQ Oct 2019'!BP21=0,91*'SEQ Oct 2019'!M21/100,(91*'SEQ Oct 2019'!M21/100)+'SEQ Oct 2019'!BP21/4)</f>
        <v>115.65272727272728</v>
      </c>
      <c r="D35" s="133">
        <f>IF('SEQ Oct 2019'!O21="",$C$29*$C$30*'SEQ Oct 2019'!N21/100,IF($C$29*$C$30&gt;='SEQ Oct 2019'!P21,('SEQ Oct 2019'!P21*'SEQ Oct 2019'!N21/100),($C$29*$C$30*'SEQ Oct 2019'!N21/100)))</f>
        <v>771.90909090909088</v>
      </c>
      <c r="E35" s="133">
        <f>IF(AND('SEQ Oct 2019'!R21&gt;0,'SEQ Oct 2019'!T21&gt;0),IF(($C$29*$C$30&lt;'SEQ Oct 2019'!T21),(0),($C$29*$C$30-'SEQ Oct 2019'!T21)*'SEQ Oct 2019'!U21/100),IF(AND('SEQ Oct 2019'!R21&gt;0,'SEQ Oct 2019'!T21=""),IF(($C$29*$C$30&lt;'SEQ Oct 2019'!R21+'SEQ Oct 2019'!P21),(0),(($C$29*$C$30-('SEQ Oct 2019'!R21+'SEQ Oct 2019'!P21))*'SEQ Oct 2019'!S21/100)),IF(AND('SEQ Oct 2019'!P21&gt;0,'SEQ Oct 2019'!R21=""&gt;0),IF(($C$29*$C$30&lt;'SEQ Oct 2019'!P21),(0),($C$29*$C$30-'SEQ Oct 2019'!P21)*'SEQ Oct 2019'!Q21/100),0)))</f>
        <v>0</v>
      </c>
      <c r="F35" s="134">
        <f>($C$29*$C$31)*'SEQ Oct 2019'!AF21/100</f>
        <v>259.63636363636363</v>
      </c>
      <c r="G35" s="135">
        <f t="shared" ref="G35:G47" si="12">SUM(C35:F35)</f>
        <v>1147.1981818181816</v>
      </c>
      <c r="H35" s="229">
        <f t="shared" ref="H35:H50" si="13">(G35-C35)*4</f>
        <v>4126.1818181818171</v>
      </c>
      <c r="I35" s="229">
        <f t="shared" si="11"/>
        <v>4588.7927272727266</v>
      </c>
      <c r="J35" s="136">
        <f t="shared" ref="J35:J50" si="14">I35*1.1</f>
        <v>5047.6719999999996</v>
      </c>
      <c r="K35" s="137">
        <f>'SEQ Oct 2019'!BB21</f>
        <v>0</v>
      </c>
      <c r="L35" s="137">
        <f>'SEQ Oct 2019'!BC21</f>
        <v>0</v>
      </c>
      <c r="M35" s="137">
        <f>'SEQ Oct 2019'!BD21</f>
        <v>0</v>
      </c>
      <c r="N35" s="137">
        <f>'SEQ Oct 2019'!BE21</f>
        <v>0</v>
      </c>
      <c r="O35" s="144" t="str">
        <f t="shared" ref="O35:O50" si="15">IF(SUM(K35:N35)=0,"No discount",IF(K35&gt;0,"Guaranteed off bill",IF(L35&gt;0,"Guaranteed off usage",IF(M35&gt;0,"Pay-on-time off bill","Pay-on-time off usage"))))</f>
        <v>No discount</v>
      </c>
      <c r="P35" s="226" t="str">
        <f t="shared" ref="P35:P50" si="16">IF(OR(A35="Origin Energy",A35="Red Energy",A35="Powershop"),"Inclusive","Exclusive")</f>
        <v>Exclusive</v>
      </c>
      <c r="Q35" s="237">
        <f t="shared" ref="Q35:Q50" si="17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4588.7927272727266</v>
      </c>
      <c r="R35" s="237">
        <f t="shared" ref="R35:R50" si="18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4588.7927272727266</v>
      </c>
      <c r="S35" s="136">
        <f t="shared" ref="S35:S50" si="19">Q35*1.1</f>
        <v>5047.6719999999996</v>
      </c>
      <c r="T35" s="136">
        <f t="shared" ref="T35:T50" si="20">R35*1.1</f>
        <v>5047.6719999999996</v>
      </c>
      <c r="U35" s="160">
        <f>'SEQ Oct 2019'!BL21</f>
        <v>0</v>
      </c>
      <c r="V35" s="161" t="str">
        <f>'SEQ Oct 2019'!BM21</f>
        <v>n</v>
      </c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</row>
    <row r="36" spans="1:51" x14ac:dyDescent="0.15">
      <c r="A36" s="131" t="str">
        <f>'SEQ Oct 2019'!K22</f>
        <v>Diamond Energy</v>
      </c>
      <c r="B36" s="132" t="str">
        <f>'SEQ Oct 2019'!L22</f>
        <v>Renewable Saver POT</v>
      </c>
      <c r="C36" s="133">
        <f>IF('SEQ Oct 2019'!BP22=0,91*'SEQ Oct 2019'!M22/100,(91*'SEQ Oct 2019'!M22/100)+'SEQ Oct 2019'!BP22/4)</f>
        <v>119.48299999999999</v>
      </c>
      <c r="D36" s="133">
        <f>IF('SEQ Oct 2019'!O22="",$C$29*$C$30*'SEQ Oct 2019'!N22/100,IF($C$29*$C$30&gt;='SEQ Oct 2019'!P22,('SEQ Oct 2019'!P22*'SEQ Oct 2019'!N22/100),($C$29*$C$30*'SEQ Oct 2019'!N22/100)))</f>
        <v>854.63636363636351</v>
      </c>
      <c r="E36" s="133">
        <f>IF(AND('SEQ Oct 2019'!R22&gt;0,'SEQ Oct 2019'!T22&gt;0),IF(($C$29*$C$30&lt;'SEQ Oct 2019'!T22),(0),($C$29*$C$30-'SEQ Oct 2019'!T22)*'SEQ Oct 2019'!U22/100),IF(AND('SEQ Oct 2019'!R22&gt;0,'SEQ Oct 2019'!T22=""),IF(($C$29*$C$30&lt;'SEQ Oct 2019'!R22+'SEQ Oct 2019'!P22),(0),(($C$29*$C$30-('SEQ Oct 2019'!R22+'SEQ Oct 2019'!P22))*'SEQ Oct 2019'!S22/100)),IF(AND('SEQ Oct 2019'!P22&gt;0,'SEQ Oct 2019'!R22=""&gt;0),IF(($C$29*$C$30&lt;'SEQ Oct 2019'!P22),(0),($C$29*$C$30-'SEQ Oct 2019'!P22)*'SEQ Oct 2019'!Q22/100),0)))</f>
        <v>0</v>
      </c>
      <c r="F36" s="134">
        <f>($C$29*$C$31)*'SEQ Oct 2019'!AF22/100</f>
        <v>249.81818181818181</v>
      </c>
      <c r="G36" s="135">
        <f t="shared" si="12"/>
        <v>1223.9375454545452</v>
      </c>
      <c r="H36" s="229">
        <f t="shared" si="13"/>
        <v>4417.8181818181811</v>
      </c>
      <c r="I36" s="229">
        <f t="shared" si="11"/>
        <v>4895.7501818181809</v>
      </c>
      <c r="J36" s="136">
        <f t="shared" si="14"/>
        <v>5385.3251999999993</v>
      </c>
      <c r="K36" s="137">
        <f>'SEQ Oct 2019'!BB22</f>
        <v>0</v>
      </c>
      <c r="L36" s="137">
        <f>'SEQ Oct 2019'!BC22</f>
        <v>0</v>
      </c>
      <c r="M36" s="137">
        <f>'SEQ Oct 2019'!BD22</f>
        <v>7</v>
      </c>
      <c r="N36" s="137">
        <f>'SEQ Oct 2019'!BE22</f>
        <v>0</v>
      </c>
      <c r="O36" s="144" t="str">
        <f t="shared" si="15"/>
        <v>Pay-on-time off bill</v>
      </c>
      <c r="P36" s="226" t="str">
        <f t="shared" si="16"/>
        <v>Exclusive</v>
      </c>
      <c r="Q36" s="237">
        <f t="shared" si="17"/>
        <v>4895.7501818181809</v>
      </c>
      <c r="R36" s="237">
        <f t="shared" si="18"/>
        <v>4553.0476690909081</v>
      </c>
      <c r="S36" s="136">
        <f t="shared" si="19"/>
        <v>5385.3251999999993</v>
      </c>
      <c r="T36" s="136">
        <f t="shared" si="20"/>
        <v>5008.3524359999992</v>
      </c>
      <c r="U36" s="160">
        <f>'SEQ Oct 2019'!BL22</f>
        <v>0</v>
      </c>
      <c r="V36" s="161" t="str">
        <f>'SEQ Oct 2019'!BM22</f>
        <v>n</v>
      </c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</row>
    <row r="37" spans="1:51" x14ac:dyDescent="0.15">
      <c r="A37" s="131" t="str">
        <f>'SEQ Oct 2019'!K23</f>
        <v>EnergyAustralia</v>
      </c>
      <c r="B37" s="132" t="str">
        <f>'SEQ Oct 2019'!L23</f>
        <v>Total Plan</v>
      </c>
      <c r="C37" s="133">
        <f>IF('SEQ Oct 2019'!BP23=0,91*'SEQ Oct 2019'!M23/100,(91*'SEQ Oct 2019'!M23/100)+'SEQ Oct 2019'!BP23/4)</f>
        <v>107.38</v>
      </c>
      <c r="D37" s="133">
        <f>IF('SEQ Oct 2019'!O23="",$C$29*$C$30*'SEQ Oct 2019'!N23/100,IF($C$29*$C$30&gt;='SEQ Oct 2019'!P23,('SEQ Oct 2019'!P23*'SEQ Oct 2019'!N23/100),($C$29*$C$30*'SEQ Oct 2019'!N23/100)))</f>
        <v>885.18181818181813</v>
      </c>
      <c r="E37" s="133">
        <f>IF(AND('SEQ Oct 2019'!R23&gt;0,'SEQ Oct 2019'!T23&gt;0),IF(($C$29*$C$30&lt;'SEQ Oct 2019'!T23),(0),($C$29*$C$30-'SEQ Oct 2019'!T23)*'SEQ Oct 2019'!U23/100),IF(AND('SEQ Oct 2019'!R23&gt;0,'SEQ Oct 2019'!T23=""),IF(($C$29*$C$30&lt;'SEQ Oct 2019'!R23+'SEQ Oct 2019'!P23),(0),(($C$29*$C$30-('SEQ Oct 2019'!R23+'SEQ Oct 2019'!P23))*'SEQ Oct 2019'!S23/100)),IF(AND('SEQ Oct 2019'!P23&gt;0,'SEQ Oct 2019'!R23=""&gt;0),IF(($C$29*$C$30&lt;'SEQ Oct 2019'!P23),(0),($C$29*$C$30-'SEQ Oct 2019'!P23)*'SEQ Oct 2019'!Q23/100),0)))</f>
        <v>0</v>
      </c>
      <c r="F37" s="134">
        <f>($C$29*$C$31)*'SEQ Oct 2019'!AF23/100</f>
        <v>285.27272727272725</v>
      </c>
      <c r="G37" s="135">
        <f t="shared" si="12"/>
        <v>1277.8345454545454</v>
      </c>
      <c r="H37" s="229">
        <f t="shared" si="13"/>
        <v>4681.818181818182</v>
      </c>
      <c r="I37" s="229">
        <f t="shared" si="11"/>
        <v>5111.3381818181815</v>
      </c>
      <c r="J37" s="136">
        <f t="shared" si="14"/>
        <v>5622.4719999999998</v>
      </c>
      <c r="K37" s="137">
        <f>'SEQ Oct 2019'!BB23</f>
        <v>13</v>
      </c>
      <c r="L37" s="137">
        <f>'SEQ Oct 2019'!BC23</f>
        <v>0</v>
      </c>
      <c r="M37" s="137">
        <f>'SEQ Oct 2019'!BD23</f>
        <v>0</v>
      </c>
      <c r="N37" s="137">
        <f>'SEQ Oct 2019'!BE23</f>
        <v>0</v>
      </c>
      <c r="O37" s="144" t="str">
        <f t="shared" si="15"/>
        <v>Guaranteed off bill</v>
      </c>
      <c r="P37" s="226" t="str">
        <f t="shared" si="16"/>
        <v>Exclusive</v>
      </c>
      <c r="Q37" s="237">
        <f t="shared" si="17"/>
        <v>4446.8642181818177</v>
      </c>
      <c r="R37" s="237">
        <f t="shared" si="18"/>
        <v>4446.8642181818177</v>
      </c>
      <c r="S37" s="136">
        <f t="shared" si="19"/>
        <v>4891.5506399999995</v>
      </c>
      <c r="T37" s="136">
        <f t="shared" si="20"/>
        <v>4891.5506399999995</v>
      </c>
      <c r="U37" s="160">
        <f>'SEQ Oct 2019'!BL23</f>
        <v>0</v>
      </c>
      <c r="V37" s="161" t="str">
        <f>'SEQ Oct 2019'!BM23</f>
        <v>n</v>
      </c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</row>
    <row r="38" spans="1:51" x14ac:dyDescent="0.15">
      <c r="A38" s="131" t="str">
        <f>'SEQ Oct 2019'!K24</f>
        <v>Origin Energy</v>
      </c>
      <c r="B38" s="132" t="str">
        <f>'SEQ Oct 2019'!L24</f>
        <v xml:space="preserve">Flexi </v>
      </c>
      <c r="C38" s="133">
        <f>IF('SEQ Oct 2019'!BP24=0,91*'SEQ Oct 2019'!M24/100,(91*'SEQ Oct 2019'!M24/100)+'SEQ Oct 2019'!BP24/4)</f>
        <v>113.47699999999998</v>
      </c>
      <c r="D38" s="133">
        <f>IF('SEQ Oct 2019'!O24="",$C$29*$C$30*'SEQ Oct 2019'!N24/100,IF($C$29*$C$30&gt;='SEQ Oct 2019'!P24,('SEQ Oct 2019'!P24*'SEQ Oct 2019'!N24/100),($C$29*$C$30*'SEQ Oct 2019'!N24/100)))</f>
        <v>880.72727272727263</v>
      </c>
      <c r="E38" s="133">
        <f>IF(AND('SEQ Oct 2019'!R24&gt;0,'SEQ Oct 2019'!T24&gt;0),IF(($C$29*$C$30&lt;'SEQ Oct 2019'!T24),(0),($C$29*$C$30-'SEQ Oct 2019'!T24)*'SEQ Oct 2019'!U24/100),IF(AND('SEQ Oct 2019'!R24&gt;0,'SEQ Oct 2019'!T24=""),IF(($C$29*$C$30&lt;'SEQ Oct 2019'!R24+'SEQ Oct 2019'!P24),(0),(($C$29*$C$30-('SEQ Oct 2019'!R24+'SEQ Oct 2019'!P24))*'SEQ Oct 2019'!S24/100)),IF(AND('SEQ Oct 2019'!P24&gt;0,'SEQ Oct 2019'!R24=""&gt;0),IF(($C$29*$C$30&lt;'SEQ Oct 2019'!P24),(0),($C$29*$C$30-'SEQ Oct 2019'!P24)*'SEQ Oct 2019'!Q24/100),0)))</f>
        <v>0</v>
      </c>
      <c r="F38" s="134">
        <f>($C$29*$C$31)*'SEQ Oct 2019'!AF24/100</f>
        <v>284.31818181818181</v>
      </c>
      <c r="G38" s="135">
        <f t="shared" si="12"/>
        <v>1278.5224545454544</v>
      </c>
      <c r="H38" s="229">
        <f t="shared" si="13"/>
        <v>4660.181818181818</v>
      </c>
      <c r="I38" s="229">
        <f t="shared" si="11"/>
        <v>5114.0898181818175</v>
      </c>
      <c r="J38" s="136">
        <f t="shared" si="14"/>
        <v>5625.4987999999994</v>
      </c>
      <c r="K38" s="137">
        <f>'SEQ Oct 2019'!BB24</f>
        <v>12</v>
      </c>
      <c r="L38" s="137">
        <f>'SEQ Oct 2019'!BC24</f>
        <v>0</v>
      </c>
      <c r="M38" s="137">
        <f>'SEQ Oct 2019'!BD24</f>
        <v>0</v>
      </c>
      <c r="N38" s="137">
        <f>'SEQ Oct 2019'!BE24</f>
        <v>0</v>
      </c>
      <c r="O38" s="144" t="str">
        <f t="shared" si="15"/>
        <v>Guaranteed off bill</v>
      </c>
      <c r="P38" s="226" t="str">
        <f t="shared" si="16"/>
        <v>Inclusive</v>
      </c>
      <c r="Q38" s="237">
        <f t="shared" si="17"/>
        <v>4500.3990399999993</v>
      </c>
      <c r="R38" s="237">
        <f t="shared" si="18"/>
        <v>4500.3990399999993</v>
      </c>
      <c r="S38" s="136">
        <f t="shared" si="19"/>
        <v>4950.4389439999995</v>
      </c>
      <c r="T38" s="136">
        <f t="shared" si="20"/>
        <v>4950.4389439999995</v>
      </c>
      <c r="U38" s="160">
        <f>'SEQ Oct 2019'!BL24</f>
        <v>0</v>
      </c>
      <c r="V38" s="161" t="str">
        <f>'SEQ Oct 2019'!BM24</f>
        <v>n</v>
      </c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</row>
    <row r="39" spans="1:51" x14ac:dyDescent="0.15">
      <c r="A39" s="131" t="str">
        <f>'SEQ Oct 2019'!K25</f>
        <v>Powerdirect</v>
      </c>
      <c r="B39" s="132" t="str">
        <f>'SEQ Oct 2019'!L25</f>
        <v>Discount Saver</v>
      </c>
      <c r="C39" s="133">
        <f>IF('SEQ Oct 2019'!BP25=0,91*'SEQ Oct 2019'!M25/100,(91*'SEQ Oct 2019'!M25/100)+'SEQ Oct 2019'!BP25/4)</f>
        <v>121.94</v>
      </c>
      <c r="D39" s="133">
        <f>IF('SEQ Oct 2019'!O25="",$C$29*$C$30*'SEQ Oct 2019'!N25/100,IF($C$29*$C$30&gt;='SEQ Oct 2019'!P25,('SEQ Oct 2019'!P25*'SEQ Oct 2019'!N25/100),($C$29*$C$30*'SEQ Oct 2019'!N25/100)))</f>
        <v>874.68181818181813</v>
      </c>
      <c r="E39" s="133">
        <f>IF(AND('SEQ Oct 2019'!R25&gt;0,'SEQ Oct 2019'!T25&gt;0),IF(($C$29*$C$30&lt;'SEQ Oct 2019'!T25),(0),($C$29*$C$30-'SEQ Oct 2019'!T25)*'SEQ Oct 2019'!U25/100),IF(AND('SEQ Oct 2019'!R25&gt;0,'SEQ Oct 2019'!T25=""),IF(($C$29*$C$30&lt;'SEQ Oct 2019'!R25+'SEQ Oct 2019'!P25),(0),(($C$29*$C$30-('SEQ Oct 2019'!R25+'SEQ Oct 2019'!P25))*'SEQ Oct 2019'!S25/100)),IF(AND('SEQ Oct 2019'!P25&gt;0,'SEQ Oct 2019'!R25=""&gt;0),IF(($C$29*$C$30&lt;'SEQ Oct 2019'!P25),(0),($C$29*$C$30-'SEQ Oct 2019'!P25)*'SEQ Oct 2019'!Q25/100),0)))</f>
        <v>0</v>
      </c>
      <c r="F39" s="134">
        <f>($C$29*$C$31)*'SEQ Oct 2019'!AF25/100</f>
        <v>252</v>
      </c>
      <c r="G39" s="135">
        <f t="shared" si="12"/>
        <v>1248.6218181818181</v>
      </c>
      <c r="H39" s="229">
        <f t="shared" si="13"/>
        <v>4506.7272727272721</v>
      </c>
      <c r="I39" s="229">
        <f t="shared" si="11"/>
        <v>4994.4872727272723</v>
      </c>
      <c r="J39" s="136">
        <f t="shared" si="14"/>
        <v>5493.9359999999997</v>
      </c>
      <c r="K39" s="137">
        <f>'SEQ Oct 2019'!BB25</f>
        <v>16</v>
      </c>
      <c r="L39" s="137">
        <f>'SEQ Oct 2019'!BC25</f>
        <v>0</v>
      </c>
      <c r="M39" s="137">
        <f>'SEQ Oct 2019'!BD25</f>
        <v>0</v>
      </c>
      <c r="N39" s="137">
        <f>'SEQ Oct 2019'!BE25</f>
        <v>0</v>
      </c>
      <c r="O39" s="144" t="str">
        <f t="shared" si="15"/>
        <v>Guaranteed off bill</v>
      </c>
      <c r="P39" s="226" t="str">
        <f t="shared" si="16"/>
        <v>Exclusive</v>
      </c>
      <c r="Q39" s="237">
        <f t="shared" si="17"/>
        <v>4195.3693090909092</v>
      </c>
      <c r="R39" s="237">
        <f t="shared" si="18"/>
        <v>4195.3693090909092</v>
      </c>
      <c r="S39" s="136">
        <f t="shared" si="19"/>
        <v>4614.9062400000003</v>
      </c>
      <c r="T39" s="136">
        <f t="shared" si="20"/>
        <v>4614.9062400000003</v>
      </c>
      <c r="U39" s="160">
        <f>'SEQ Oct 2019'!BL25</f>
        <v>0</v>
      </c>
      <c r="V39" s="161" t="str">
        <f>'SEQ Oct 2019'!BM25</f>
        <v>n</v>
      </c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</row>
    <row r="40" spans="1:51" x14ac:dyDescent="0.15">
      <c r="A40" s="131" t="str">
        <f>'SEQ Oct 2019'!K26</f>
        <v>Powershop</v>
      </c>
      <c r="B40" s="132" t="str">
        <f>'SEQ Oct 2019'!L26</f>
        <v>Shopper with Mega Pack</v>
      </c>
      <c r="C40" s="133">
        <f>IF('SEQ Oct 2019'!BP26=0,91*'SEQ Oct 2019'!M26/100,(91*'SEQ Oct 2019'!M26/100)+'SEQ Oct 2019'!BP26/4)</f>
        <v>129.03799999999998</v>
      </c>
      <c r="D40" s="133">
        <f>IF('SEQ Oct 2019'!O26="",$C$29*$C$30*'SEQ Oct 2019'!N26/100,IF($C$29*$C$30&gt;='SEQ Oct 2019'!P26,('SEQ Oct 2019'!P26*'SEQ Oct 2019'!N26/100),($C$29*$C$30*'SEQ Oct 2019'!N26/100)))</f>
        <v>848.05</v>
      </c>
      <c r="E40" s="133">
        <f>IF(AND('SEQ Oct 2019'!R26&gt;0,'SEQ Oct 2019'!T26&gt;0),IF(($C$29*$C$30&lt;'SEQ Oct 2019'!T26),(0),($C$29*$C$30-'SEQ Oct 2019'!T26)*'SEQ Oct 2019'!U26/100),IF(AND('SEQ Oct 2019'!R26&gt;0,'SEQ Oct 2019'!T26=""),IF(($C$29*$C$30&lt;'SEQ Oct 2019'!R26+'SEQ Oct 2019'!P26),(0),(($C$29*$C$30-('SEQ Oct 2019'!R26+'SEQ Oct 2019'!P26))*'SEQ Oct 2019'!S26/100)),IF(AND('SEQ Oct 2019'!P26&gt;0,'SEQ Oct 2019'!R26=""&gt;0),IF(($C$29*$C$30&lt;'SEQ Oct 2019'!P26),(0),($C$29*$C$30-'SEQ Oct 2019'!P26)*'SEQ Oct 2019'!Q26/100),0)))</f>
        <v>0</v>
      </c>
      <c r="F40" s="134">
        <f>($C$29*$C$31)*'SEQ Oct 2019'!AF26/100</f>
        <v>280.5</v>
      </c>
      <c r="G40" s="135">
        <f t="shared" si="12"/>
        <v>1257.588</v>
      </c>
      <c r="H40" s="229">
        <f t="shared" si="13"/>
        <v>4514.2</v>
      </c>
      <c r="I40" s="229">
        <f t="shared" si="11"/>
        <v>5030.3519999999999</v>
      </c>
      <c r="J40" s="136">
        <f t="shared" si="14"/>
        <v>5533.3872000000001</v>
      </c>
      <c r="K40" s="137">
        <f>'SEQ Oct 2019'!BB26</f>
        <v>0</v>
      </c>
      <c r="L40" s="137">
        <f>'SEQ Oct 2019'!BC26</f>
        <v>0</v>
      </c>
      <c r="M40" s="137">
        <f>'SEQ Oct 2019'!BD26</f>
        <v>15</v>
      </c>
      <c r="N40" s="137">
        <f>'SEQ Oct 2019'!BE26</f>
        <v>0</v>
      </c>
      <c r="O40" s="144" t="str">
        <f t="shared" si="15"/>
        <v>Pay-on-time off bill</v>
      </c>
      <c r="P40" s="226" t="str">
        <f t="shared" si="16"/>
        <v>Inclusive</v>
      </c>
      <c r="Q40" s="237">
        <f t="shared" si="17"/>
        <v>5030.3519999999999</v>
      </c>
      <c r="R40" s="237">
        <f t="shared" si="18"/>
        <v>4275.7991999999995</v>
      </c>
      <c r="S40" s="136">
        <f t="shared" si="19"/>
        <v>5533.3872000000001</v>
      </c>
      <c r="T40" s="136">
        <f t="shared" si="20"/>
        <v>4703.3791199999996</v>
      </c>
      <c r="U40" s="160">
        <f>'SEQ Oct 2019'!BL26</f>
        <v>0</v>
      </c>
      <c r="V40" s="161" t="str">
        <f>'SEQ Oct 2019'!BM26</f>
        <v>n</v>
      </c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</row>
    <row r="41" spans="1:51" x14ac:dyDescent="0.15">
      <c r="A41" s="131" t="str">
        <f>'SEQ Oct 2019'!K27</f>
        <v>Energy Locals</v>
      </c>
      <c r="B41" s="132" t="str">
        <f>'SEQ Oct 2019'!L27</f>
        <v>Business Member</v>
      </c>
      <c r="C41" s="133">
        <f>IF('SEQ Oct 2019'!BP27=0,91*'SEQ Oct 2019'!M27/100,(91*'SEQ Oct 2019'!M27/100)+'SEQ Oct 2019'!BP27/4)</f>
        <v>158.8590909090909</v>
      </c>
      <c r="D41" s="133">
        <f>IF('SEQ Oct 2019'!O27="",$C$29*$C$30*'SEQ Oct 2019'!N27/100,IF($C$29*$C$30&gt;='SEQ Oct 2019'!P27,('SEQ Oct 2019'!P27*'SEQ Oct 2019'!N27/100),($C$29*$C$30*'SEQ Oct 2019'!N27/100)))</f>
        <v>731.81818181818176</v>
      </c>
      <c r="E41" s="133">
        <f>IF(AND('SEQ Oct 2019'!R27&gt;0,'SEQ Oct 2019'!T27&gt;0),IF(($C$29*$C$30&lt;'SEQ Oct 2019'!T27),(0),($C$29*$C$30-'SEQ Oct 2019'!T27)*'SEQ Oct 2019'!U27/100),IF(AND('SEQ Oct 2019'!R27&gt;0,'SEQ Oct 2019'!T27=""),IF(($C$29*$C$30&lt;'SEQ Oct 2019'!R27+'SEQ Oct 2019'!P27),(0),(($C$29*$C$30-('SEQ Oct 2019'!R27+'SEQ Oct 2019'!P27))*'SEQ Oct 2019'!S27/100)),IF(AND('SEQ Oct 2019'!P27&gt;0,'SEQ Oct 2019'!R27=""&gt;0),IF(($C$29*$C$30&lt;'SEQ Oct 2019'!P27),(0),($C$29*$C$30-'SEQ Oct 2019'!P27)*'SEQ Oct 2019'!Q27/100),0)))</f>
        <v>0</v>
      </c>
      <c r="F41" s="134">
        <f>($C$29*$C$31)*'SEQ Oct 2019'!AF27/100</f>
        <v>272.72727272727269</v>
      </c>
      <c r="G41" s="135">
        <f t="shared" si="12"/>
        <v>1163.4045454545453</v>
      </c>
      <c r="H41" s="229">
        <f t="shared" si="13"/>
        <v>4018.1818181818176</v>
      </c>
      <c r="I41" s="229">
        <f t="shared" si="11"/>
        <v>4653.6181818181813</v>
      </c>
      <c r="J41" s="136">
        <f t="shared" si="14"/>
        <v>5118.9799999999996</v>
      </c>
      <c r="K41" s="137">
        <f>'SEQ Oct 2019'!BB27</f>
        <v>0</v>
      </c>
      <c r="L41" s="137">
        <f>'SEQ Oct 2019'!BC27</f>
        <v>0</v>
      </c>
      <c r="M41" s="137">
        <f>'SEQ Oct 2019'!BD27</f>
        <v>0</v>
      </c>
      <c r="N41" s="137">
        <f>'SEQ Oct 2019'!BE27</f>
        <v>0</v>
      </c>
      <c r="O41" s="144" t="str">
        <f t="shared" si="15"/>
        <v>No discount</v>
      </c>
      <c r="P41" s="226" t="str">
        <f t="shared" si="16"/>
        <v>Exclusive</v>
      </c>
      <c r="Q41" s="237">
        <f t="shared" si="17"/>
        <v>4653.6181818181813</v>
      </c>
      <c r="R41" s="237">
        <f t="shared" si="18"/>
        <v>4653.6181818181813</v>
      </c>
      <c r="S41" s="136">
        <f t="shared" si="19"/>
        <v>5118.9799999999996</v>
      </c>
      <c r="T41" s="136">
        <f t="shared" si="20"/>
        <v>5118.9799999999996</v>
      </c>
      <c r="U41" s="160">
        <f>'SEQ Oct 2019'!BL27</f>
        <v>0</v>
      </c>
      <c r="V41" s="161" t="str">
        <f>'SEQ Oct 2019'!BM27</f>
        <v>n</v>
      </c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</row>
    <row r="42" spans="1:51" x14ac:dyDescent="0.15">
      <c r="A42" s="131" t="str">
        <f>'SEQ Oct 2019'!K28</f>
        <v>Red Energy</v>
      </c>
      <c r="B42" s="132" t="str">
        <f>'SEQ Oct 2019'!L28</f>
        <v>Red Business Saver</v>
      </c>
      <c r="C42" s="133">
        <f>IF('SEQ Oct 2019'!BP28=0,91*'SEQ Oct 2019'!M28/100,(91*'SEQ Oct 2019'!M28/100)+'SEQ Oct 2019'!BP28/4)</f>
        <v>113.84100000000001</v>
      </c>
      <c r="D42" s="133">
        <f>IF('SEQ Oct 2019'!O28="",$C$29*$C$30*'SEQ Oct 2019'!N28/100,IF($C$29*$C$30&gt;='SEQ Oct 2019'!P28,('SEQ Oct 2019'!P28*'SEQ Oct 2019'!N28/100),($C$29*$C$30*'SEQ Oct 2019'!N28/100)))</f>
        <v>423.45454545454544</v>
      </c>
      <c r="E42" s="133">
        <f>IF(AND('SEQ Oct 2019'!R28&gt;0,'SEQ Oct 2019'!T28&gt;0),IF(($C$29*$C$30&lt;'SEQ Oct 2019'!T28),(0),($C$29*$C$30-'SEQ Oct 2019'!T28)*'SEQ Oct 2019'!U28/100),IF(AND('SEQ Oct 2019'!R28&gt;0,'SEQ Oct 2019'!T28=""),IF(($C$29*$C$30&lt;'SEQ Oct 2019'!R28+'SEQ Oct 2019'!P28),(0),(($C$29*$C$30-('SEQ Oct 2019'!R28+'SEQ Oct 2019'!P28))*'SEQ Oct 2019'!S28/100)),IF(AND('SEQ Oct 2019'!P28&gt;0,'SEQ Oct 2019'!R28=""&gt;0),IF(($C$29*$C$30&lt;'SEQ Oct 2019'!P28),(0),($C$29*$C$30-'SEQ Oct 2019'!P28)*'SEQ Oct 2019'!Q28/100),0)))</f>
        <v>328.5</v>
      </c>
      <c r="F42" s="134">
        <f>($C$29*$C$31)*'SEQ Oct 2019'!AF28/100</f>
        <v>247.49999999999997</v>
      </c>
      <c r="G42" s="135">
        <f t="shared" si="12"/>
        <v>1113.2955454545454</v>
      </c>
      <c r="H42" s="229">
        <f t="shared" si="13"/>
        <v>3997.8181818181815</v>
      </c>
      <c r="I42" s="229">
        <f t="shared" si="11"/>
        <v>4453.1821818181816</v>
      </c>
      <c r="J42" s="136">
        <f t="shared" si="14"/>
        <v>4898.5003999999999</v>
      </c>
      <c r="K42" s="137">
        <f>'SEQ Oct 2019'!BB28</f>
        <v>0</v>
      </c>
      <c r="L42" s="137">
        <f>'SEQ Oct 2019'!BC28</f>
        <v>0</v>
      </c>
      <c r="M42" s="137">
        <f>'SEQ Oct 2019'!BD28</f>
        <v>0</v>
      </c>
      <c r="N42" s="137">
        <f>'SEQ Oct 2019'!BE28</f>
        <v>0</v>
      </c>
      <c r="O42" s="144" t="str">
        <f t="shared" si="15"/>
        <v>No discount</v>
      </c>
      <c r="P42" s="226" t="str">
        <f t="shared" si="16"/>
        <v>Inclusive</v>
      </c>
      <c r="Q42" s="237">
        <f t="shared" si="17"/>
        <v>4453.1821818181816</v>
      </c>
      <c r="R42" s="237">
        <f t="shared" si="18"/>
        <v>4453.1821818181816</v>
      </c>
      <c r="S42" s="136">
        <f t="shared" si="19"/>
        <v>4898.5003999999999</v>
      </c>
      <c r="T42" s="136">
        <f t="shared" si="20"/>
        <v>4898.5003999999999</v>
      </c>
      <c r="U42" s="160">
        <f>'SEQ Oct 2019'!BL28</f>
        <v>0</v>
      </c>
      <c r="V42" s="161" t="str">
        <f>'SEQ Oct 2019'!BM28</f>
        <v>n</v>
      </c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</row>
    <row r="43" spans="1:51" x14ac:dyDescent="0.15">
      <c r="A43" s="131" t="str">
        <f>'SEQ Oct 2019'!K29</f>
        <v>Simply Energy</v>
      </c>
      <c r="B43" s="132" t="str">
        <f>'SEQ Oct 2019'!L29</f>
        <v>Business Plus</v>
      </c>
      <c r="C43" s="133">
        <f>IF('SEQ Oct 2019'!BP29=0,91*'SEQ Oct 2019'!M29/100,(91*'SEQ Oct 2019'!M29/100)+'SEQ Oct 2019'!BP29/4)</f>
        <v>120.31027272727273</v>
      </c>
      <c r="D43" s="133">
        <f>IF('SEQ Oct 2019'!O29="",$C$29*$C$30*'SEQ Oct 2019'!N29/100,IF($C$29*$C$30&gt;='SEQ Oct 2019'!P29,('SEQ Oct 2019'!P29*'SEQ Oct 2019'!N29/100),($C$29*$C$30*'SEQ Oct 2019'!N29/100)))</f>
        <v>749.63636363636351</v>
      </c>
      <c r="E43" s="133">
        <f>IF(AND('SEQ Oct 2019'!R29&gt;0,'SEQ Oct 2019'!T29&gt;0),IF(($C$29*$C$30&lt;'SEQ Oct 2019'!T29),(0),($C$29*$C$30-'SEQ Oct 2019'!T29)*'SEQ Oct 2019'!U29/100),IF(AND('SEQ Oct 2019'!R29&gt;0,'SEQ Oct 2019'!T29=""),IF(($C$29*$C$30&lt;'SEQ Oct 2019'!R29+'SEQ Oct 2019'!P29),(0),(($C$29*$C$30-('SEQ Oct 2019'!R29+'SEQ Oct 2019'!P29))*'SEQ Oct 2019'!S29/100)),IF(AND('SEQ Oct 2019'!P29&gt;0,'SEQ Oct 2019'!R29=""&gt;0),IF(($C$29*$C$30&lt;'SEQ Oct 2019'!P29),(0),($C$29*$C$30-'SEQ Oct 2019'!P29)*'SEQ Oct 2019'!Q29/100),0)))</f>
        <v>0</v>
      </c>
      <c r="F43" s="134">
        <f>($C$29*$C$31)*'SEQ Oct 2019'!AF29/100</f>
        <v>257.04545454545456</v>
      </c>
      <c r="G43" s="135">
        <f t="shared" si="12"/>
        <v>1126.9920909090908</v>
      </c>
      <c r="H43" s="229">
        <f t="shared" si="13"/>
        <v>4026.7272727272725</v>
      </c>
      <c r="I43" s="229">
        <f t="shared" si="11"/>
        <v>4507.9683636363634</v>
      </c>
      <c r="J43" s="136">
        <f t="shared" si="14"/>
        <v>4958.7651999999998</v>
      </c>
      <c r="K43" s="137">
        <f>'SEQ Oct 2019'!BB29</f>
        <v>0</v>
      </c>
      <c r="L43" s="137">
        <f>'SEQ Oct 2019'!BC29</f>
        <v>0</v>
      </c>
      <c r="M43" s="137">
        <f>'SEQ Oct 2019'!BD29</f>
        <v>0</v>
      </c>
      <c r="N43" s="137">
        <f>'SEQ Oct 2019'!BE29</f>
        <v>0</v>
      </c>
      <c r="O43" s="144" t="str">
        <f t="shared" si="15"/>
        <v>No discount</v>
      </c>
      <c r="P43" s="226" t="str">
        <f t="shared" si="16"/>
        <v>Exclusive</v>
      </c>
      <c r="Q43" s="237">
        <f t="shared" si="17"/>
        <v>4507.9683636363634</v>
      </c>
      <c r="R43" s="237">
        <f t="shared" si="18"/>
        <v>4507.9683636363634</v>
      </c>
      <c r="S43" s="136">
        <f t="shared" si="19"/>
        <v>4958.7651999999998</v>
      </c>
      <c r="T43" s="136">
        <f t="shared" si="20"/>
        <v>4958.7651999999998</v>
      </c>
      <c r="U43" s="160">
        <f>'SEQ Oct 2019'!BL29</f>
        <v>0</v>
      </c>
      <c r="V43" s="161" t="str">
        <f>'SEQ Oct 2019'!BM29</f>
        <v>n</v>
      </c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</row>
    <row r="44" spans="1:51" x14ac:dyDescent="0.15">
      <c r="A44" s="131" t="str">
        <f>'SEQ Oct 2019'!K30</f>
        <v>Alinta Energy</v>
      </c>
      <c r="B44" s="132" t="str">
        <f>'SEQ Oct 2019'!L30</f>
        <v>Business Advantage</v>
      </c>
      <c r="C44" s="133">
        <f>IF('SEQ Oct 2019'!BP30=0,91*'SEQ Oct 2019'!M30/100,(91*'SEQ Oct 2019'!M30/100)+'SEQ Oct 2019'!BP30/4)</f>
        <v>119.84699999999999</v>
      </c>
      <c r="D44" s="133">
        <f>IF('SEQ Oct 2019'!O30="",$C$29*$C$30*'SEQ Oct 2019'!N30/100,IF($C$29*$C$30&gt;='SEQ Oct 2019'!P30,('SEQ Oct 2019'!P30*'SEQ Oct 2019'!N30/100),($C$29*$C$30*'SEQ Oct 2019'!N30/100)))</f>
        <v>754.40909090909088</v>
      </c>
      <c r="E44" s="133">
        <f>IF(AND('SEQ Oct 2019'!R30&gt;0,'SEQ Oct 2019'!T30&gt;0),IF(($C$29*$C$30&lt;'SEQ Oct 2019'!T30),(0),($C$29*$C$30-'SEQ Oct 2019'!T30)*'SEQ Oct 2019'!U30/100),IF(AND('SEQ Oct 2019'!R30&gt;0,'SEQ Oct 2019'!T30=""),IF(($C$29*$C$30&lt;'SEQ Oct 2019'!R30+'SEQ Oct 2019'!P30),(0),(($C$29*$C$30-('SEQ Oct 2019'!R30+'SEQ Oct 2019'!P30))*'SEQ Oct 2019'!S30/100)),IF(AND('SEQ Oct 2019'!P30&gt;0,'SEQ Oct 2019'!R30=""&gt;0),IF(($C$29*$C$30&lt;'SEQ Oct 2019'!P30),(0),($C$29*$C$30-'SEQ Oct 2019'!P30)*'SEQ Oct 2019'!Q30/100),0)))</f>
        <v>0</v>
      </c>
      <c r="F44" s="134">
        <f>($C$29*$C$31)*'SEQ Oct 2019'!AF30/100</f>
        <v>201.13636363636363</v>
      </c>
      <c r="G44" s="135">
        <f t="shared" si="12"/>
        <v>1075.3924545454545</v>
      </c>
      <c r="H44" s="229">
        <f t="shared" si="13"/>
        <v>3822.181818181818</v>
      </c>
      <c r="I44" s="229">
        <f t="shared" si="11"/>
        <v>4301.5698181818179</v>
      </c>
      <c r="J44" s="136">
        <f t="shared" si="14"/>
        <v>4731.7268000000004</v>
      </c>
      <c r="K44" s="137">
        <f>'SEQ Oct 2019'!BB30</f>
        <v>0</v>
      </c>
      <c r="L44" s="137">
        <f>'SEQ Oct 2019'!BC30</f>
        <v>0</v>
      </c>
      <c r="M44" s="137">
        <f>'SEQ Oct 2019'!BD30</f>
        <v>0</v>
      </c>
      <c r="N44" s="137">
        <f>'SEQ Oct 2019'!BE30</f>
        <v>0</v>
      </c>
      <c r="O44" s="144" t="str">
        <f t="shared" si="15"/>
        <v>No discount</v>
      </c>
      <c r="P44" s="226" t="str">
        <f t="shared" si="16"/>
        <v>Exclusive</v>
      </c>
      <c r="Q44" s="237">
        <f t="shared" si="17"/>
        <v>4301.5698181818179</v>
      </c>
      <c r="R44" s="237">
        <f t="shared" si="18"/>
        <v>4301.5698181818179</v>
      </c>
      <c r="S44" s="136">
        <f t="shared" si="19"/>
        <v>4731.7268000000004</v>
      </c>
      <c r="T44" s="136">
        <f t="shared" si="20"/>
        <v>4731.7268000000004</v>
      </c>
      <c r="U44" s="160">
        <f>'SEQ Oct 2019'!BL30</f>
        <v>0</v>
      </c>
      <c r="V44" s="161" t="str">
        <f>'SEQ Oct 2019'!BM30</f>
        <v>n</v>
      </c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</row>
    <row r="45" spans="1:51" x14ac:dyDescent="0.15">
      <c r="A45" s="131" t="str">
        <f>'SEQ Oct 2019'!K31</f>
        <v>Q Energy</v>
      </c>
      <c r="B45" s="132" t="str">
        <f>'SEQ Oct 2019'!L31</f>
        <v>Biz Saver</v>
      </c>
      <c r="C45" s="133">
        <f>IF('SEQ Oct 2019'!BP31=0,91*'SEQ Oct 2019'!M31/100,(91*'SEQ Oct 2019'!M31/100)+'SEQ Oct 2019'!BP31/4)</f>
        <v>117.39</v>
      </c>
      <c r="D45" s="133">
        <f>IF('SEQ Oct 2019'!O31="",$C$29*$C$30*'SEQ Oct 2019'!N31/100,IF($C$29*$C$30&gt;='SEQ Oct 2019'!P31,('SEQ Oct 2019'!P31*'SEQ Oct 2019'!N31/100),($C$29*$C$30*'SEQ Oct 2019'!N31/100)))</f>
        <v>753.375</v>
      </c>
      <c r="E45" s="133">
        <f>IF(AND('SEQ Oct 2019'!R31&gt;0,'SEQ Oct 2019'!T31&gt;0),IF(($C$29*$C$30&lt;'SEQ Oct 2019'!T31),(0),($C$29*$C$30-'SEQ Oct 2019'!T31)*'SEQ Oct 2019'!U31/100),IF(AND('SEQ Oct 2019'!R31&gt;0,'SEQ Oct 2019'!T31=""),IF(($C$29*$C$30&lt;'SEQ Oct 2019'!R31+'SEQ Oct 2019'!P31),(0),(($C$29*$C$30-('SEQ Oct 2019'!R31+'SEQ Oct 2019'!P31))*'SEQ Oct 2019'!S31/100)),IF(AND('SEQ Oct 2019'!P31&gt;0,'SEQ Oct 2019'!R31=""&gt;0),IF(($C$29*$C$30&lt;'SEQ Oct 2019'!P31),(0),($C$29*$C$30-'SEQ Oct 2019'!P31)*'SEQ Oct 2019'!Q31/100),0)))</f>
        <v>0</v>
      </c>
      <c r="F45" s="134">
        <f>($C$29*$C$31)*'SEQ Oct 2019'!AF31/100</f>
        <v>165.375</v>
      </c>
      <c r="G45" s="135">
        <f t="shared" si="12"/>
        <v>1036.1399999999999</v>
      </c>
      <c r="H45" s="229">
        <f t="shared" si="13"/>
        <v>3674.9999999999995</v>
      </c>
      <c r="I45" s="229">
        <f t="shared" si="11"/>
        <v>4144.5599999999995</v>
      </c>
      <c r="J45" s="136">
        <f t="shared" si="14"/>
        <v>4559.0159999999996</v>
      </c>
      <c r="K45" s="137">
        <f>'SEQ Oct 2019'!BB31</f>
        <v>0</v>
      </c>
      <c r="L45" s="137">
        <f>'SEQ Oct 2019'!BC31</f>
        <v>0</v>
      </c>
      <c r="M45" s="137">
        <f>'SEQ Oct 2019'!BD31</f>
        <v>0</v>
      </c>
      <c r="N45" s="137">
        <f>'SEQ Oct 2019'!BE31</f>
        <v>0</v>
      </c>
      <c r="O45" s="144" t="str">
        <f t="shared" si="15"/>
        <v>No discount</v>
      </c>
      <c r="P45" s="226" t="str">
        <f t="shared" si="16"/>
        <v>Exclusive</v>
      </c>
      <c r="Q45" s="237">
        <f t="shared" si="17"/>
        <v>4144.5599999999995</v>
      </c>
      <c r="R45" s="237">
        <f t="shared" si="18"/>
        <v>4144.5599999999995</v>
      </c>
      <c r="S45" s="136">
        <f t="shared" si="19"/>
        <v>4559.0159999999996</v>
      </c>
      <c r="T45" s="136">
        <f t="shared" si="20"/>
        <v>4559.0159999999996</v>
      </c>
      <c r="U45" s="160">
        <f>'SEQ Oct 2019'!BL31</f>
        <v>0</v>
      </c>
      <c r="V45" s="161" t="str">
        <f>'SEQ Oct 2019'!BM31</f>
        <v>n</v>
      </c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</row>
    <row r="46" spans="1:51" x14ac:dyDescent="0.15">
      <c r="A46" s="131" t="str">
        <f>'SEQ Oct 2019'!K32</f>
        <v>1st Energy</v>
      </c>
      <c r="B46" s="132" t="str">
        <f>'SEQ Oct 2019'!L32</f>
        <v>1st Saver</v>
      </c>
      <c r="C46" s="133">
        <f>IF('SEQ Oct 2019'!BP32=0,91*'SEQ Oct 2019'!M32/100,(91*'SEQ Oct 2019'!M32/100)+'SEQ Oct 2019'!BP32/4)</f>
        <v>140.13999999999999</v>
      </c>
      <c r="D46" s="133">
        <f>IF('SEQ Oct 2019'!O32="",$C$29*$C$30*'SEQ Oct 2019'!N32/100,IF($C$29*$C$30&gt;='SEQ Oct 2019'!P32,('SEQ Oct 2019'!P32*'SEQ Oct 2019'!N32/100),($C$29*$C$30*'SEQ Oct 2019'!N32/100)))</f>
        <v>406.30909090909086</v>
      </c>
      <c r="E46" s="133">
        <f>IF(AND('SEQ Oct 2019'!R32&gt;0,'SEQ Oct 2019'!T32&gt;0),IF(($C$29*$C$30&lt;'SEQ Oct 2019'!T32),(0),($C$29*$C$30-'SEQ Oct 2019'!T32)*'SEQ Oct 2019'!U32/100),IF(AND('SEQ Oct 2019'!R32&gt;0,'SEQ Oct 2019'!T32=""),IF(($C$29*$C$30&lt;'SEQ Oct 2019'!R32+'SEQ Oct 2019'!P32),(0),(($C$29*$C$30-('SEQ Oct 2019'!R32+'SEQ Oct 2019'!P32))*'SEQ Oct 2019'!S32/100)),IF(AND('SEQ Oct 2019'!P32&gt;0,'SEQ Oct 2019'!R32=""&gt;0),IF(($C$29*$C$30&lt;'SEQ Oct 2019'!P32),(0),($C$29*$C$30-'SEQ Oct 2019'!P32)*'SEQ Oct 2019'!Q32/100),0)))</f>
        <v>438.44545454545448</v>
      </c>
      <c r="F46" s="134">
        <f>($C$29*$C$31)*'SEQ Oct 2019'!AF32/100</f>
        <v>231.95454545454544</v>
      </c>
      <c r="G46" s="135">
        <f t="shared" si="12"/>
        <v>1216.8490909090908</v>
      </c>
      <c r="H46" s="229">
        <f t="shared" si="13"/>
        <v>4306.8363636363629</v>
      </c>
      <c r="I46" s="229">
        <f t="shared" si="11"/>
        <v>4867.3963636363633</v>
      </c>
      <c r="J46" s="136">
        <f t="shared" si="14"/>
        <v>5354.1360000000004</v>
      </c>
      <c r="K46" s="137">
        <f>'SEQ Oct 2019'!BB32</f>
        <v>0</v>
      </c>
      <c r="L46" s="137">
        <f>'SEQ Oct 2019'!BC32</f>
        <v>0</v>
      </c>
      <c r="M46" s="137">
        <f>'SEQ Oct 2019'!BD32</f>
        <v>5</v>
      </c>
      <c r="N46" s="137">
        <f>'SEQ Oct 2019'!BE32</f>
        <v>0</v>
      </c>
      <c r="O46" s="144" t="str">
        <f t="shared" si="15"/>
        <v>Pay-on-time off bill</v>
      </c>
      <c r="P46" s="226" t="str">
        <f t="shared" si="16"/>
        <v>Exclusive</v>
      </c>
      <c r="Q46" s="237">
        <f t="shared" si="17"/>
        <v>4867.3963636363633</v>
      </c>
      <c r="R46" s="237">
        <f t="shared" si="18"/>
        <v>4624.0265454545452</v>
      </c>
      <c r="S46" s="136">
        <f t="shared" si="19"/>
        <v>5354.1360000000004</v>
      </c>
      <c r="T46" s="136">
        <f t="shared" si="20"/>
        <v>5086.4292000000005</v>
      </c>
      <c r="U46" s="160">
        <f>'SEQ Oct 2019'!BL32</f>
        <v>0</v>
      </c>
      <c r="V46" s="161">
        <f>'SEQ Oct 2019'!BM32</f>
        <v>0</v>
      </c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</row>
    <row r="47" spans="1:51" x14ac:dyDescent="0.15">
      <c r="A47" s="131" t="str">
        <f>'SEQ Oct 2019'!K33</f>
        <v>Next Business Energy</v>
      </c>
      <c r="B47" s="132" t="str">
        <f>'SEQ Oct 2019'!L33</f>
        <v>Pay on time</v>
      </c>
      <c r="C47" s="133">
        <f>IF('SEQ Oct 2019'!BP33=0,91*'SEQ Oct 2019'!M33/100,(91*'SEQ Oct 2019'!M33/100)+'SEQ Oct 2019'!BP33/4)</f>
        <v>118.3</v>
      </c>
      <c r="D47" s="133">
        <f>IF('SEQ Oct 2019'!O33="",$C$29*$C$30*'SEQ Oct 2019'!N33/100,IF($C$29*$C$30&gt;='SEQ Oct 2019'!P33,('SEQ Oct 2019'!P33*'SEQ Oct 2019'!N33/100),($C$29*$C$30*'SEQ Oct 2019'!N33/100)))</f>
        <v>624.99999999999989</v>
      </c>
      <c r="E47" s="133">
        <f>IF(AND('SEQ Oct 2019'!R33&gt;0,'SEQ Oct 2019'!T33&gt;0),IF(($C$29*$C$30&lt;'SEQ Oct 2019'!T33),(0),($C$29*$C$30-'SEQ Oct 2019'!T33)*'SEQ Oct 2019'!U33/100),IF(AND('SEQ Oct 2019'!R33&gt;0,'SEQ Oct 2019'!T33=""),IF(($C$29*$C$30&lt;'SEQ Oct 2019'!R33+'SEQ Oct 2019'!P33),(0),(($C$29*$C$30-('SEQ Oct 2019'!R33+'SEQ Oct 2019'!P33))*'SEQ Oct 2019'!S33/100)),IF(AND('SEQ Oct 2019'!P33&gt;0,'SEQ Oct 2019'!R33=""&gt;0),IF(($C$29*$C$30&lt;'SEQ Oct 2019'!P33),(0),($C$29*$C$30-'SEQ Oct 2019'!P33)*'SEQ Oct 2019'!Q33/100),0)))</f>
        <v>244.99999999999997</v>
      </c>
      <c r="F47" s="134">
        <f>($C$29*$C$31)*'SEQ Oct 2019'!AF33/100</f>
        <v>322.49999999999994</v>
      </c>
      <c r="G47" s="135">
        <f t="shared" si="12"/>
        <v>1310.7999999999997</v>
      </c>
      <c r="H47" s="229">
        <f t="shared" si="13"/>
        <v>4769.9999999999991</v>
      </c>
      <c r="I47" s="229">
        <f t="shared" si="11"/>
        <v>5243.1999999999989</v>
      </c>
      <c r="J47" s="136">
        <f t="shared" si="14"/>
        <v>5767.5199999999995</v>
      </c>
      <c r="K47" s="137">
        <f>'SEQ Oct 2019'!BB33</f>
        <v>0</v>
      </c>
      <c r="L47" s="137">
        <f>'SEQ Oct 2019'!BC33</f>
        <v>0</v>
      </c>
      <c r="M47" s="137">
        <f>'SEQ Oct 2019'!BD33</f>
        <v>7</v>
      </c>
      <c r="N47" s="137">
        <f>'SEQ Oct 2019'!BE33</f>
        <v>0</v>
      </c>
      <c r="O47" s="144" t="str">
        <f t="shared" si="15"/>
        <v>Pay-on-time off bill</v>
      </c>
      <c r="P47" s="226" t="str">
        <f t="shared" si="16"/>
        <v>Exclusive</v>
      </c>
      <c r="Q47" s="237">
        <f t="shared" si="17"/>
        <v>5243.1999999999989</v>
      </c>
      <c r="R47" s="237">
        <f t="shared" si="18"/>
        <v>4876.1759999999986</v>
      </c>
      <c r="S47" s="136">
        <f t="shared" si="19"/>
        <v>5767.5199999999995</v>
      </c>
      <c r="T47" s="136">
        <f t="shared" si="20"/>
        <v>5363.7935999999991</v>
      </c>
      <c r="U47" s="160">
        <f>'SEQ Oct 2019'!BL33</f>
        <v>24</v>
      </c>
      <c r="V47" s="161" t="str">
        <f>'SEQ Oct 2019'!BM33</f>
        <v>n</v>
      </c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</row>
    <row r="48" spans="1:51" x14ac:dyDescent="0.15">
      <c r="A48" s="131" t="str">
        <f>'SEQ Oct 2019'!K34</f>
        <v>Blue NRG</v>
      </c>
      <c r="B48" s="132" t="str">
        <f>'SEQ Oct 2019'!L34</f>
        <v>Blue Saver</v>
      </c>
      <c r="C48" s="133">
        <f>IF('SEQ Oct 2019'!BP34=0,91*'SEQ Oct 2019'!M34/100,(91*'SEQ Oct 2019'!M34/100)+'SEQ Oct 2019'!BP34/4)</f>
        <v>118.3</v>
      </c>
      <c r="D48" s="133">
        <f>IF('SEQ Oct 2019'!O34="",$C$29*$C$30*'SEQ Oct 2019'!N34/100,IF($C$29*$C$30&gt;='SEQ Oct 2019'!P34,('SEQ Oct 2019'!P34*'SEQ Oct 2019'!N34/100),($C$29*$C$30*'SEQ Oct 2019'!N34/100)))</f>
        <v>717.5</v>
      </c>
      <c r="E48" s="133">
        <f>IF(AND('SEQ Oct 2019'!R34&gt;0,'SEQ Oct 2019'!T34&gt;0),IF(($C$29*$C$30&lt;'SEQ Oct 2019'!T34),(0),($C$29*$C$30-'SEQ Oct 2019'!T34)*'SEQ Oct 2019'!U34/100),IF(AND('SEQ Oct 2019'!R34&gt;0,'SEQ Oct 2019'!T34=""),IF(($C$29*$C$30&lt;'SEQ Oct 2019'!R34+'SEQ Oct 2019'!P34),(0),(($C$29*$C$30-('SEQ Oct 2019'!R34+'SEQ Oct 2019'!P34))*'SEQ Oct 2019'!S34/100)),IF(AND('SEQ Oct 2019'!P34&gt;0,'SEQ Oct 2019'!R34=""&gt;0),IF(($C$29*$C$30&lt;'SEQ Oct 2019'!P34),(0),($C$29*$C$30-'SEQ Oct 2019'!P34)*'SEQ Oct 2019'!Q34/100),0)))</f>
        <v>0</v>
      </c>
      <c r="F48" s="134">
        <f>($C$29*$C$31)*'SEQ Oct 2019'!AF34/100</f>
        <v>224.99999999999997</v>
      </c>
      <c r="G48" s="135">
        <f t="shared" ref="G48:G50" si="21">SUM(C48:F48)</f>
        <v>1060.8</v>
      </c>
      <c r="H48" s="229">
        <f t="shared" si="13"/>
        <v>3770</v>
      </c>
      <c r="I48" s="229">
        <f t="shared" si="11"/>
        <v>4243.2</v>
      </c>
      <c r="J48" s="136">
        <f t="shared" si="14"/>
        <v>4667.5200000000004</v>
      </c>
      <c r="K48" s="137">
        <f>'SEQ Oct 2019'!BB34</f>
        <v>0</v>
      </c>
      <c r="L48" s="137">
        <f>'SEQ Oct 2019'!BC34</f>
        <v>0</v>
      </c>
      <c r="M48" s="137">
        <f>'SEQ Oct 2019'!BD34</f>
        <v>0</v>
      </c>
      <c r="N48" s="137">
        <f>'SEQ Oct 2019'!BE34</f>
        <v>0</v>
      </c>
      <c r="O48" s="144" t="str">
        <f t="shared" si="15"/>
        <v>No discount</v>
      </c>
      <c r="P48" s="226" t="str">
        <f t="shared" si="16"/>
        <v>Exclusive</v>
      </c>
      <c r="Q48" s="237">
        <f t="shared" si="17"/>
        <v>4243.2</v>
      </c>
      <c r="R48" s="237">
        <f t="shared" si="18"/>
        <v>4243.2</v>
      </c>
      <c r="S48" s="136">
        <f t="shared" si="19"/>
        <v>4667.5200000000004</v>
      </c>
      <c r="T48" s="136">
        <f t="shared" si="20"/>
        <v>4667.5200000000004</v>
      </c>
      <c r="U48" s="160">
        <f>'SEQ Oct 2019'!BL34</f>
        <v>36</v>
      </c>
      <c r="V48" s="161" t="str">
        <f>'SEQ Oct 2019'!BM34</f>
        <v>n</v>
      </c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</row>
    <row r="49" spans="1:51" x14ac:dyDescent="0.15">
      <c r="A49" s="131" t="str">
        <f>'SEQ Oct 2019'!K35</f>
        <v>Amaysim</v>
      </c>
      <c r="B49" s="132" t="str">
        <f>'SEQ Oct 2019'!L35</f>
        <v>Business as you go</v>
      </c>
      <c r="C49" s="133">
        <f>IF('SEQ Oct 2019'!BP35=0,91*'SEQ Oct 2019'!M35/100,(91*'SEQ Oct 2019'!M35/100)+'SEQ Oct 2019'!BP35/4)</f>
        <v>120.31110000000001</v>
      </c>
      <c r="D49" s="133">
        <f>IF('SEQ Oct 2019'!O35="",$C$29*$C$30*'SEQ Oct 2019'!N35/100,IF($C$29*$C$30&gt;='SEQ Oct 2019'!P35,('SEQ Oct 2019'!P35*'SEQ Oct 2019'!N35/100),($C$29*$C$30*'SEQ Oct 2019'!N35/100)))</f>
        <v>862.4</v>
      </c>
      <c r="E49" s="133">
        <f>IF(AND('SEQ Oct 2019'!R35&gt;0,'SEQ Oct 2019'!T35&gt;0),IF(($C$29*$C$30&lt;'SEQ Oct 2019'!T35),(0),($C$29*$C$30-'SEQ Oct 2019'!T35)*'SEQ Oct 2019'!U35/100),IF(AND('SEQ Oct 2019'!R35&gt;0,'SEQ Oct 2019'!T35=""),IF(($C$29*$C$30&lt;'SEQ Oct 2019'!R35+'SEQ Oct 2019'!P35),(0),(($C$29*$C$30-('SEQ Oct 2019'!R35+'SEQ Oct 2019'!P35))*'SEQ Oct 2019'!S35/100)),IF(AND('SEQ Oct 2019'!P35&gt;0,'SEQ Oct 2019'!R35=""&gt;0),IF(($C$29*$C$30&lt;'SEQ Oct 2019'!P35),(0),($C$29*$C$30-'SEQ Oct 2019'!P35)*'SEQ Oct 2019'!Q35/100),0)))</f>
        <v>0</v>
      </c>
      <c r="F49" s="134">
        <f>($C$29*$C$31)*'SEQ Oct 2019'!AF35/100</f>
        <v>310.5</v>
      </c>
      <c r="G49" s="135">
        <f t="shared" si="21"/>
        <v>1293.2111</v>
      </c>
      <c r="H49" s="229">
        <f t="shared" si="13"/>
        <v>4691.6000000000004</v>
      </c>
      <c r="I49" s="229">
        <f t="shared" si="11"/>
        <v>5172.8444</v>
      </c>
      <c r="J49" s="136">
        <f t="shared" si="14"/>
        <v>5690.1288400000003</v>
      </c>
      <c r="K49" s="137">
        <f>'SEQ Oct 2019'!BB35</f>
        <v>0</v>
      </c>
      <c r="L49" s="137">
        <f>'SEQ Oct 2019'!BC35</f>
        <v>0</v>
      </c>
      <c r="M49" s="137">
        <f>'SEQ Oct 2019'!BD35</f>
        <v>0</v>
      </c>
      <c r="N49" s="137">
        <f>'SEQ Oct 2019'!BE35</f>
        <v>0</v>
      </c>
      <c r="O49" s="144" t="str">
        <f t="shared" si="15"/>
        <v>No discount</v>
      </c>
      <c r="P49" s="226" t="str">
        <f t="shared" si="16"/>
        <v>Exclusive</v>
      </c>
      <c r="Q49" s="237">
        <f t="shared" si="17"/>
        <v>5172.8444</v>
      </c>
      <c r="R49" s="237">
        <f t="shared" si="18"/>
        <v>5172.8444</v>
      </c>
      <c r="S49" s="136">
        <f t="shared" si="19"/>
        <v>5690.1288400000003</v>
      </c>
      <c r="T49" s="136">
        <f t="shared" si="20"/>
        <v>5690.1288400000003</v>
      </c>
      <c r="U49" s="160">
        <f>'SEQ Oct 2019'!BL35</f>
        <v>0</v>
      </c>
      <c r="V49" s="161" t="str">
        <f>'SEQ Oct 2019'!BM35</f>
        <v>n</v>
      </c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</row>
    <row r="50" spans="1:51" ht="15" thickBot="1" x14ac:dyDescent="0.2">
      <c r="A50" s="148" t="str">
        <f>'SEQ Oct 2019'!K36</f>
        <v>Future X Power</v>
      </c>
      <c r="B50" s="149" t="str">
        <f>'SEQ Oct 2019'!L36</f>
        <v>Flexi Saver</v>
      </c>
      <c r="C50" s="166">
        <f>IF('SEQ Oct 2019'!BP36=0,91*'SEQ Oct 2019'!M36/100,(91*'SEQ Oct 2019'!M36/100)+'SEQ Oct 2019'!BP36/4)</f>
        <v>120.211</v>
      </c>
      <c r="D50" s="166">
        <f>IF('SEQ Oct 2019'!O36="",$C$29*$C$30*'SEQ Oct 2019'!N36/100,IF($C$29*$C$30&gt;='SEQ Oct 2019'!P36,('SEQ Oct 2019'!P36*'SEQ Oct 2019'!N36/100),($C$29*$C$30*'SEQ Oct 2019'!N36/100)))</f>
        <v>875.63636363636351</v>
      </c>
      <c r="E50" s="166">
        <f>IF(AND('SEQ Oct 2019'!R36&gt;0,'SEQ Oct 2019'!T36&gt;0),IF(($C$29*$C$30&lt;'SEQ Oct 2019'!T36),(0),($C$29*$C$30-'SEQ Oct 2019'!T36)*'SEQ Oct 2019'!U36/100),IF(AND('SEQ Oct 2019'!R36&gt;0,'SEQ Oct 2019'!T36=""),IF(($C$29*$C$30&lt;'SEQ Oct 2019'!R36+'SEQ Oct 2019'!P36),(0),(($C$29*$C$30-('SEQ Oct 2019'!R36+'SEQ Oct 2019'!P36))*'SEQ Oct 2019'!S36/100)),IF(AND('SEQ Oct 2019'!P36&gt;0,'SEQ Oct 2019'!R36=""&gt;0),IF(($C$29*$C$30&lt;'SEQ Oct 2019'!P36),(0),($C$29*$C$30-'SEQ Oct 2019'!P36)*'SEQ Oct 2019'!Q36/100),0)))</f>
        <v>0</v>
      </c>
      <c r="F50" s="173">
        <f>($C$29*$C$31)*'SEQ Oct 2019'!AF36/100</f>
        <v>284.45454545454538</v>
      </c>
      <c r="G50" s="167">
        <f t="shared" si="21"/>
        <v>1280.3019090909088</v>
      </c>
      <c r="H50" s="235">
        <f t="shared" si="13"/>
        <v>4640.3636363636351</v>
      </c>
      <c r="I50" s="231">
        <f t="shared" si="11"/>
        <v>5121.2076363636352</v>
      </c>
      <c r="J50" s="168">
        <f t="shared" si="14"/>
        <v>5633.3283999999994</v>
      </c>
      <c r="K50" s="153">
        <f>'SEQ Oct 2019'!BB36</f>
        <v>0</v>
      </c>
      <c r="L50" s="153">
        <f>'SEQ Oct 2019'!BC36</f>
        <v>0</v>
      </c>
      <c r="M50" s="153">
        <f>'SEQ Oct 2019'!BD36</f>
        <v>0</v>
      </c>
      <c r="N50" s="153">
        <f>'SEQ Oct 2019'!BE36</f>
        <v>7</v>
      </c>
      <c r="O50" s="154" t="str">
        <f t="shared" si="15"/>
        <v>Pay-on-time off usage</v>
      </c>
      <c r="P50" s="227" t="str">
        <f t="shared" si="16"/>
        <v>Exclusive</v>
      </c>
      <c r="Q50" s="230">
        <f t="shared" si="17"/>
        <v>5121.2076363636352</v>
      </c>
      <c r="R50" s="238">
        <f t="shared" si="18"/>
        <v>4796.3821818181805</v>
      </c>
      <c r="S50" s="168">
        <f t="shared" si="19"/>
        <v>5633.3283999999994</v>
      </c>
      <c r="T50" s="168">
        <f t="shared" si="20"/>
        <v>5276.0203999999985</v>
      </c>
      <c r="U50" s="170">
        <f>'SEQ Oct 2019'!BL36</f>
        <v>0</v>
      </c>
      <c r="V50" s="165" t="str">
        <f>'SEQ Oct 2019'!BM36</f>
        <v>n</v>
      </c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</row>
    <row r="51" spans="1:51" x14ac:dyDescent="0.15"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</row>
    <row r="52" spans="1:51" ht="15" thickBot="1" x14ac:dyDescent="0.2"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</row>
    <row r="53" spans="1:51" x14ac:dyDescent="0.15">
      <c r="A53" s="72" t="s">
        <v>220</v>
      </c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4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</row>
    <row r="54" spans="1:51" x14ac:dyDescent="0.15">
      <c r="A54" s="75" t="s">
        <v>198</v>
      </c>
      <c r="B54" s="47"/>
      <c r="C54" s="91">
        <v>5000</v>
      </c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76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</row>
    <row r="55" spans="1:51" x14ac:dyDescent="0.15">
      <c r="A55" s="75" t="s">
        <v>266</v>
      </c>
      <c r="B55" s="47"/>
      <c r="C55" s="92">
        <v>0.7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76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</row>
    <row r="56" spans="1:51" x14ac:dyDescent="0.15">
      <c r="A56" s="75" t="s">
        <v>218</v>
      </c>
      <c r="B56" s="47"/>
      <c r="C56" s="92">
        <v>0.3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76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</row>
    <row r="57" spans="1:51" x14ac:dyDescent="0.15">
      <c r="A57" s="75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76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</row>
    <row r="58" spans="1:51" ht="75" x14ac:dyDescent="0.15">
      <c r="A58" s="276" t="s">
        <v>144</v>
      </c>
      <c r="B58" s="122" t="s">
        <v>320</v>
      </c>
      <c r="C58" s="122" t="s">
        <v>204</v>
      </c>
      <c r="D58" s="122" t="s">
        <v>465</v>
      </c>
      <c r="E58" s="122" t="s">
        <v>205</v>
      </c>
      <c r="F58" s="122" t="s">
        <v>219</v>
      </c>
      <c r="G58" s="120" t="s">
        <v>206</v>
      </c>
      <c r="H58" s="277" t="s">
        <v>570</v>
      </c>
      <c r="I58" s="278" t="s">
        <v>207</v>
      </c>
      <c r="J58" s="123" t="s">
        <v>23</v>
      </c>
      <c r="K58" s="124" t="s">
        <v>286</v>
      </c>
      <c r="L58" s="124" t="s">
        <v>287</v>
      </c>
      <c r="M58" s="124" t="s">
        <v>288</v>
      </c>
      <c r="N58" s="124" t="s">
        <v>289</v>
      </c>
      <c r="O58" s="279" t="s">
        <v>571</v>
      </c>
      <c r="P58" s="279" t="s">
        <v>572</v>
      </c>
      <c r="Q58" s="125" t="s">
        <v>574</v>
      </c>
      <c r="R58" s="125" t="s">
        <v>575</v>
      </c>
      <c r="S58" s="125" t="s">
        <v>271</v>
      </c>
      <c r="T58" s="125" t="s">
        <v>272</v>
      </c>
      <c r="U58" s="124" t="s">
        <v>263</v>
      </c>
      <c r="V58" s="127" t="s">
        <v>264</v>
      </c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</row>
    <row r="59" spans="1:51" x14ac:dyDescent="0.15">
      <c r="A59" s="131" t="str">
        <f>'SEQ Oct 2019'!K37</f>
        <v>AGL</v>
      </c>
      <c r="B59" s="132" t="str">
        <f>'SEQ Oct 2019'!L37</f>
        <v>Business Essentials</v>
      </c>
      <c r="C59" s="133">
        <f>IF('SEQ Oct 2019'!BP37=0,91*'SEQ Oct 2019'!M37/100,(91*'SEQ Oct 2019'!M37/100)+'SEQ Oct 2019'!BP37/4)</f>
        <v>103.7151818181818</v>
      </c>
      <c r="D59" s="133">
        <f>IF('SEQ Oct 2019'!O37="",$C$54*$C$55*'SEQ Oct 2019'!N37/100,IF($C$54*$C$55&gt;='SEQ Oct 2019'!P37,('SEQ Oct 2019'!P37*'SEQ Oct 2019'!N37/100),($C$54*$C$55*'SEQ Oct 2019'!N37/100)))</f>
        <v>840.31818181818176</v>
      </c>
      <c r="E59" s="133">
        <f>IF(AND('SEQ Oct 2019'!R37&gt;0,'SEQ Oct 2019'!T37&gt;0),IF(($C$54*$C$55&lt;'SEQ Oct 2019'!T37),(0),($C$54*$C$55-'SEQ Oct 2019'!T37)*'SEQ Oct 2019'!U37/100),IF(AND('SEQ Oct 2019'!R37&gt;0,'SEQ Oct 2019'!T37=""),IF(($C$54*$C$55&lt;'SEQ Oct 2019'!R37+'SEQ Oct 2019'!P37),(0),(($C$54*$C$55-('SEQ Oct 2019'!R37+'SEQ Oct 2019'!P37))*'SEQ Oct 2019'!S37/100)),IF(AND('SEQ Oct 2019'!P37&gt;0,'SEQ Oct 2019'!R37=""&gt;0),IF(($C$54*$C$55&lt;'SEQ Oct 2019'!P37),(0),($C$54*$C$55-'SEQ Oct 2019'!P37)*'SEQ Oct 2019'!Q37/100),0)))</f>
        <v>0</v>
      </c>
      <c r="F59" s="134">
        <f>($C$54*$C$56)*'SEQ Oct 2019'!W37/100</f>
        <v>287.31818181818181</v>
      </c>
      <c r="G59" s="135">
        <f>SUM(C59:F59)</f>
        <v>1231.3515454545454</v>
      </c>
      <c r="H59" s="229">
        <f>(G59-C59)*4</f>
        <v>4510.545454545454</v>
      </c>
      <c r="I59" s="229">
        <f t="shared" ref="I59:I75" si="22">G59*4</f>
        <v>4925.4061818181817</v>
      </c>
      <c r="J59" s="136">
        <f>I59*1.1</f>
        <v>5417.9468000000006</v>
      </c>
      <c r="K59" s="137">
        <f>'SEQ Oct 2019'!BB37</f>
        <v>0</v>
      </c>
      <c r="L59" s="137">
        <f>'SEQ Oct 2019'!BC37</f>
        <v>0</v>
      </c>
      <c r="M59" s="137">
        <f>'SEQ Oct 2019'!BD37</f>
        <v>0</v>
      </c>
      <c r="N59" s="137">
        <f>'SEQ Oct 2019'!BE37</f>
        <v>0</v>
      </c>
      <c r="O59" s="144" t="str">
        <f>IF(SUM(K59:N59)=0,"No discount",IF(K59&gt;0,"Guaranteed off bill",IF(L59&gt;0,"Guaranteed off usage",IF(M59&gt;0,"Pay-on-time off bill","Pay-on-time off usage"))))</f>
        <v>No discount</v>
      </c>
      <c r="P59" s="226" t="str">
        <f>IF(OR(A59="Origin Energy",A59="Red Energy",A59="Powershop"),"Inclusive","Exclusive")</f>
        <v>Exclusive</v>
      </c>
      <c r="Q59" s="237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4925.4061818181817</v>
      </c>
      <c r="R59" s="237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4925.4061818181817</v>
      </c>
      <c r="S59" s="136">
        <f>Q59*1.1</f>
        <v>5417.9468000000006</v>
      </c>
      <c r="T59" s="136">
        <f>R59*1.1</f>
        <v>5417.9468000000006</v>
      </c>
      <c r="U59" s="160">
        <f>'SEQ Oct 2019'!BL37</f>
        <v>0</v>
      </c>
      <c r="V59" s="161" t="str">
        <f>'SEQ Oct 2019'!BM37</f>
        <v>n</v>
      </c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</row>
    <row r="60" spans="1:51" x14ac:dyDescent="0.15">
      <c r="A60" s="131" t="str">
        <f>'SEQ Oct 2019'!K38</f>
        <v>Click Energy</v>
      </c>
      <c r="B60" s="132" t="str">
        <f>'SEQ Oct 2019'!L38</f>
        <v>Click Business Start</v>
      </c>
      <c r="C60" s="133">
        <f>IF('SEQ Oct 2019'!BP38=0,91*'SEQ Oct 2019'!M38/100,(91*'SEQ Oct 2019'!M38/100)+'SEQ Oct 2019'!BP38/4)</f>
        <v>115.65272727272728</v>
      </c>
      <c r="D60" s="133">
        <f>IF('SEQ Oct 2019'!O38="",$C$54*$C$55*'SEQ Oct 2019'!N38/100,IF($C$54*$C$55&gt;='SEQ Oct 2019'!P38,('SEQ Oct 2019'!P38*'SEQ Oct 2019'!N38/100),($C$54*$C$55*'SEQ Oct 2019'!N38/100)))</f>
        <v>803.72727272727275</v>
      </c>
      <c r="E60" s="133">
        <f>IF(AND('SEQ Oct 2019'!R38&gt;0,'SEQ Oct 2019'!T38&gt;0),IF(($C$54*$C$55&lt;'SEQ Oct 2019'!T38),(0),($C$54*$C$55-'SEQ Oct 2019'!T38)*'SEQ Oct 2019'!U38/100),IF(AND('SEQ Oct 2019'!R38&gt;0,'SEQ Oct 2019'!T38=""),IF(($C$54*$C$55&lt;'SEQ Oct 2019'!R38+'SEQ Oct 2019'!P38),(0),(($C$54*$C$55-('SEQ Oct 2019'!R38+'SEQ Oct 2019'!P38))*'SEQ Oct 2019'!S38/100)),IF(AND('SEQ Oct 2019'!P38&gt;0,'SEQ Oct 2019'!R38=""&gt;0),IF(($C$54*$C$55&lt;'SEQ Oct 2019'!P38),(0),($C$54*$C$55-'SEQ Oct 2019'!P38)*'SEQ Oct 2019'!Q38/100),0)))</f>
        <v>0</v>
      </c>
      <c r="F60" s="134">
        <f>($C$54*$C$56)*'SEQ Oct 2019'!W38/100</f>
        <v>301.90909090909088</v>
      </c>
      <c r="G60" s="135">
        <f t="shared" ref="G60:G73" si="23">SUM(C60:F60)</f>
        <v>1221.2890909090909</v>
      </c>
      <c r="H60" s="229">
        <f t="shared" ref="H60:H75" si="24">(G60-C60)*4</f>
        <v>4422.545454545454</v>
      </c>
      <c r="I60" s="229">
        <f t="shared" si="22"/>
        <v>4885.1563636363635</v>
      </c>
      <c r="J60" s="136">
        <f t="shared" ref="J60:J75" si="25">I60*1.1</f>
        <v>5373.6720000000005</v>
      </c>
      <c r="K60" s="137">
        <f>'SEQ Oct 2019'!BB38</f>
        <v>0</v>
      </c>
      <c r="L60" s="137">
        <f>'SEQ Oct 2019'!BC38</f>
        <v>0</v>
      </c>
      <c r="M60" s="137">
        <f>'SEQ Oct 2019'!BD38</f>
        <v>0</v>
      </c>
      <c r="N60" s="137">
        <f>'SEQ Oct 2019'!BE38</f>
        <v>0</v>
      </c>
      <c r="O60" s="144" t="str">
        <f t="shared" ref="O60:O61" si="26">IF(SUM(K60:N60)=0,"No discount",IF(K60&gt;0,"Guaranteed off bill",IF(L60&gt;0,"Guaranteed off usage",IF(M60&gt;0,"Pay-on-time off bill","Pay-on-time off usage"))))</f>
        <v>No discount</v>
      </c>
      <c r="P60" s="226" t="str">
        <f t="shared" ref="P60:P61" si="27">IF(OR(A60="Origin Energy",A60="Red Energy",A60="Powershop"),"Inclusive","Exclusive")</f>
        <v>Exclusive</v>
      </c>
      <c r="Q60" s="237">
        <f t="shared" ref="Q60:Q75" si="28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4885.1563636363635</v>
      </c>
      <c r="R60" s="237">
        <f t="shared" ref="R60:R75" si="29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4885.1563636363635</v>
      </c>
      <c r="S60" s="136">
        <f t="shared" ref="S60:S75" si="30">Q60*1.1</f>
        <v>5373.6720000000005</v>
      </c>
      <c r="T60" s="136">
        <f t="shared" ref="T60:T75" si="31">R60*1.1</f>
        <v>5373.6720000000005</v>
      </c>
      <c r="U60" s="160">
        <f>'SEQ Oct 2019'!BL38</f>
        <v>0</v>
      </c>
      <c r="V60" s="161" t="str">
        <f>'SEQ Oct 2019'!BM38</f>
        <v>n</v>
      </c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</row>
    <row r="61" spans="1:51" x14ac:dyDescent="0.15">
      <c r="A61" s="131" t="str">
        <f>'SEQ Oct 2019'!K39</f>
        <v>Diamond Energy</v>
      </c>
      <c r="B61" s="132" t="str">
        <f>'SEQ Oct 2019'!L39</f>
        <v>Renewable Saver POT</v>
      </c>
      <c r="C61" s="133">
        <f>IF('SEQ Oct 2019'!BP39=0,91*'SEQ Oct 2019'!M39/100,(91*'SEQ Oct 2019'!M39/100)+'SEQ Oct 2019'!BP39/4)</f>
        <v>117.88636363636363</v>
      </c>
      <c r="D61" s="133">
        <f>IF('SEQ Oct 2019'!O39="",$C$54*$C$55*'SEQ Oct 2019'!N39/100,IF($C$54*$C$55&gt;='SEQ Oct 2019'!P39,('SEQ Oct 2019'!P39*'SEQ Oct 2019'!N39/100),($C$54*$C$55*'SEQ Oct 2019'!N39/100)))</f>
        <v>889</v>
      </c>
      <c r="E61" s="133">
        <f>IF(AND('SEQ Oct 2019'!R39&gt;0,'SEQ Oct 2019'!T39&gt;0),IF(($C$54*$C$55&lt;'SEQ Oct 2019'!T39),(0),($C$54*$C$55-'SEQ Oct 2019'!T39)*'SEQ Oct 2019'!U39/100),IF(AND('SEQ Oct 2019'!R39&gt;0,'SEQ Oct 2019'!T39=""),IF(($C$54*$C$55&lt;'SEQ Oct 2019'!R39+'SEQ Oct 2019'!P39),(0),(($C$54*$C$55-('SEQ Oct 2019'!R39+'SEQ Oct 2019'!P39))*'SEQ Oct 2019'!S39/100)),IF(AND('SEQ Oct 2019'!P39&gt;0,'SEQ Oct 2019'!R39=""&gt;0),IF(($C$54*$C$55&lt;'SEQ Oct 2019'!P39),(0),($C$54*$C$55-'SEQ Oct 2019'!P39)*'SEQ Oct 2019'!Q39/100),0)))</f>
        <v>0</v>
      </c>
      <c r="F61" s="134">
        <f>($C$54*$C$56)*'SEQ Oct 2019'!W39/100</f>
        <v>318.81818181818176</v>
      </c>
      <c r="G61" s="135">
        <f t="shared" si="23"/>
        <v>1325.7045454545455</v>
      </c>
      <c r="H61" s="229">
        <f t="shared" si="24"/>
        <v>4831.2727272727279</v>
      </c>
      <c r="I61" s="229">
        <f t="shared" si="22"/>
        <v>5302.818181818182</v>
      </c>
      <c r="J61" s="136">
        <f t="shared" si="25"/>
        <v>5833.1</v>
      </c>
      <c r="K61" s="137">
        <f>'SEQ Oct 2019'!BB39</f>
        <v>0</v>
      </c>
      <c r="L61" s="137">
        <f>'SEQ Oct 2019'!BC39</f>
        <v>0</v>
      </c>
      <c r="M61" s="137">
        <f>'SEQ Oct 2019'!BD39</f>
        <v>7</v>
      </c>
      <c r="N61" s="137">
        <f>'SEQ Oct 2019'!BE39</f>
        <v>0</v>
      </c>
      <c r="O61" s="144" t="str">
        <f t="shared" si="26"/>
        <v>Pay-on-time off bill</v>
      </c>
      <c r="P61" s="226" t="str">
        <f t="shared" si="27"/>
        <v>Exclusive</v>
      </c>
      <c r="Q61" s="237">
        <f t="shared" si="28"/>
        <v>5302.818181818182</v>
      </c>
      <c r="R61" s="237">
        <f t="shared" si="29"/>
        <v>4931.6209090909097</v>
      </c>
      <c r="S61" s="136">
        <f t="shared" si="30"/>
        <v>5833.1</v>
      </c>
      <c r="T61" s="136">
        <f t="shared" si="31"/>
        <v>5424.7830000000013</v>
      </c>
      <c r="U61" s="160">
        <f>'SEQ Oct 2019'!BL39</f>
        <v>0</v>
      </c>
      <c r="V61" s="161" t="str">
        <f>'SEQ Oct 2019'!BM39</f>
        <v>n</v>
      </c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</row>
    <row r="62" spans="1:51" x14ac:dyDescent="0.15">
      <c r="A62" s="131" t="str">
        <f>'SEQ Oct 2019'!K40</f>
        <v>EnergyAustralia</v>
      </c>
      <c r="B62" s="132" t="str">
        <f>'SEQ Oct 2019'!L40</f>
        <v>Total Plan</v>
      </c>
      <c r="C62" s="133">
        <f>IF('SEQ Oct 2019'!BP40=0,91*'SEQ Oct 2019'!M40/100,(91*'SEQ Oct 2019'!M40/100)+'SEQ Oct 2019'!BP40/4)</f>
        <v>114.569</v>
      </c>
      <c r="D62" s="133">
        <f>IF('SEQ Oct 2019'!O40="",$C$54*$C$55*'SEQ Oct 2019'!N40/100,IF($C$54*$C$55&gt;='SEQ Oct 2019'!P40,('SEQ Oct 2019'!P40*'SEQ Oct 2019'!N40/100),($C$54*$C$55*'SEQ Oct 2019'!N40/100)))</f>
        <v>952</v>
      </c>
      <c r="E62" s="133">
        <f>IF(AND('SEQ Oct 2019'!R40&gt;0,'SEQ Oct 2019'!T40&gt;0),IF(($C$54*$C$55&lt;'SEQ Oct 2019'!T40),(0),($C$54*$C$55-'SEQ Oct 2019'!T40)*'SEQ Oct 2019'!U40/100),IF(AND('SEQ Oct 2019'!R40&gt;0,'SEQ Oct 2019'!T40=""),IF(($C$54*$C$55&lt;'SEQ Oct 2019'!R40+'SEQ Oct 2019'!P40),(0),(($C$54*$C$55-('SEQ Oct 2019'!R40+'SEQ Oct 2019'!P40))*'SEQ Oct 2019'!S40/100)),IF(AND('SEQ Oct 2019'!P40&gt;0,'SEQ Oct 2019'!R40=""&gt;0),IF(($C$54*$C$55&lt;'SEQ Oct 2019'!P40),(0),($C$54*$C$55-'SEQ Oct 2019'!P40)*'SEQ Oct 2019'!Q40/100),0)))</f>
        <v>0</v>
      </c>
      <c r="F62" s="134">
        <f>($C$54*$C$56)*'SEQ Oct 2019'!W40/100</f>
        <v>328.5</v>
      </c>
      <c r="G62" s="135">
        <f t="shared" si="23"/>
        <v>1395.069</v>
      </c>
      <c r="H62" s="229">
        <f t="shared" si="24"/>
        <v>5122</v>
      </c>
      <c r="I62" s="229">
        <f t="shared" si="22"/>
        <v>5580.2759999999998</v>
      </c>
      <c r="J62" s="136">
        <f t="shared" si="25"/>
        <v>6138.3036000000002</v>
      </c>
      <c r="K62" s="137">
        <f>'SEQ Oct 2019'!BB40</f>
        <v>13</v>
      </c>
      <c r="L62" s="137">
        <f>'SEQ Oct 2019'!BC40</f>
        <v>0</v>
      </c>
      <c r="M62" s="137">
        <f>'SEQ Oct 2019'!BD40</f>
        <v>0</v>
      </c>
      <c r="N62" s="137">
        <f>'SEQ Oct 2019'!BE40</f>
        <v>0</v>
      </c>
      <c r="O62" s="144" t="str">
        <f t="shared" ref="O62:O75" si="32">IF(SUM(K62:N62)=0,"No discount",IF(K62&gt;0,"Guaranteed off bill",IF(L62&gt;0,"Guaranteed off usage",IF(M62&gt;0,"Pay-on-time off bill","Pay-on-time off usage"))))</f>
        <v>Guaranteed off bill</v>
      </c>
      <c r="P62" s="226" t="str">
        <f t="shared" ref="P62:P75" si="33">IF(OR(A62="Origin Energy",A62="Red Energy",A62="Powershop"),"Inclusive","Exclusive")</f>
        <v>Exclusive</v>
      </c>
      <c r="Q62" s="237">
        <f t="shared" si="28"/>
        <v>4854.8401199999998</v>
      </c>
      <c r="R62" s="237">
        <f t="shared" si="29"/>
        <v>4854.8401199999998</v>
      </c>
      <c r="S62" s="136">
        <f t="shared" si="30"/>
        <v>5340.3241320000006</v>
      </c>
      <c r="T62" s="136">
        <f t="shared" si="31"/>
        <v>5340.3241320000006</v>
      </c>
      <c r="U62" s="160">
        <f>'SEQ Oct 2019'!BL40</f>
        <v>0</v>
      </c>
      <c r="V62" s="161" t="str">
        <f>'SEQ Oct 2019'!BM40</f>
        <v>n</v>
      </c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</row>
    <row r="63" spans="1:51" x14ac:dyDescent="0.15">
      <c r="A63" s="131" t="str">
        <f>'SEQ Oct 2019'!K41</f>
        <v>Origin Energy</v>
      </c>
      <c r="B63" s="132" t="str">
        <f>'SEQ Oct 2019'!L41</f>
        <v xml:space="preserve">Flexi </v>
      </c>
      <c r="C63" s="133">
        <f>IF('SEQ Oct 2019'!BP41=0,91*'SEQ Oct 2019'!M41/100,(91*'SEQ Oct 2019'!M41/100)+'SEQ Oct 2019'!BP41/4)</f>
        <v>111.00345454545455</v>
      </c>
      <c r="D63" s="133">
        <f>IF('SEQ Oct 2019'!O41="",$C$54*$C$55*'SEQ Oct 2019'!N41/100,IF($C$54*$C$55&gt;='SEQ Oct 2019'!P41,('SEQ Oct 2019'!P41*'SEQ Oct 2019'!N41/100),($C$54*$C$55*'SEQ Oct 2019'!N41/100)))</f>
        <v>944.36363636363637</v>
      </c>
      <c r="E63" s="133">
        <f>IF(AND('SEQ Oct 2019'!R41&gt;0,'SEQ Oct 2019'!T41&gt;0),IF(($C$54*$C$55&lt;'SEQ Oct 2019'!T41),(0),($C$54*$C$55-'SEQ Oct 2019'!T41)*'SEQ Oct 2019'!U41/100),IF(AND('SEQ Oct 2019'!R41&gt;0,'SEQ Oct 2019'!T41=""),IF(($C$54*$C$55&lt;'SEQ Oct 2019'!R41+'SEQ Oct 2019'!P41),(0),(($C$54*$C$55-('SEQ Oct 2019'!R41+'SEQ Oct 2019'!P41))*'SEQ Oct 2019'!S41/100)),IF(AND('SEQ Oct 2019'!P41&gt;0,'SEQ Oct 2019'!R41=""&gt;0),IF(($C$54*$C$55&lt;'SEQ Oct 2019'!P41),(0),($C$54*$C$55-'SEQ Oct 2019'!P41)*'SEQ Oct 2019'!Q41/100),0)))</f>
        <v>0</v>
      </c>
      <c r="F63" s="134">
        <f>($C$54*$C$56)*'SEQ Oct 2019'!W41/100</f>
        <v>348.13636363636363</v>
      </c>
      <c r="G63" s="135">
        <f t="shared" si="23"/>
        <v>1403.5034545454546</v>
      </c>
      <c r="H63" s="229">
        <f t="shared" si="24"/>
        <v>5170</v>
      </c>
      <c r="I63" s="229">
        <f t="shared" si="22"/>
        <v>5614.0138181818184</v>
      </c>
      <c r="J63" s="136">
        <f t="shared" si="25"/>
        <v>6175.4152000000004</v>
      </c>
      <c r="K63" s="137">
        <f>'SEQ Oct 2019'!BB41</f>
        <v>12</v>
      </c>
      <c r="L63" s="137">
        <f>'SEQ Oct 2019'!BC41</f>
        <v>0</v>
      </c>
      <c r="M63" s="137">
        <f>'SEQ Oct 2019'!BD41</f>
        <v>0</v>
      </c>
      <c r="N63" s="137">
        <f>'SEQ Oct 2019'!BE41</f>
        <v>0</v>
      </c>
      <c r="O63" s="144" t="str">
        <f t="shared" si="32"/>
        <v>Guaranteed off bill</v>
      </c>
      <c r="P63" s="226" t="str">
        <f t="shared" si="33"/>
        <v>Inclusive</v>
      </c>
      <c r="Q63" s="237">
        <f t="shared" si="28"/>
        <v>4940.3321599999999</v>
      </c>
      <c r="R63" s="237">
        <f t="shared" si="29"/>
        <v>4940.3321599999999</v>
      </c>
      <c r="S63" s="136">
        <f t="shared" si="30"/>
        <v>5434.3653760000007</v>
      </c>
      <c r="T63" s="136">
        <f t="shared" si="31"/>
        <v>5434.3653760000007</v>
      </c>
      <c r="U63" s="160">
        <f>'SEQ Oct 2019'!BL41</f>
        <v>0</v>
      </c>
      <c r="V63" s="161" t="str">
        <f>'SEQ Oct 2019'!BM41</f>
        <v>n</v>
      </c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</row>
    <row r="64" spans="1:51" x14ac:dyDescent="0.15">
      <c r="A64" s="131" t="str">
        <f>'SEQ Oct 2019'!K42</f>
        <v>Powerdirect</v>
      </c>
      <c r="B64" s="132" t="str">
        <f>'SEQ Oct 2019'!L42</f>
        <v>Discount Saver</v>
      </c>
      <c r="C64" s="133">
        <f>IF('SEQ Oct 2019'!BP42=0,91*'SEQ Oct 2019'!M42/100,(91*'SEQ Oct 2019'!M42/100)+'SEQ Oct 2019'!BP42/4)</f>
        <v>119.20999999999998</v>
      </c>
      <c r="D64" s="133">
        <f>IF('SEQ Oct 2019'!O42="",$C$54*$C$55*'SEQ Oct 2019'!N42/100,IF($C$54*$C$55&gt;='SEQ Oct 2019'!P42,('SEQ Oct 2019'!P42*'SEQ Oct 2019'!N42/100),($C$54*$C$55*'SEQ Oct 2019'!N42/100)))</f>
        <v>965.99999999999989</v>
      </c>
      <c r="E64" s="133">
        <f>IF(AND('SEQ Oct 2019'!R42&gt;0,'SEQ Oct 2019'!T42&gt;0),IF(($C$54*$C$55&lt;'SEQ Oct 2019'!T42),(0),($C$54*$C$55-'SEQ Oct 2019'!T42)*'SEQ Oct 2019'!U42/100),IF(AND('SEQ Oct 2019'!R42&gt;0,'SEQ Oct 2019'!T42=""),IF(($C$54*$C$55&lt;'SEQ Oct 2019'!R42+'SEQ Oct 2019'!P42),(0),(($C$54*$C$55-('SEQ Oct 2019'!R42+'SEQ Oct 2019'!P42))*'SEQ Oct 2019'!S42/100)),IF(AND('SEQ Oct 2019'!P42&gt;0,'SEQ Oct 2019'!R42=""&gt;0),IF(($C$54*$C$55&lt;'SEQ Oct 2019'!P42),(0),($C$54*$C$55-'SEQ Oct 2019'!P42)*'SEQ Oct 2019'!Q42/100),0)))</f>
        <v>0</v>
      </c>
      <c r="F64" s="134">
        <f>($C$54*$C$56)*'SEQ Oct 2019'!W42/100</f>
        <v>330.2727272727272</v>
      </c>
      <c r="G64" s="135">
        <f t="shared" si="23"/>
        <v>1415.4827272727271</v>
      </c>
      <c r="H64" s="229">
        <f t="shared" si="24"/>
        <v>5185.0909090909081</v>
      </c>
      <c r="I64" s="229">
        <f t="shared" si="22"/>
        <v>5661.9309090909082</v>
      </c>
      <c r="J64" s="136">
        <f t="shared" si="25"/>
        <v>6228.1239999999998</v>
      </c>
      <c r="K64" s="137">
        <f>'SEQ Oct 2019'!BB42</f>
        <v>16</v>
      </c>
      <c r="L64" s="137">
        <f>'SEQ Oct 2019'!BC42</f>
        <v>0</v>
      </c>
      <c r="M64" s="137">
        <f>'SEQ Oct 2019'!BD42</f>
        <v>0</v>
      </c>
      <c r="N64" s="137">
        <f>'SEQ Oct 2019'!BE42</f>
        <v>0</v>
      </c>
      <c r="O64" s="144" t="str">
        <f t="shared" si="32"/>
        <v>Guaranteed off bill</v>
      </c>
      <c r="P64" s="226" t="str">
        <f t="shared" si="33"/>
        <v>Exclusive</v>
      </c>
      <c r="Q64" s="237">
        <f t="shared" si="28"/>
        <v>4756.0219636363627</v>
      </c>
      <c r="R64" s="237">
        <f t="shared" si="29"/>
        <v>4756.0219636363627</v>
      </c>
      <c r="S64" s="136">
        <f t="shared" si="30"/>
        <v>5231.6241599999994</v>
      </c>
      <c r="T64" s="136">
        <f t="shared" si="31"/>
        <v>5231.6241599999994</v>
      </c>
      <c r="U64" s="160">
        <f>'SEQ Oct 2019'!BL42</f>
        <v>0</v>
      </c>
      <c r="V64" s="161" t="str">
        <f>'SEQ Oct 2019'!BM42</f>
        <v>n</v>
      </c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</row>
    <row r="65" spans="1:51" x14ac:dyDescent="0.15">
      <c r="A65" s="131" t="str">
        <f>'SEQ Oct 2019'!K43</f>
        <v>Powershop</v>
      </c>
      <c r="B65" s="132" t="str">
        <f>'SEQ Oct 2019'!L43</f>
        <v>Shopper with Mega Pack</v>
      </c>
      <c r="C65" s="133">
        <f>IF('SEQ Oct 2019'!BP43=0,91*'SEQ Oct 2019'!M43/100,(91*'SEQ Oct 2019'!M43/100)+'SEQ Oct 2019'!BP43/4)</f>
        <v>125.39800000000001</v>
      </c>
      <c r="D65" s="133">
        <f>IF('SEQ Oct 2019'!O43="",$C$54*$C$55*'SEQ Oct 2019'!N43/100,IF($C$54*$C$55&gt;='SEQ Oct 2019'!P43,('SEQ Oct 2019'!P43*'SEQ Oct 2019'!N43/100),($C$54*$C$55*'SEQ Oct 2019'!N43/100)))</f>
        <v>928.9</v>
      </c>
      <c r="E65" s="133">
        <f>IF(AND('SEQ Oct 2019'!R43&gt;0,'SEQ Oct 2019'!T43&gt;0),IF(($C$54*$C$55&lt;'SEQ Oct 2019'!T43),(0),($C$54*$C$55-'SEQ Oct 2019'!T43)*'SEQ Oct 2019'!U43/100),IF(AND('SEQ Oct 2019'!R43&gt;0,'SEQ Oct 2019'!T43=""),IF(($C$54*$C$55&lt;'SEQ Oct 2019'!R43+'SEQ Oct 2019'!P43),(0),(($C$54*$C$55-('SEQ Oct 2019'!R43+'SEQ Oct 2019'!P43))*'SEQ Oct 2019'!S43/100)),IF(AND('SEQ Oct 2019'!P43&gt;0,'SEQ Oct 2019'!R43=""&gt;0),IF(($C$54*$C$55&lt;'SEQ Oct 2019'!P43),(0),($C$54*$C$55-'SEQ Oct 2019'!P43)*'SEQ Oct 2019'!Q43/100),0)))</f>
        <v>0</v>
      </c>
      <c r="F65" s="134">
        <f>($C$54*$C$56)*'SEQ Oct 2019'!W43/100</f>
        <v>327.95454545454544</v>
      </c>
      <c r="G65" s="135">
        <f t="shared" si="23"/>
        <v>1382.2525454545455</v>
      </c>
      <c r="H65" s="229">
        <f t="shared" si="24"/>
        <v>5027.4181818181823</v>
      </c>
      <c r="I65" s="229">
        <f t="shared" si="22"/>
        <v>5529.010181818182</v>
      </c>
      <c r="J65" s="136">
        <f t="shared" si="25"/>
        <v>6081.9112000000005</v>
      </c>
      <c r="K65" s="137">
        <f>'SEQ Oct 2019'!BB43</f>
        <v>0</v>
      </c>
      <c r="L65" s="137">
        <f>'SEQ Oct 2019'!BC43</f>
        <v>0</v>
      </c>
      <c r="M65" s="137">
        <f>'SEQ Oct 2019'!BD43</f>
        <v>15</v>
      </c>
      <c r="N65" s="137">
        <f>'SEQ Oct 2019'!BE43</f>
        <v>0</v>
      </c>
      <c r="O65" s="144" t="str">
        <f t="shared" si="32"/>
        <v>Pay-on-time off bill</v>
      </c>
      <c r="P65" s="226" t="str">
        <f t="shared" si="33"/>
        <v>Inclusive</v>
      </c>
      <c r="Q65" s="237">
        <f t="shared" si="28"/>
        <v>5529.010181818182</v>
      </c>
      <c r="R65" s="237">
        <f t="shared" si="29"/>
        <v>4699.6586545454547</v>
      </c>
      <c r="S65" s="136">
        <f t="shared" si="30"/>
        <v>6081.9112000000005</v>
      </c>
      <c r="T65" s="136">
        <f t="shared" si="31"/>
        <v>5169.6245200000003</v>
      </c>
      <c r="U65" s="160">
        <f>'SEQ Oct 2019'!BL43</f>
        <v>0</v>
      </c>
      <c r="V65" s="161" t="str">
        <f>'SEQ Oct 2019'!BM43</f>
        <v>n</v>
      </c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</row>
    <row r="66" spans="1:51" x14ac:dyDescent="0.15">
      <c r="A66" s="131" t="str">
        <f>'SEQ Oct 2019'!K44</f>
        <v>Energy Locals</v>
      </c>
      <c r="B66" s="132" t="str">
        <f>'SEQ Oct 2019'!L44</f>
        <v>Business Member</v>
      </c>
      <c r="C66" s="133">
        <f>IF('SEQ Oct 2019'!BP44=0,91*'SEQ Oct 2019'!M44/100,(91*'SEQ Oct 2019'!M44/100)+'SEQ Oct 2019'!BP44/4)</f>
        <v>153.89545454545453</v>
      </c>
      <c r="D66" s="133">
        <f>IF('SEQ Oct 2019'!O44="",$C$54*$C$55*'SEQ Oct 2019'!N44/100,IF($C$54*$C$55&gt;='SEQ Oct 2019'!P44,('SEQ Oct 2019'!P44*'SEQ Oct 2019'!N44/100),($C$54*$C$55*'SEQ Oct 2019'!N44/100)))</f>
        <v>811.36363636363637</v>
      </c>
      <c r="E66" s="133">
        <f>IF(AND('SEQ Oct 2019'!R44&gt;0,'SEQ Oct 2019'!T44&gt;0),IF(($C$54*$C$55&lt;'SEQ Oct 2019'!T44),(0),($C$54*$C$55-'SEQ Oct 2019'!T44)*'SEQ Oct 2019'!U44/100),IF(AND('SEQ Oct 2019'!R44&gt;0,'SEQ Oct 2019'!T44=""),IF(($C$54*$C$55&lt;'SEQ Oct 2019'!R44+'SEQ Oct 2019'!P44),(0),(($C$54*$C$55-('SEQ Oct 2019'!R44+'SEQ Oct 2019'!P44))*'SEQ Oct 2019'!S44/100)),IF(AND('SEQ Oct 2019'!P44&gt;0,'SEQ Oct 2019'!R44=""&gt;0),IF(($C$54*$C$55&lt;'SEQ Oct 2019'!P44),(0),($C$54*$C$55-'SEQ Oct 2019'!P44)*'SEQ Oct 2019'!Q44/100),0)))</f>
        <v>0</v>
      </c>
      <c r="F66" s="134">
        <f>($C$54*$C$56)*'SEQ Oct 2019'!W44/100</f>
        <v>279.5454545454545</v>
      </c>
      <c r="G66" s="135">
        <f t="shared" si="23"/>
        <v>1244.8045454545454</v>
      </c>
      <c r="H66" s="229">
        <f t="shared" si="24"/>
        <v>4363.636363636364</v>
      </c>
      <c r="I66" s="229">
        <f t="shared" si="22"/>
        <v>4979.2181818181816</v>
      </c>
      <c r="J66" s="136">
        <f t="shared" si="25"/>
        <v>5477.14</v>
      </c>
      <c r="K66" s="137">
        <f>'SEQ Oct 2019'!BB44</f>
        <v>0</v>
      </c>
      <c r="L66" s="137">
        <f>'SEQ Oct 2019'!BC44</f>
        <v>0</v>
      </c>
      <c r="M66" s="137">
        <f>'SEQ Oct 2019'!BD44</f>
        <v>0</v>
      </c>
      <c r="N66" s="137">
        <f>'SEQ Oct 2019'!BE44</f>
        <v>0</v>
      </c>
      <c r="O66" s="144" t="str">
        <f t="shared" si="32"/>
        <v>No discount</v>
      </c>
      <c r="P66" s="226" t="str">
        <f t="shared" si="33"/>
        <v>Exclusive</v>
      </c>
      <c r="Q66" s="237">
        <f t="shared" si="28"/>
        <v>4979.2181818181816</v>
      </c>
      <c r="R66" s="237">
        <f t="shared" si="29"/>
        <v>4979.2181818181816</v>
      </c>
      <c r="S66" s="136">
        <f t="shared" si="30"/>
        <v>5477.14</v>
      </c>
      <c r="T66" s="136">
        <f t="shared" si="31"/>
        <v>5477.14</v>
      </c>
      <c r="U66" s="160">
        <f>'SEQ Oct 2019'!BL44</f>
        <v>0</v>
      </c>
      <c r="V66" s="161" t="str">
        <f>'SEQ Oct 2019'!BM44</f>
        <v>n</v>
      </c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</row>
    <row r="67" spans="1:51" x14ac:dyDescent="0.15">
      <c r="A67" s="131" t="str">
        <f>'SEQ Oct 2019'!K45</f>
        <v>Red Energy</v>
      </c>
      <c r="B67" s="132" t="str">
        <f>'SEQ Oct 2019'!L45</f>
        <v>Red Business Saver</v>
      </c>
      <c r="C67" s="133">
        <f>IF('SEQ Oct 2019'!BP45=0,91*'SEQ Oct 2019'!M45/100,(91*'SEQ Oct 2019'!M45/100)+'SEQ Oct 2019'!BP45/4)</f>
        <v>111.38399999999997</v>
      </c>
      <c r="D67" s="133">
        <f>IF('SEQ Oct 2019'!O45="",$C$54*$C$55*'SEQ Oct 2019'!N45/100,IF($C$54*$C$55&gt;='SEQ Oct 2019'!P45,('SEQ Oct 2019'!P45*'SEQ Oct 2019'!N45/100),($C$54*$C$55*'SEQ Oct 2019'!N45/100)))</f>
        <v>443.2727272727272</v>
      </c>
      <c r="E67" s="133">
        <f>IF(AND('SEQ Oct 2019'!R45&gt;0,'SEQ Oct 2019'!T45&gt;0),IF(($C$54*$C$55&lt;'SEQ Oct 2019'!T45),(0),($C$54*$C$55-'SEQ Oct 2019'!T45)*'SEQ Oct 2019'!U45/100),IF(AND('SEQ Oct 2019'!R45&gt;0,'SEQ Oct 2019'!T45=""),IF(($C$54*$C$55&lt;'SEQ Oct 2019'!R45+'SEQ Oct 2019'!P45),(0),(($C$54*$C$55-('SEQ Oct 2019'!R45+'SEQ Oct 2019'!P45))*'SEQ Oct 2019'!S45/100)),IF(AND('SEQ Oct 2019'!P45&gt;0,'SEQ Oct 2019'!R45=""&gt;0),IF(($C$54*$C$55&lt;'SEQ Oct 2019'!P45),(0),($C$54*$C$55-'SEQ Oct 2019'!P45)*'SEQ Oct 2019'!Q45/100),0)))</f>
        <v>328.5</v>
      </c>
      <c r="F67" s="134">
        <f>($C$54*$C$56)*'SEQ Oct 2019'!W45/100</f>
        <v>284.59090909090907</v>
      </c>
      <c r="G67" s="135">
        <f t="shared" si="23"/>
        <v>1167.7476363636363</v>
      </c>
      <c r="H67" s="229">
        <f t="shared" si="24"/>
        <v>4225.454545454545</v>
      </c>
      <c r="I67" s="229">
        <f t="shared" si="22"/>
        <v>4670.9905454545451</v>
      </c>
      <c r="J67" s="136">
        <f t="shared" si="25"/>
        <v>5138.0896000000002</v>
      </c>
      <c r="K67" s="137">
        <f>'SEQ Oct 2019'!BB45</f>
        <v>0</v>
      </c>
      <c r="L67" s="137">
        <f>'SEQ Oct 2019'!BC45</f>
        <v>0</v>
      </c>
      <c r="M67" s="137">
        <f>'SEQ Oct 2019'!BD45</f>
        <v>0</v>
      </c>
      <c r="N67" s="137">
        <f>'SEQ Oct 2019'!BE45</f>
        <v>0</v>
      </c>
      <c r="O67" s="144" t="str">
        <f t="shared" si="32"/>
        <v>No discount</v>
      </c>
      <c r="P67" s="226" t="str">
        <f t="shared" si="33"/>
        <v>Inclusive</v>
      </c>
      <c r="Q67" s="237">
        <f t="shared" si="28"/>
        <v>4670.9905454545451</v>
      </c>
      <c r="R67" s="237">
        <f t="shared" si="29"/>
        <v>4670.9905454545451</v>
      </c>
      <c r="S67" s="136">
        <f t="shared" si="30"/>
        <v>5138.0896000000002</v>
      </c>
      <c r="T67" s="136">
        <f t="shared" si="31"/>
        <v>5138.0896000000002</v>
      </c>
      <c r="U67" s="160">
        <f>'SEQ Oct 2019'!BL45</f>
        <v>0</v>
      </c>
      <c r="V67" s="161" t="str">
        <f>'SEQ Oct 2019'!BM45</f>
        <v>n</v>
      </c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</row>
    <row r="68" spans="1:51" x14ac:dyDescent="0.15">
      <c r="A68" s="131" t="str">
        <f>'SEQ Oct 2019'!K46</f>
        <v>Simply Energy</v>
      </c>
      <c r="B68" s="132" t="str">
        <f>'SEQ Oct 2019'!L46</f>
        <v>Business Plus</v>
      </c>
      <c r="C68" s="133">
        <f>IF('SEQ Oct 2019'!BP46=0,91*'SEQ Oct 2019'!M46/100,(91*'SEQ Oct 2019'!M46/100)+'SEQ Oct 2019'!BP46/4)</f>
        <v>117.28989999999997</v>
      </c>
      <c r="D68" s="133">
        <f>IF('SEQ Oct 2019'!O46="",$C$54*$C$55*'SEQ Oct 2019'!N46/100,IF($C$54*$C$55&gt;='SEQ Oct 2019'!P46,('SEQ Oct 2019'!P46*'SEQ Oct 2019'!N46/100),($C$54*$C$55*'SEQ Oct 2019'!N46/100)))</f>
        <v>793.86363636363637</v>
      </c>
      <c r="E68" s="133">
        <f>IF(AND('SEQ Oct 2019'!R46&gt;0,'SEQ Oct 2019'!T46&gt;0),IF(($C$54*$C$55&lt;'SEQ Oct 2019'!T46),(0),($C$54*$C$55-'SEQ Oct 2019'!T46)*'SEQ Oct 2019'!U46/100),IF(AND('SEQ Oct 2019'!R46&gt;0,'SEQ Oct 2019'!T46=""),IF(($C$54*$C$55&lt;'SEQ Oct 2019'!R46+'SEQ Oct 2019'!P46),(0),(($C$54*$C$55-('SEQ Oct 2019'!R46+'SEQ Oct 2019'!P46))*'SEQ Oct 2019'!S46/100)),IF(AND('SEQ Oct 2019'!P46&gt;0,'SEQ Oct 2019'!R46=""&gt;0),IF(($C$54*$C$55&lt;'SEQ Oct 2019'!P46),(0),($C$54*$C$55-'SEQ Oct 2019'!P46)*'SEQ Oct 2019'!Q46/100),0)))</f>
        <v>0</v>
      </c>
      <c r="F68" s="134">
        <f>($C$54*$C$56)*'SEQ Oct 2019'!W46/100</f>
        <v>265.63636363636363</v>
      </c>
      <c r="G68" s="135">
        <f t="shared" si="23"/>
        <v>1176.7899</v>
      </c>
      <c r="H68" s="229">
        <f t="shared" si="24"/>
        <v>4238</v>
      </c>
      <c r="I68" s="229">
        <f t="shared" si="22"/>
        <v>4707.1596</v>
      </c>
      <c r="J68" s="136">
        <f t="shared" si="25"/>
        <v>5177.8755600000004</v>
      </c>
      <c r="K68" s="137">
        <f>'SEQ Oct 2019'!BB46</f>
        <v>0</v>
      </c>
      <c r="L68" s="137">
        <f>'SEQ Oct 2019'!BC46</f>
        <v>0</v>
      </c>
      <c r="M68" s="137">
        <f>'SEQ Oct 2019'!BD46</f>
        <v>0</v>
      </c>
      <c r="N68" s="137">
        <f>'SEQ Oct 2019'!BE46</f>
        <v>0</v>
      </c>
      <c r="O68" s="144" t="str">
        <f t="shared" si="32"/>
        <v>No discount</v>
      </c>
      <c r="P68" s="226" t="str">
        <f t="shared" si="33"/>
        <v>Exclusive</v>
      </c>
      <c r="Q68" s="237">
        <f t="shared" si="28"/>
        <v>4707.1596</v>
      </c>
      <c r="R68" s="237">
        <f t="shared" si="29"/>
        <v>4707.1596</v>
      </c>
      <c r="S68" s="136">
        <f t="shared" si="30"/>
        <v>5177.8755600000004</v>
      </c>
      <c r="T68" s="136">
        <f t="shared" si="31"/>
        <v>5177.8755600000004</v>
      </c>
      <c r="U68" s="160">
        <f>'SEQ Oct 2019'!BL46</f>
        <v>0</v>
      </c>
      <c r="V68" s="161" t="str">
        <f>'SEQ Oct 2019'!BM46</f>
        <v>n</v>
      </c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</row>
    <row r="69" spans="1:51" x14ac:dyDescent="0.15">
      <c r="A69" s="131" t="str">
        <f>'SEQ Oct 2019'!K47</f>
        <v>Alinta Energy</v>
      </c>
      <c r="B69" s="132" t="str">
        <f>'SEQ Oct 2019'!L47</f>
        <v>Business Advantage</v>
      </c>
      <c r="C69" s="133">
        <f>IF('SEQ Oct 2019'!BP47=0,91*'SEQ Oct 2019'!M47/100,(91*'SEQ Oct 2019'!M47/100)+'SEQ Oct 2019'!BP47/4)</f>
        <v>117.39</v>
      </c>
      <c r="D69" s="133">
        <f>IF('SEQ Oct 2019'!O47="",$C$54*$C$55*'SEQ Oct 2019'!N47/100,IF($C$54*$C$55&gt;='SEQ Oct 2019'!P47,('SEQ Oct 2019'!P47*'SEQ Oct 2019'!N47/100),($C$54*$C$55*'SEQ Oct 2019'!N47/100)))</f>
        <v>835.22727272727263</v>
      </c>
      <c r="E69" s="133">
        <f>IF(AND('SEQ Oct 2019'!R47&gt;0,'SEQ Oct 2019'!T47&gt;0),IF(($C$54*$C$55&lt;'SEQ Oct 2019'!T47),(0),($C$54*$C$55-'SEQ Oct 2019'!T47)*'SEQ Oct 2019'!U47/100),IF(AND('SEQ Oct 2019'!R47&gt;0,'SEQ Oct 2019'!T47=""),IF(($C$54*$C$55&lt;'SEQ Oct 2019'!R47+'SEQ Oct 2019'!P47),(0),(($C$54*$C$55-('SEQ Oct 2019'!R47+'SEQ Oct 2019'!P47))*'SEQ Oct 2019'!S47/100)),IF(AND('SEQ Oct 2019'!P47&gt;0,'SEQ Oct 2019'!R47=""&gt;0),IF(($C$54*$C$55&lt;'SEQ Oct 2019'!P47),(0),($C$54*$C$55-'SEQ Oct 2019'!P47)*'SEQ Oct 2019'!Q47/100),0)))</f>
        <v>0</v>
      </c>
      <c r="F69" s="134">
        <f>($C$54*$C$56)*'SEQ Oct 2019'!W47/100</f>
        <v>288.5454545454545</v>
      </c>
      <c r="G69" s="135">
        <f t="shared" si="23"/>
        <v>1241.1627272727271</v>
      </c>
      <c r="H69" s="229">
        <f t="shared" si="24"/>
        <v>4495.0909090909081</v>
      </c>
      <c r="I69" s="229">
        <f t="shared" si="22"/>
        <v>4964.6509090909085</v>
      </c>
      <c r="J69" s="136">
        <f t="shared" si="25"/>
        <v>5461.116</v>
      </c>
      <c r="K69" s="137">
        <f>'SEQ Oct 2019'!BB47</f>
        <v>0</v>
      </c>
      <c r="L69" s="137">
        <f>'SEQ Oct 2019'!BC47</f>
        <v>0</v>
      </c>
      <c r="M69" s="137">
        <f>'SEQ Oct 2019'!BD47</f>
        <v>0</v>
      </c>
      <c r="N69" s="137">
        <f>'SEQ Oct 2019'!BE47</f>
        <v>0</v>
      </c>
      <c r="O69" s="144" t="str">
        <f t="shared" si="32"/>
        <v>No discount</v>
      </c>
      <c r="P69" s="226" t="str">
        <f t="shared" si="33"/>
        <v>Exclusive</v>
      </c>
      <c r="Q69" s="237">
        <f t="shared" si="28"/>
        <v>4964.6509090909085</v>
      </c>
      <c r="R69" s="237">
        <f t="shared" si="29"/>
        <v>4964.6509090909085</v>
      </c>
      <c r="S69" s="136">
        <f t="shared" si="30"/>
        <v>5461.116</v>
      </c>
      <c r="T69" s="136">
        <f t="shared" si="31"/>
        <v>5461.116</v>
      </c>
      <c r="U69" s="160">
        <f>'SEQ Oct 2019'!BL47</f>
        <v>0</v>
      </c>
      <c r="V69" s="161" t="str">
        <f>'SEQ Oct 2019'!BM47</f>
        <v>n</v>
      </c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</row>
    <row r="70" spans="1:51" x14ac:dyDescent="0.15">
      <c r="A70" s="131" t="str">
        <f>'SEQ Oct 2019'!K48</f>
        <v>Q Energy</v>
      </c>
      <c r="B70" s="132" t="str">
        <f>'SEQ Oct 2019'!L48</f>
        <v>Biz Saver</v>
      </c>
      <c r="C70" s="133">
        <f>IF('SEQ Oct 2019'!BP48=0,91*'SEQ Oct 2019'!M48/100,(91*'SEQ Oct 2019'!M48/100)+'SEQ Oct 2019'!BP48/4)</f>
        <v>117.39</v>
      </c>
      <c r="D70" s="133">
        <f>IF('SEQ Oct 2019'!O48="",$C$54*$C$55*'SEQ Oct 2019'!N48/100,IF($C$54*$C$55&gt;='SEQ Oct 2019'!P48,('SEQ Oct 2019'!P48*'SEQ Oct 2019'!N48/100),($C$54*$C$55*'SEQ Oct 2019'!N48/100)))</f>
        <v>874.65</v>
      </c>
      <c r="E70" s="133">
        <f>IF(AND('SEQ Oct 2019'!R48&gt;0,'SEQ Oct 2019'!T48&gt;0),IF(($C$54*$C$55&lt;'SEQ Oct 2019'!T48),(0),($C$54*$C$55-'SEQ Oct 2019'!T48)*'SEQ Oct 2019'!U48/100),IF(AND('SEQ Oct 2019'!R48&gt;0,'SEQ Oct 2019'!T48=""),IF(($C$54*$C$55&lt;'SEQ Oct 2019'!R48+'SEQ Oct 2019'!P48),(0),(($C$54*$C$55-('SEQ Oct 2019'!R48+'SEQ Oct 2019'!P48))*'SEQ Oct 2019'!S48/100)),IF(AND('SEQ Oct 2019'!P48&gt;0,'SEQ Oct 2019'!R48=""&gt;0),IF(($C$54*$C$55&lt;'SEQ Oct 2019'!P48),(0),($C$54*$C$55-'SEQ Oct 2019'!P48)*'SEQ Oct 2019'!Q48/100),0)))</f>
        <v>0</v>
      </c>
      <c r="F70" s="134">
        <f>($C$54*$C$56)*'SEQ Oct 2019'!W48/100</f>
        <v>281.14499999999998</v>
      </c>
      <c r="G70" s="135">
        <f t="shared" si="23"/>
        <v>1273.1849999999999</v>
      </c>
      <c r="H70" s="229">
        <f t="shared" si="24"/>
        <v>4623.1799999999994</v>
      </c>
      <c r="I70" s="229">
        <f t="shared" si="22"/>
        <v>5092.74</v>
      </c>
      <c r="J70" s="136">
        <f t="shared" si="25"/>
        <v>5602.0140000000001</v>
      </c>
      <c r="K70" s="137">
        <f>'SEQ Oct 2019'!BB48</f>
        <v>0</v>
      </c>
      <c r="L70" s="137">
        <f>'SEQ Oct 2019'!BC48</f>
        <v>0</v>
      </c>
      <c r="M70" s="137">
        <f>'SEQ Oct 2019'!BD48</f>
        <v>0</v>
      </c>
      <c r="N70" s="137">
        <f>'SEQ Oct 2019'!BE48</f>
        <v>0</v>
      </c>
      <c r="O70" s="144" t="str">
        <f t="shared" si="32"/>
        <v>No discount</v>
      </c>
      <c r="P70" s="226" t="str">
        <f t="shared" si="33"/>
        <v>Exclusive</v>
      </c>
      <c r="Q70" s="237">
        <f t="shared" si="28"/>
        <v>5092.74</v>
      </c>
      <c r="R70" s="237">
        <f t="shared" si="29"/>
        <v>5092.74</v>
      </c>
      <c r="S70" s="136">
        <f t="shared" si="30"/>
        <v>5602.0140000000001</v>
      </c>
      <c r="T70" s="136">
        <f t="shared" si="31"/>
        <v>5602.0140000000001</v>
      </c>
      <c r="U70" s="160">
        <f>'SEQ Oct 2019'!BL48</f>
        <v>0</v>
      </c>
      <c r="V70" s="161" t="str">
        <f>'SEQ Oct 2019'!BM48</f>
        <v>n</v>
      </c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</row>
    <row r="71" spans="1:51" x14ac:dyDescent="0.15">
      <c r="A71" s="131" t="str">
        <f>'SEQ Oct 2019'!K49</f>
        <v>1st Energy</v>
      </c>
      <c r="B71" s="132" t="str">
        <f>'SEQ Oct 2019'!L49</f>
        <v>1st Saver</v>
      </c>
      <c r="C71" s="133">
        <f>IF('SEQ Oct 2019'!BP49=0,91*'SEQ Oct 2019'!M49/100,(91*'SEQ Oct 2019'!M49/100)+'SEQ Oct 2019'!BP49/4)</f>
        <v>135.59</v>
      </c>
      <c r="D71" s="133">
        <f>IF('SEQ Oct 2019'!O49="",$C$54*$C$55*'SEQ Oct 2019'!N49/100,IF($C$54*$C$55&gt;='SEQ Oct 2019'!P49,('SEQ Oct 2019'!P49*'SEQ Oct 2019'!N49/100),($C$54*$C$55*'SEQ Oct 2019'!N49/100)))</f>
        <v>923.36363636363637</v>
      </c>
      <c r="E71" s="133">
        <f>IF(AND('SEQ Oct 2019'!R49&gt;0,'SEQ Oct 2019'!T49&gt;0),IF(($C$54*$C$55&lt;'SEQ Oct 2019'!T49),(0),($C$54*$C$55-'SEQ Oct 2019'!T49)*'SEQ Oct 2019'!U49/100),IF(AND('SEQ Oct 2019'!R49&gt;0,'SEQ Oct 2019'!T49=""),IF(($C$54*$C$55&lt;'SEQ Oct 2019'!R49+'SEQ Oct 2019'!P49),(0),(($C$54*$C$55-('SEQ Oct 2019'!R49+'SEQ Oct 2019'!P49))*'SEQ Oct 2019'!S49/100)),IF(AND('SEQ Oct 2019'!P49&gt;0,'SEQ Oct 2019'!R49=""&gt;0),IF(($C$54*$C$55&lt;'SEQ Oct 2019'!P49),(0),($C$54*$C$55-'SEQ Oct 2019'!P49)*'SEQ Oct 2019'!Q49/100),0)))</f>
        <v>0</v>
      </c>
      <c r="F71" s="134">
        <f>($C$54*$C$56)*'SEQ Oct 2019'!W49/100</f>
        <v>337.22727272727275</v>
      </c>
      <c r="G71" s="135">
        <f t="shared" si="23"/>
        <v>1396.1809090909092</v>
      </c>
      <c r="H71" s="229">
        <f t="shared" si="24"/>
        <v>5042.3636363636369</v>
      </c>
      <c r="I71" s="229">
        <f t="shared" si="22"/>
        <v>5584.7236363636366</v>
      </c>
      <c r="J71" s="136">
        <f t="shared" si="25"/>
        <v>6143.1960000000008</v>
      </c>
      <c r="K71" s="137">
        <f>'SEQ Oct 2019'!BB49</f>
        <v>0</v>
      </c>
      <c r="L71" s="137">
        <f>'SEQ Oct 2019'!BC49</f>
        <v>0</v>
      </c>
      <c r="M71" s="137">
        <f>'SEQ Oct 2019'!BD49</f>
        <v>5</v>
      </c>
      <c r="N71" s="137">
        <f>'SEQ Oct 2019'!BE49</f>
        <v>0</v>
      </c>
      <c r="O71" s="144" t="str">
        <f t="shared" si="32"/>
        <v>Pay-on-time off bill</v>
      </c>
      <c r="P71" s="226" t="str">
        <f t="shared" si="33"/>
        <v>Exclusive</v>
      </c>
      <c r="Q71" s="237">
        <f t="shared" si="28"/>
        <v>5584.7236363636366</v>
      </c>
      <c r="R71" s="237">
        <f t="shared" si="29"/>
        <v>5305.487454545455</v>
      </c>
      <c r="S71" s="136">
        <f t="shared" si="30"/>
        <v>6143.1960000000008</v>
      </c>
      <c r="T71" s="136">
        <f t="shared" si="31"/>
        <v>5836.0362000000014</v>
      </c>
      <c r="U71" s="160">
        <f>'SEQ Oct 2019'!BL49</f>
        <v>0</v>
      </c>
      <c r="V71" s="161">
        <f>'SEQ Oct 2019'!BM49</f>
        <v>0</v>
      </c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</row>
    <row r="72" spans="1:51" x14ac:dyDescent="0.15">
      <c r="A72" s="131" t="str">
        <f>'SEQ Oct 2019'!K50</f>
        <v>Next Business Energy</v>
      </c>
      <c r="B72" s="132" t="str">
        <f>'SEQ Oct 2019'!L50</f>
        <v>Pay on time</v>
      </c>
      <c r="C72" s="133">
        <f>IF('SEQ Oct 2019'!BP50=0,91*'SEQ Oct 2019'!M50/100,(91*'SEQ Oct 2019'!M50/100)+'SEQ Oct 2019'!BP50/4)</f>
        <v>118.3</v>
      </c>
      <c r="D72" s="133">
        <f>IF('SEQ Oct 2019'!O50="",$C$54*$C$55*'SEQ Oct 2019'!N50/100,IF($C$54*$C$55&gt;='SEQ Oct 2019'!P50,('SEQ Oct 2019'!P50*'SEQ Oct 2019'!N50/100),($C$54*$C$55*'SEQ Oct 2019'!N50/100)))</f>
        <v>712.5</v>
      </c>
      <c r="E72" s="133">
        <f>IF(AND('SEQ Oct 2019'!R50&gt;0,'SEQ Oct 2019'!T50&gt;0),IF(($C$54*$C$55&lt;'SEQ Oct 2019'!T50),(0),($C$54*$C$55-'SEQ Oct 2019'!T50)*'SEQ Oct 2019'!U50/100),IF(AND('SEQ Oct 2019'!R50&gt;0,'SEQ Oct 2019'!T50=""),IF(($C$54*$C$55&lt;'SEQ Oct 2019'!R50+'SEQ Oct 2019'!P50),(0),(($C$54*$C$55-('SEQ Oct 2019'!R50+'SEQ Oct 2019'!P50))*'SEQ Oct 2019'!S50/100)),IF(AND('SEQ Oct 2019'!P50&gt;0,'SEQ Oct 2019'!R50=""&gt;0),IF(($C$54*$C$55&lt;'SEQ Oct 2019'!P50),(0),($C$54*$C$55-'SEQ Oct 2019'!P50)*'SEQ Oct 2019'!Q50/100),0)))</f>
        <v>280</v>
      </c>
      <c r="F72" s="134">
        <f>($C$54*$C$56)*'SEQ Oct 2019'!W50/100</f>
        <v>345</v>
      </c>
      <c r="G72" s="135">
        <f t="shared" si="23"/>
        <v>1455.8</v>
      </c>
      <c r="H72" s="229">
        <f t="shared" si="24"/>
        <v>5350</v>
      </c>
      <c r="I72" s="229">
        <f t="shared" si="22"/>
        <v>5823.2</v>
      </c>
      <c r="J72" s="136">
        <f t="shared" si="25"/>
        <v>6405.52</v>
      </c>
      <c r="K72" s="137">
        <f>'SEQ Oct 2019'!BB50</f>
        <v>0</v>
      </c>
      <c r="L72" s="137">
        <f>'SEQ Oct 2019'!BC50</f>
        <v>0</v>
      </c>
      <c r="M72" s="137">
        <f>'SEQ Oct 2019'!BD50</f>
        <v>7</v>
      </c>
      <c r="N72" s="137">
        <f>'SEQ Oct 2019'!BE50</f>
        <v>0</v>
      </c>
      <c r="O72" s="144" t="str">
        <f t="shared" si="32"/>
        <v>Pay-on-time off bill</v>
      </c>
      <c r="P72" s="226" t="str">
        <f t="shared" si="33"/>
        <v>Exclusive</v>
      </c>
      <c r="Q72" s="237">
        <f t="shared" si="28"/>
        <v>5823.2</v>
      </c>
      <c r="R72" s="237">
        <f t="shared" si="29"/>
        <v>5415.576</v>
      </c>
      <c r="S72" s="136">
        <f t="shared" si="30"/>
        <v>6405.52</v>
      </c>
      <c r="T72" s="136">
        <f t="shared" si="31"/>
        <v>5957.1336000000001</v>
      </c>
      <c r="U72" s="160">
        <f>'SEQ Oct 2019'!BL50</f>
        <v>24</v>
      </c>
      <c r="V72" s="161" t="str">
        <f>'SEQ Oct 2019'!BM50</f>
        <v>n</v>
      </c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</row>
    <row r="73" spans="1:51" x14ac:dyDescent="0.15">
      <c r="A73" s="131" t="str">
        <f>'SEQ Oct 2019'!K51</f>
        <v>Amaysim</v>
      </c>
      <c r="B73" s="132" t="str">
        <f>'SEQ Oct 2019'!L51</f>
        <v>Business as you go</v>
      </c>
      <c r="C73" s="133">
        <f>IF('SEQ Oct 2019'!BP51=0,91*'SEQ Oct 2019'!M51/100,(91*'SEQ Oct 2019'!M51/100)+'SEQ Oct 2019'!BP51/4)</f>
        <v>125.22510000000003</v>
      </c>
      <c r="D73" s="133">
        <f>IF('SEQ Oct 2019'!O51="",$C$54*$C$55*'SEQ Oct 2019'!N51/100,IF($C$54*$C$55&gt;='SEQ Oct 2019'!P51,('SEQ Oct 2019'!P51*'SEQ Oct 2019'!N51/100),($C$54*$C$55*'SEQ Oct 2019'!N51/100)))</f>
        <v>932.4</v>
      </c>
      <c r="E73" s="133">
        <f>IF(AND('SEQ Oct 2019'!R51&gt;0,'SEQ Oct 2019'!T51&gt;0),IF(($C$54*$C$55&lt;'SEQ Oct 2019'!T51),(0),($C$54*$C$55-'SEQ Oct 2019'!T51)*'SEQ Oct 2019'!U51/100),IF(AND('SEQ Oct 2019'!R51&gt;0,'SEQ Oct 2019'!T51=""),IF(($C$54*$C$55&lt;'SEQ Oct 2019'!R51+'SEQ Oct 2019'!P51),(0),(($C$54*$C$55-('SEQ Oct 2019'!R51+'SEQ Oct 2019'!P51))*'SEQ Oct 2019'!S51/100)),IF(AND('SEQ Oct 2019'!P51&gt;0,'SEQ Oct 2019'!R51=""&gt;0),IF(($C$54*$C$55&lt;'SEQ Oct 2019'!P51),(0),($C$54*$C$55-'SEQ Oct 2019'!P51)*'SEQ Oct 2019'!Q51/100),0)))</f>
        <v>0</v>
      </c>
      <c r="F73" s="134">
        <f>($C$54*$C$56)*'SEQ Oct 2019'!W51/100</f>
        <v>333.45</v>
      </c>
      <c r="G73" s="135">
        <f t="shared" si="23"/>
        <v>1391.0751</v>
      </c>
      <c r="H73" s="229">
        <f t="shared" si="24"/>
        <v>5063.3999999999996</v>
      </c>
      <c r="I73" s="229">
        <f t="shared" si="22"/>
        <v>5564.3004000000001</v>
      </c>
      <c r="J73" s="136">
        <f t="shared" si="25"/>
        <v>6120.7304400000003</v>
      </c>
      <c r="K73" s="137">
        <f>'SEQ Oct 2019'!BB51</f>
        <v>0</v>
      </c>
      <c r="L73" s="137">
        <f>'SEQ Oct 2019'!BC51</f>
        <v>0</v>
      </c>
      <c r="M73" s="137">
        <f>'SEQ Oct 2019'!BD51</f>
        <v>0</v>
      </c>
      <c r="N73" s="137">
        <f>'SEQ Oct 2019'!BE51</f>
        <v>0</v>
      </c>
      <c r="O73" s="144" t="str">
        <f t="shared" si="32"/>
        <v>No discount</v>
      </c>
      <c r="P73" s="226" t="str">
        <f t="shared" si="33"/>
        <v>Exclusive</v>
      </c>
      <c r="Q73" s="237">
        <f t="shared" si="28"/>
        <v>5564.3004000000001</v>
      </c>
      <c r="R73" s="237">
        <f t="shared" si="29"/>
        <v>5564.3004000000001</v>
      </c>
      <c r="S73" s="136">
        <f t="shared" si="30"/>
        <v>6120.7304400000003</v>
      </c>
      <c r="T73" s="136">
        <f t="shared" si="31"/>
        <v>6120.7304400000003</v>
      </c>
      <c r="U73" s="160">
        <f>'SEQ Oct 2019'!BL51</f>
        <v>0</v>
      </c>
      <c r="V73" s="161" t="str">
        <f>'SEQ Oct 2019'!BM51</f>
        <v>n</v>
      </c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</row>
    <row r="74" spans="1:51" x14ac:dyDescent="0.15">
      <c r="A74" s="131" t="str">
        <f>'SEQ Oct 2019'!K52</f>
        <v>Blue NRG</v>
      </c>
      <c r="B74" s="132" t="str">
        <f>'SEQ Oct 2019'!L52</f>
        <v>Blue Saver</v>
      </c>
      <c r="C74" s="133">
        <f>IF('SEQ Oct 2019'!BP52=0,91*'SEQ Oct 2019'!M52/100,(91*'SEQ Oct 2019'!M52/100)+'SEQ Oct 2019'!BP52/4)</f>
        <v>109.19999999999999</v>
      </c>
      <c r="D74" s="133">
        <f>IF('SEQ Oct 2019'!O52="",$C$54*$C$55*'SEQ Oct 2019'!N52/100,IF($C$54*$C$55&gt;='SEQ Oct 2019'!P52,('SEQ Oct 2019'!P52*'SEQ Oct 2019'!N52/100),($C$54*$C$55*'SEQ Oct 2019'!N52/100)))</f>
        <v>752.49999999999989</v>
      </c>
      <c r="E74" s="133">
        <f>IF(AND('SEQ Oct 2019'!R52&gt;0,'SEQ Oct 2019'!T52&gt;0),IF(($C$54*$C$55&lt;'SEQ Oct 2019'!T52),(0),($C$54*$C$55-'SEQ Oct 2019'!T52)*'SEQ Oct 2019'!U52/100),IF(AND('SEQ Oct 2019'!R52&gt;0,'SEQ Oct 2019'!T52=""),IF(($C$54*$C$55&lt;'SEQ Oct 2019'!R52+'SEQ Oct 2019'!P52),(0),(($C$54*$C$55-('SEQ Oct 2019'!R52+'SEQ Oct 2019'!P52))*'SEQ Oct 2019'!S52/100)),IF(AND('SEQ Oct 2019'!P52&gt;0,'SEQ Oct 2019'!R52=""&gt;0),IF(($C$54*$C$55&lt;'SEQ Oct 2019'!P52),(0),($C$54*$C$55-'SEQ Oct 2019'!P52)*'SEQ Oct 2019'!Q52/100),0)))</f>
        <v>0</v>
      </c>
      <c r="F74" s="134">
        <f>($C$54*$C$56)*'SEQ Oct 2019'!W52/100</f>
        <v>290.99999999999994</v>
      </c>
      <c r="G74" s="135">
        <f t="shared" ref="G74:G75" si="34">SUM(C74:F74)</f>
        <v>1152.6999999999998</v>
      </c>
      <c r="H74" s="229">
        <f t="shared" si="24"/>
        <v>4173.9999999999991</v>
      </c>
      <c r="I74" s="229">
        <f t="shared" si="22"/>
        <v>4610.7999999999993</v>
      </c>
      <c r="J74" s="136">
        <f t="shared" si="25"/>
        <v>5071.8799999999992</v>
      </c>
      <c r="K74" s="137">
        <f>'SEQ Oct 2019'!BB52</f>
        <v>0</v>
      </c>
      <c r="L74" s="137">
        <f>'SEQ Oct 2019'!BC52</f>
        <v>0</v>
      </c>
      <c r="M74" s="137">
        <f>'SEQ Oct 2019'!BD52</f>
        <v>0</v>
      </c>
      <c r="N74" s="137">
        <f>'SEQ Oct 2019'!BE52</f>
        <v>0</v>
      </c>
      <c r="O74" s="144" t="str">
        <f t="shared" si="32"/>
        <v>No discount</v>
      </c>
      <c r="P74" s="226" t="str">
        <f t="shared" si="33"/>
        <v>Exclusive</v>
      </c>
      <c r="Q74" s="237">
        <f t="shared" si="28"/>
        <v>4610.7999999999993</v>
      </c>
      <c r="R74" s="237">
        <f t="shared" si="29"/>
        <v>4610.7999999999993</v>
      </c>
      <c r="S74" s="136">
        <f t="shared" si="30"/>
        <v>5071.8799999999992</v>
      </c>
      <c r="T74" s="136">
        <f t="shared" si="31"/>
        <v>5071.8799999999992</v>
      </c>
      <c r="U74" s="160">
        <f>'SEQ Oct 2019'!BL52</f>
        <v>36</v>
      </c>
      <c r="V74" s="161" t="str">
        <f>'SEQ Oct 2019'!BM52</f>
        <v>n</v>
      </c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</row>
    <row r="75" spans="1:51" ht="15" thickBot="1" x14ac:dyDescent="0.2">
      <c r="A75" s="148" t="str">
        <f>'SEQ Oct 2019'!K53</f>
        <v>Powerclub</v>
      </c>
      <c r="B75" s="149" t="str">
        <f>'SEQ Oct 2019'!L53</f>
        <v>Powerbank Business</v>
      </c>
      <c r="C75" s="166">
        <f>IF('SEQ Oct 2019'!BP53=0,91*'SEQ Oct 2019'!M53/100,(91*'SEQ Oct 2019'!M53/100)+'SEQ Oct 2019'!BP53/4)</f>
        <v>106.22499999999999</v>
      </c>
      <c r="D75" s="166">
        <f>IF('SEQ Oct 2019'!O53="",$C$54*$C$55*'SEQ Oct 2019'!N53/100,IF($C$54*$C$55&gt;='SEQ Oct 2019'!P53,('SEQ Oct 2019'!P53*'SEQ Oct 2019'!N53/100),($C$54*$C$55*'SEQ Oct 2019'!N53/100)))</f>
        <v>723.86363636363637</v>
      </c>
      <c r="E75" s="166">
        <f>IF(AND('SEQ Oct 2019'!R53&gt;0,'SEQ Oct 2019'!T53&gt;0),IF(($C$54*$C$55&lt;'SEQ Oct 2019'!T53),(0),($C$54*$C$55-'SEQ Oct 2019'!T53)*'SEQ Oct 2019'!U53/100),IF(AND('SEQ Oct 2019'!R53&gt;0,'SEQ Oct 2019'!T53=""),IF(($C$54*$C$55&lt;'SEQ Oct 2019'!R53+'SEQ Oct 2019'!P53),(0),(($C$54*$C$55-('SEQ Oct 2019'!R53+'SEQ Oct 2019'!P53))*'SEQ Oct 2019'!S53/100)),IF(AND('SEQ Oct 2019'!P53&gt;0,'SEQ Oct 2019'!R53=""&gt;0),IF(($C$54*$C$55&lt;'SEQ Oct 2019'!P53),(0),($C$54*$C$55-'SEQ Oct 2019'!P53)*'SEQ Oct 2019'!Q53/100),0)))</f>
        <v>0</v>
      </c>
      <c r="F75" s="173">
        <f>($C$54*$C$56)*'SEQ Oct 2019'!W53/100</f>
        <v>248.04545454545453</v>
      </c>
      <c r="G75" s="167">
        <f t="shared" si="34"/>
        <v>1078.1340909090909</v>
      </c>
      <c r="H75" s="235">
        <f t="shared" si="24"/>
        <v>3887.6363636363635</v>
      </c>
      <c r="I75" s="231">
        <f t="shared" si="22"/>
        <v>4312.5363636363636</v>
      </c>
      <c r="J75" s="168">
        <f t="shared" si="25"/>
        <v>4743.79</v>
      </c>
      <c r="K75" s="153">
        <f>'SEQ Oct 2019'!BB53</f>
        <v>0</v>
      </c>
      <c r="L75" s="153">
        <f>'SEQ Oct 2019'!BC53</f>
        <v>0</v>
      </c>
      <c r="M75" s="153">
        <f>'SEQ Oct 2019'!BD53</f>
        <v>0</v>
      </c>
      <c r="N75" s="153">
        <f>'SEQ Oct 2019'!BE53</f>
        <v>0</v>
      </c>
      <c r="O75" s="154" t="str">
        <f t="shared" si="32"/>
        <v>No discount</v>
      </c>
      <c r="P75" s="227" t="str">
        <f t="shared" si="33"/>
        <v>Exclusive</v>
      </c>
      <c r="Q75" s="238">
        <f t="shared" si="28"/>
        <v>4312.5363636363636</v>
      </c>
      <c r="R75" s="238">
        <f t="shared" si="29"/>
        <v>4312.5363636363636</v>
      </c>
      <c r="S75" s="168">
        <f t="shared" si="30"/>
        <v>4743.79</v>
      </c>
      <c r="T75" s="168">
        <f t="shared" si="31"/>
        <v>4743.79</v>
      </c>
      <c r="U75" s="170">
        <f>'SEQ Oct 2019'!BL53</f>
        <v>0</v>
      </c>
      <c r="V75" s="165">
        <f>'SEQ Oct 2019'!BM53</f>
        <v>0</v>
      </c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</row>
    <row r="76" spans="1:51" x14ac:dyDescent="0.15"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</row>
    <row r="77" spans="1:51" x14ac:dyDescent="0.15"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</row>
    <row r="78" spans="1:51" x14ac:dyDescent="0.15"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</row>
    <row r="79" spans="1:51" x14ac:dyDescent="0.15"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</row>
    <row r="80" spans="1:51" x14ac:dyDescent="0.15"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</row>
    <row r="81" spans="23:51" x14ac:dyDescent="0.15"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</row>
    <row r="82" spans="23:51" x14ac:dyDescent="0.15"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</row>
    <row r="83" spans="23:51" x14ac:dyDescent="0.15"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</row>
    <row r="84" spans="23:51" x14ac:dyDescent="0.15"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</row>
    <row r="85" spans="23:51" x14ac:dyDescent="0.15"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</row>
    <row r="86" spans="23:51" x14ac:dyDescent="0.15"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</row>
    <row r="87" spans="23:51" x14ac:dyDescent="0.15"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</row>
    <row r="88" spans="23:51" x14ac:dyDescent="0.15"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</row>
    <row r="89" spans="23:51" x14ac:dyDescent="0.15"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</row>
    <row r="90" spans="23:51" x14ac:dyDescent="0.15"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</row>
    <row r="91" spans="23:51" x14ac:dyDescent="0.15"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</row>
    <row r="92" spans="23:51" x14ac:dyDescent="0.15"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</row>
    <row r="93" spans="23:51" x14ac:dyDescent="0.15"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</row>
    <row r="94" spans="23:51" x14ac:dyDescent="0.15"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</row>
    <row r="95" spans="23:51" x14ac:dyDescent="0.15"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</row>
    <row r="96" spans="23:51" x14ac:dyDescent="0.15"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</row>
    <row r="97" spans="23:51" x14ac:dyDescent="0.15"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</row>
    <row r="98" spans="23:51" x14ac:dyDescent="0.15"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</row>
    <row r="99" spans="23:51" x14ac:dyDescent="0.15"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</row>
    <row r="100" spans="23:51" x14ac:dyDescent="0.15"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</row>
    <row r="101" spans="23:51" x14ac:dyDescent="0.15"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</row>
    <row r="102" spans="23:51" x14ac:dyDescent="0.15"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</row>
    <row r="103" spans="23:51" x14ac:dyDescent="0.15"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</row>
    <row r="104" spans="23:51" x14ac:dyDescent="0.15"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</row>
    <row r="105" spans="23:51" x14ac:dyDescent="0.15"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</row>
    <row r="106" spans="23:51" x14ac:dyDescent="0.15"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</row>
    <row r="107" spans="23:51" x14ac:dyDescent="0.15"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</row>
    <row r="108" spans="23:51" x14ac:dyDescent="0.15"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</row>
    <row r="109" spans="23:51" x14ac:dyDescent="0.15"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</row>
    <row r="110" spans="23:51" x14ac:dyDescent="0.15"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</row>
    <row r="111" spans="23:51" x14ac:dyDescent="0.15"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</row>
    <row r="112" spans="23:51" x14ac:dyDescent="0.15"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</row>
    <row r="113" spans="23:51" x14ac:dyDescent="0.15"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</row>
    <row r="114" spans="23:51" x14ac:dyDescent="0.15"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</row>
    <row r="115" spans="23:51" x14ac:dyDescent="0.15"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</row>
    <row r="116" spans="23:51" x14ac:dyDescent="0.15"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</row>
    <row r="117" spans="23:51" x14ac:dyDescent="0.15"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</row>
    <row r="118" spans="23:51" x14ac:dyDescent="0.15"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</row>
    <row r="119" spans="23:51" x14ac:dyDescent="0.15"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</row>
    <row r="120" spans="23:51" x14ac:dyDescent="0.15"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</row>
    <row r="121" spans="23:51" x14ac:dyDescent="0.15"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</row>
    <row r="122" spans="23:51" x14ac:dyDescent="0.15"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</row>
    <row r="123" spans="23:51" x14ac:dyDescent="0.15"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</row>
    <row r="124" spans="23:51" x14ac:dyDescent="0.15"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</row>
    <row r="125" spans="23:51" x14ac:dyDescent="0.15"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</row>
    <row r="126" spans="23:51" x14ac:dyDescent="0.15"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</row>
    <row r="127" spans="23:51" x14ac:dyDescent="0.15"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</row>
    <row r="128" spans="23:51" x14ac:dyDescent="0.15"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</row>
    <row r="129" spans="23:51" x14ac:dyDescent="0.15"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</row>
    <row r="130" spans="23:51" x14ac:dyDescent="0.15"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</row>
    <row r="131" spans="23:51" x14ac:dyDescent="0.15"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</row>
    <row r="132" spans="23:51" x14ac:dyDescent="0.15"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</row>
    <row r="133" spans="23:51" x14ac:dyDescent="0.15"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</row>
    <row r="134" spans="23:51" x14ac:dyDescent="0.15"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</row>
    <row r="135" spans="23:51" x14ac:dyDescent="0.15"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</row>
    <row r="136" spans="23:51" x14ac:dyDescent="0.15"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</row>
    <row r="137" spans="23:51" x14ac:dyDescent="0.15"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</row>
    <row r="138" spans="23:51" x14ac:dyDescent="0.15"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</row>
    <row r="139" spans="23:51" x14ac:dyDescent="0.15"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</row>
    <row r="140" spans="23:51" x14ac:dyDescent="0.15"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</row>
    <row r="141" spans="23:51" x14ac:dyDescent="0.15"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</row>
    <row r="142" spans="23:51" x14ac:dyDescent="0.15"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</row>
    <row r="143" spans="23:51" x14ac:dyDescent="0.15"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</row>
    <row r="144" spans="23:51" x14ac:dyDescent="0.15"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</row>
    <row r="145" spans="23:51" x14ac:dyDescent="0.15"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</row>
    <row r="146" spans="23:51" x14ac:dyDescent="0.15"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</row>
    <row r="147" spans="23:51" x14ac:dyDescent="0.15"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</row>
    <row r="148" spans="23:51" x14ac:dyDescent="0.15"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</row>
    <row r="149" spans="23:51" x14ac:dyDescent="0.15"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</row>
    <row r="150" spans="23:51" x14ac:dyDescent="0.15"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</row>
    <row r="151" spans="23:51" x14ac:dyDescent="0.15"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</row>
    <row r="152" spans="23:51" x14ac:dyDescent="0.15"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</row>
    <row r="153" spans="23:51" x14ac:dyDescent="0.15"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</row>
    <row r="154" spans="23:51" x14ac:dyDescent="0.15"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</row>
    <row r="155" spans="23:51" x14ac:dyDescent="0.15"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</row>
    <row r="156" spans="23:51" x14ac:dyDescent="0.15"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</row>
    <row r="157" spans="23:51" x14ac:dyDescent="0.15"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</row>
    <row r="158" spans="23:51" x14ac:dyDescent="0.15"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</row>
    <row r="159" spans="23:51" x14ac:dyDescent="0.15"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</row>
    <row r="160" spans="23:51" x14ac:dyDescent="0.15"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</row>
    <row r="161" spans="23:51" x14ac:dyDescent="0.15"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</row>
    <row r="162" spans="23:51" x14ac:dyDescent="0.15"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</row>
    <row r="163" spans="23:51" x14ac:dyDescent="0.15"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</row>
    <row r="164" spans="23:51" x14ac:dyDescent="0.15"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</row>
    <row r="165" spans="23:51" x14ac:dyDescent="0.15"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</row>
    <row r="166" spans="23:51" x14ac:dyDescent="0.15"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</row>
    <row r="167" spans="23:51" x14ac:dyDescent="0.15"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</row>
    <row r="168" spans="23:51" x14ac:dyDescent="0.15"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</row>
    <row r="169" spans="23:51" x14ac:dyDescent="0.15"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</row>
    <row r="170" spans="23:51" x14ac:dyDescent="0.15"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</row>
    <row r="171" spans="23:51" x14ac:dyDescent="0.15"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</row>
    <row r="172" spans="23:51" x14ac:dyDescent="0.15"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</row>
    <row r="173" spans="23:51" x14ac:dyDescent="0.15"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</row>
    <row r="174" spans="23:51" x14ac:dyDescent="0.15"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</row>
    <row r="175" spans="23:51" x14ac:dyDescent="0.15"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</row>
    <row r="176" spans="23:51" x14ac:dyDescent="0.15"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</row>
    <row r="177" spans="23:51" x14ac:dyDescent="0.15"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</row>
    <row r="178" spans="23:51" x14ac:dyDescent="0.15"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</row>
    <row r="179" spans="23:51" x14ac:dyDescent="0.15"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</row>
    <row r="180" spans="23:51" x14ac:dyDescent="0.15"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</row>
    <row r="181" spans="23:51" x14ac:dyDescent="0.15"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</row>
    <row r="182" spans="23:51" x14ac:dyDescent="0.15"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</row>
    <row r="183" spans="23:51" x14ac:dyDescent="0.15"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</row>
    <row r="184" spans="23:51" x14ac:dyDescent="0.15"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</row>
    <row r="185" spans="23:51" x14ac:dyDescent="0.15"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</row>
    <row r="186" spans="23:51" x14ac:dyDescent="0.15"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</row>
    <row r="187" spans="23:51" x14ac:dyDescent="0.15"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</row>
    <row r="188" spans="23:51" x14ac:dyDescent="0.15"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</row>
    <row r="189" spans="23:51" x14ac:dyDescent="0.15"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</row>
    <row r="190" spans="23:51" x14ac:dyDescent="0.15"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</row>
    <row r="191" spans="23:51" x14ac:dyDescent="0.15"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</row>
    <row r="192" spans="23:51" x14ac:dyDescent="0.15"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</row>
    <row r="193" spans="23:51" x14ac:dyDescent="0.15"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</row>
    <row r="194" spans="23:51" x14ac:dyDescent="0.15"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</row>
    <row r="195" spans="23:51" x14ac:dyDescent="0.15"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</row>
    <row r="196" spans="23:51" x14ac:dyDescent="0.15"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</row>
    <row r="197" spans="23:51" x14ac:dyDescent="0.15"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</row>
    <row r="198" spans="23:51" x14ac:dyDescent="0.15"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</row>
    <row r="199" spans="23:51" x14ac:dyDescent="0.15"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</row>
    <row r="200" spans="23:51" x14ac:dyDescent="0.15"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</row>
    <row r="201" spans="23:51" x14ac:dyDescent="0.15"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</row>
    <row r="202" spans="23:51" x14ac:dyDescent="0.15"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</row>
    <row r="203" spans="23:51" x14ac:dyDescent="0.15"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</row>
    <row r="204" spans="23:51" x14ac:dyDescent="0.15"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</row>
    <row r="205" spans="23:51" x14ac:dyDescent="0.15"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</row>
    <row r="206" spans="23:51" x14ac:dyDescent="0.15"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</row>
    <row r="207" spans="23:51" x14ac:dyDescent="0.15"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</row>
    <row r="208" spans="23:51" x14ac:dyDescent="0.15"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</row>
    <row r="209" spans="23:51" x14ac:dyDescent="0.15"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</row>
    <row r="210" spans="23:51" x14ac:dyDescent="0.15"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</row>
    <row r="211" spans="23:51" x14ac:dyDescent="0.15"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</row>
    <row r="212" spans="23:51" x14ac:dyDescent="0.15"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</row>
    <row r="213" spans="23:51" x14ac:dyDescent="0.15"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</row>
    <row r="214" spans="23:51" x14ac:dyDescent="0.15"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</row>
    <row r="215" spans="23:51" x14ac:dyDescent="0.15"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</row>
    <row r="216" spans="23:51" x14ac:dyDescent="0.15"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</row>
    <row r="217" spans="23:51" x14ac:dyDescent="0.15"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</row>
    <row r="218" spans="23:51" x14ac:dyDescent="0.15"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</row>
    <row r="219" spans="23:51" x14ac:dyDescent="0.15"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</row>
    <row r="220" spans="23:51" x14ac:dyDescent="0.15"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</row>
    <row r="221" spans="23:51" x14ac:dyDescent="0.15"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</row>
    <row r="222" spans="23:51" x14ac:dyDescent="0.15"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</row>
    <row r="223" spans="23:51" x14ac:dyDescent="0.15"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</row>
    <row r="224" spans="23:51" x14ac:dyDescent="0.15"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</row>
    <row r="225" spans="23:51" x14ac:dyDescent="0.15"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</row>
    <row r="226" spans="23:51" x14ac:dyDescent="0.15"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</row>
    <row r="227" spans="23:51" x14ac:dyDescent="0.15"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</row>
    <row r="228" spans="23:51" x14ac:dyDescent="0.15"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</row>
    <row r="229" spans="23:51" x14ac:dyDescent="0.15"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</row>
    <row r="230" spans="23:51" x14ac:dyDescent="0.15"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</row>
    <row r="231" spans="23:51" x14ac:dyDescent="0.15"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</row>
    <row r="232" spans="23:51" x14ac:dyDescent="0.15"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</row>
    <row r="233" spans="23:51" x14ac:dyDescent="0.15"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</row>
    <row r="234" spans="23:51" x14ac:dyDescent="0.15"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</row>
    <row r="235" spans="23:51" x14ac:dyDescent="0.15"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</row>
    <row r="236" spans="23:51" x14ac:dyDescent="0.15"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</row>
    <row r="237" spans="23:51" x14ac:dyDescent="0.15"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</row>
    <row r="238" spans="23:51" x14ac:dyDescent="0.15"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</row>
    <row r="239" spans="23:51" x14ac:dyDescent="0.15"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</row>
    <row r="240" spans="23:51" x14ac:dyDescent="0.15"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</row>
    <row r="241" spans="23:51" x14ac:dyDescent="0.15"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</row>
    <row r="242" spans="23:51" x14ac:dyDescent="0.15"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</row>
    <row r="243" spans="23:51" x14ac:dyDescent="0.15"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</row>
    <row r="244" spans="23:51" x14ac:dyDescent="0.15"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</row>
    <row r="245" spans="23:51" x14ac:dyDescent="0.15"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</row>
    <row r="246" spans="23:51" x14ac:dyDescent="0.15"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</row>
    <row r="247" spans="23:51" x14ac:dyDescent="0.15"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</row>
    <row r="248" spans="23:51" x14ac:dyDescent="0.15"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</row>
    <row r="249" spans="23:51" x14ac:dyDescent="0.15"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</row>
    <row r="250" spans="23:51" x14ac:dyDescent="0.15"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</row>
    <row r="251" spans="23:51" x14ac:dyDescent="0.15"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</row>
    <row r="252" spans="23:51" x14ac:dyDescent="0.15"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</row>
    <row r="253" spans="23:51" x14ac:dyDescent="0.15"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</row>
    <row r="254" spans="23:51" x14ac:dyDescent="0.15"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</row>
    <row r="255" spans="23:51" x14ac:dyDescent="0.15"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</row>
    <row r="256" spans="23:51" x14ac:dyDescent="0.15"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</row>
    <row r="257" spans="23:51" x14ac:dyDescent="0.15"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</row>
    <row r="258" spans="23:51" x14ac:dyDescent="0.15"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</row>
    <row r="259" spans="23:51" x14ac:dyDescent="0.15"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</row>
    <row r="260" spans="23:51" x14ac:dyDescent="0.15"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</row>
    <row r="261" spans="23:51" x14ac:dyDescent="0.15"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</row>
    <row r="262" spans="23:51" x14ac:dyDescent="0.15"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</row>
    <row r="263" spans="23:51" x14ac:dyDescent="0.15"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</row>
    <row r="264" spans="23:51" x14ac:dyDescent="0.15"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</row>
    <row r="265" spans="23:51" x14ac:dyDescent="0.15"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</row>
    <row r="266" spans="23:51" x14ac:dyDescent="0.15"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</row>
    <row r="267" spans="23:51" x14ac:dyDescent="0.15"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</row>
    <row r="268" spans="23:51" x14ac:dyDescent="0.15"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</row>
    <row r="269" spans="23:51" x14ac:dyDescent="0.15"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</row>
    <row r="270" spans="23:51" x14ac:dyDescent="0.15"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</row>
    <row r="271" spans="23:51" x14ac:dyDescent="0.15"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</row>
    <row r="272" spans="23:51" x14ac:dyDescent="0.15"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</row>
    <row r="273" spans="23:51" x14ac:dyDescent="0.15"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</row>
    <row r="274" spans="23:51" x14ac:dyDescent="0.15"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</row>
    <row r="275" spans="23:51" x14ac:dyDescent="0.15"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</row>
    <row r="276" spans="23:51" x14ac:dyDescent="0.15"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</row>
    <row r="277" spans="23:51" x14ac:dyDescent="0.15"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</row>
    <row r="278" spans="23:51" x14ac:dyDescent="0.15"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</row>
    <row r="279" spans="23:51" x14ac:dyDescent="0.15"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</row>
    <row r="280" spans="23:51" x14ac:dyDescent="0.15"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</row>
    <row r="281" spans="23:51" x14ac:dyDescent="0.15"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</row>
    <row r="282" spans="23:51" x14ac:dyDescent="0.15"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</row>
    <row r="283" spans="23:51" x14ac:dyDescent="0.15"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</row>
    <row r="284" spans="23:51" x14ac:dyDescent="0.15"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</row>
    <row r="285" spans="23:51" x14ac:dyDescent="0.15"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</row>
    <row r="286" spans="23:51" x14ac:dyDescent="0.15"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</row>
    <row r="287" spans="23:51" x14ac:dyDescent="0.15"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</row>
    <row r="288" spans="23:51" x14ac:dyDescent="0.15"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</row>
    <row r="289" spans="23:51" x14ac:dyDescent="0.15"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</row>
    <row r="290" spans="23:51" x14ac:dyDescent="0.15"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</row>
    <row r="291" spans="23:51" x14ac:dyDescent="0.15"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</row>
    <row r="292" spans="23:51" x14ac:dyDescent="0.15"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</row>
    <row r="293" spans="23:51" x14ac:dyDescent="0.15"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</row>
    <row r="294" spans="23:51" x14ac:dyDescent="0.15"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</row>
    <row r="295" spans="23:51" x14ac:dyDescent="0.15"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</row>
    <row r="296" spans="23:51" x14ac:dyDescent="0.15"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</row>
    <row r="297" spans="23:51" x14ac:dyDescent="0.15"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</row>
    <row r="298" spans="23:51" x14ac:dyDescent="0.15"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</row>
    <row r="299" spans="23:51" x14ac:dyDescent="0.15"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</row>
    <row r="300" spans="23:51" x14ac:dyDescent="0.15"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</row>
    <row r="301" spans="23:51" x14ac:dyDescent="0.15"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</row>
    <row r="302" spans="23:51" x14ac:dyDescent="0.15"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</row>
    <row r="303" spans="23:51" x14ac:dyDescent="0.15"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</row>
    <row r="304" spans="23:51" x14ac:dyDescent="0.15"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</row>
    <row r="305" spans="23:51" x14ac:dyDescent="0.15"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</row>
    <row r="306" spans="23:51" x14ac:dyDescent="0.15"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</row>
    <row r="307" spans="23:51" x14ac:dyDescent="0.15"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</row>
    <row r="308" spans="23:51" x14ac:dyDescent="0.15"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</row>
    <row r="309" spans="23:51" x14ac:dyDescent="0.15"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</row>
    <row r="310" spans="23:51" x14ac:dyDescent="0.15"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</row>
    <row r="311" spans="23:51" x14ac:dyDescent="0.15"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</row>
    <row r="312" spans="23:51" x14ac:dyDescent="0.15"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</row>
    <row r="313" spans="23:51" x14ac:dyDescent="0.15"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</row>
    <row r="314" spans="23:51" x14ac:dyDescent="0.15"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</row>
    <row r="315" spans="23:51" x14ac:dyDescent="0.15"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</row>
    <row r="316" spans="23:51" x14ac:dyDescent="0.15"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</row>
    <row r="317" spans="23:51" x14ac:dyDescent="0.15"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</row>
    <row r="318" spans="23:51" x14ac:dyDescent="0.15"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</row>
    <row r="319" spans="23:51" x14ac:dyDescent="0.15"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  <c r="AS319" s="207"/>
      <c r="AT319" s="207"/>
      <c r="AU319" s="207"/>
      <c r="AV319" s="207"/>
      <c r="AW319" s="207"/>
      <c r="AX319" s="207"/>
      <c r="AY319" s="207"/>
    </row>
    <row r="320" spans="23:51" x14ac:dyDescent="0.15"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  <c r="AS320" s="207"/>
      <c r="AT320" s="207"/>
      <c r="AU320" s="207"/>
      <c r="AV320" s="207"/>
      <c r="AW320" s="207"/>
      <c r="AX320" s="207"/>
      <c r="AY320" s="207"/>
    </row>
    <row r="321" spans="23:51" x14ac:dyDescent="0.15"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</row>
    <row r="322" spans="23:51" x14ac:dyDescent="0.15"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  <c r="AS322" s="207"/>
      <c r="AT322" s="207"/>
      <c r="AU322" s="207"/>
      <c r="AV322" s="207"/>
      <c r="AW322" s="207"/>
      <c r="AX322" s="207"/>
      <c r="AY322" s="207"/>
    </row>
    <row r="323" spans="23:51" x14ac:dyDescent="0.15"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</row>
    <row r="324" spans="23:51" x14ac:dyDescent="0.15"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</row>
    <row r="325" spans="23:51" x14ac:dyDescent="0.15"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  <c r="AS325" s="207"/>
      <c r="AT325" s="207"/>
      <c r="AU325" s="207"/>
      <c r="AV325" s="207"/>
      <c r="AW325" s="207"/>
      <c r="AX325" s="207"/>
      <c r="AY325" s="207"/>
    </row>
    <row r="326" spans="23:51" x14ac:dyDescent="0.15">
      <c r="W326" s="207"/>
      <c r="X326" s="207"/>
      <c r="Y326" s="207"/>
      <c r="Z326" s="207"/>
      <c r="AA326" s="207"/>
      <c r="AB326" s="207"/>
      <c r="AC326" s="207"/>
      <c r="AD326" s="207"/>
      <c r="AE326" s="207"/>
      <c r="AF326" s="207"/>
      <c r="AG326" s="207"/>
      <c r="AH326" s="207"/>
      <c r="AI326" s="207"/>
      <c r="AJ326" s="207"/>
      <c r="AK326" s="207"/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</row>
    <row r="327" spans="23:51" x14ac:dyDescent="0.15">
      <c r="W327" s="20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</row>
    <row r="328" spans="23:51" x14ac:dyDescent="0.15">
      <c r="W328" s="20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/>
      <c r="AH328" s="207"/>
      <c r="AI328" s="207"/>
      <c r="AJ328" s="207"/>
      <c r="AK328" s="207"/>
      <c r="AL328" s="207"/>
      <c r="AM328" s="207"/>
      <c r="AN328" s="207"/>
      <c r="AO328" s="207"/>
      <c r="AP328" s="207"/>
      <c r="AQ328" s="207"/>
      <c r="AR328" s="207"/>
      <c r="AS328" s="207"/>
      <c r="AT328" s="207"/>
      <c r="AU328" s="207"/>
      <c r="AV328" s="207"/>
      <c r="AW328" s="207"/>
      <c r="AX328" s="207"/>
      <c r="AY328" s="207"/>
    </row>
    <row r="329" spans="23:51" x14ac:dyDescent="0.15"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  <c r="AM329" s="207"/>
      <c r="AN329" s="207"/>
      <c r="AO329" s="207"/>
      <c r="AP329" s="207"/>
      <c r="AQ329" s="207"/>
      <c r="AR329" s="207"/>
      <c r="AS329" s="207"/>
      <c r="AT329" s="207"/>
      <c r="AU329" s="207"/>
      <c r="AV329" s="207"/>
      <c r="AW329" s="207"/>
      <c r="AX329" s="207"/>
      <c r="AY329" s="207"/>
    </row>
    <row r="330" spans="23:51" x14ac:dyDescent="0.15"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  <c r="AS330" s="207"/>
      <c r="AT330" s="207"/>
      <c r="AU330" s="207"/>
      <c r="AV330" s="207"/>
      <c r="AW330" s="207"/>
      <c r="AX330" s="207"/>
      <c r="AY330" s="207"/>
    </row>
    <row r="331" spans="23:51" x14ac:dyDescent="0.15"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</row>
    <row r="332" spans="23:51" x14ac:dyDescent="0.15"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  <c r="AM332" s="207"/>
      <c r="AN332" s="207"/>
      <c r="AO332" s="207"/>
      <c r="AP332" s="207"/>
      <c r="AQ332" s="207"/>
      <c r="AR332" s="207"/>
      <c r="AS332" s="207"/>
      <c r="AT332" s="207"/>
      <c r="AU332" s="207"/>
      <c r="AV332" s="207"/>
      <c r="AW332" s="207"/>
      <c r="AX332" s="207"/>
      <c r="AY332" s="207"/>
    </row>
    <row r="333" spans="23:51" x14ac:dyDescent="0.15">
      <c r="W333" s="20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/>
      <c r="AH333" s="207"/>
      <c r="AI333" s="207"/>
      <c r="AJ333" s="207"/>
      <c r="AK333" s="207"/>
      <c r="AL333" s="207"/>
      <c r="AM333" s="207"/>
      <c r="AN333" s="207"/>
      <c r="AO333" s="207"/>
      <c r="AP333" s="207"/>
      <c r="AQ333" s="207"/>
      <c r="AR333" s="207"/>
      <c r="AS333" s="207"/>
      <c r="AT333" s="207"/>
      <c r="AU333" s="207"/>
      <c r="AV333" s="207"/>
      <c r="AW333" s="207"/>
      <c r="AX333" s="207"/>
      <c r="AY333" s="207"/>
    </row>
    <row r="334" spans="23:51" x14ac:dyDescent="0.15"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207"/>
      <c r="AP334" s="207"/>
      <c r="AQ334" s="207"/>
      <c r="AR334" s="207"/>
      <c r="AS334" s="207"/>
      <c r="AT334" s="207"/>
      <c r="AU334" s="207"/>
      <c r="AV334" s="207"/>
      <c r="AW334" s="207"/>
      <c r="AX334" s="207"/>
      <c r="AY334" s="207"/>
    </row>
    <row r="335" spans="23:51" x14ac:dyDescent="0.15">
      <c r="W335" s="20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/>
      <c r="AH335" s="207"/>
      <c r="AI335" s="207"/>
      <c r="AJ335" s="207"/>
      <c r="AK335" s="207"/>
      <c r="AL335" s="207"/>
      <c r="AM335" s="207"/>
      <c r="AN335" s="207"/>
      <c r="AO335" s="207"/>
      <c r="AP335" s="207"/>
      <c r="AQ335" s="207"/>
      <c r="AR335" s="207"/>
      <c r="AS335" s="207"/>
      <c r="AT335" s="207"/>
      <c r="AU335" s="207"/>
      <c r="AV335" s="207"/>
      <c r="AW335" s="207"/>
      <c r="AX335" s="207"/>
      <c r="AY335" s="207"/>
    </row>
    <row r="336" spans="23:51" x14ac:dyDescent="0.15">
      <c r="W336" s="20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</row>
    <row r="337" spans="23:51" x14ac:dyDescent="0.15"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</row>
    <row r="338" spans="23:51" x14ac:dyDescent="0.15"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</row>
    <row r="339" spans="23:51" x14ac:dyDescent="0.15"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</row>
    <row r="340" spans="23:51" x14ac:dyDescent="0.15"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</row>
    <row r="341" spans="23:51" x14ac:dyDescent="0.15"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</row>
    <row r="342" spans="23:51" x14ac:dyDescent="0.15"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</row>
    <row r="343" spans="23:51" x14ac:dyDescent="0.15"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</row>
    <row r="344" spans="23:51" x14ac:dyDescent="0.15"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</row>
    <row r="345" spans="23:51" x14ac:dyDescent="0.15"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  <c r="AS345" s="207"/>
      <c r="AT345" s="207"/>
      <c r="AU345" s="207"/>
      <c r="AV345" s="207"/>
      <c r="AW345" s="207"/>
      <c r="AX345" s="207"/>
      <c r="AY345" s="207"/>
    </row>
    <row r="346" spans="23:51" x14ac:dyDescent="0.15"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</row>
    <row r="347" spans="23:51" x14ac:dyDescent="0.15"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207"/>
      <c r="AJ347" s="207"/>
      <c r="AK347" s="207"/>
      <c r="AL347" s="207"/>
      <c r="AM347" s="207"/>
      <c r="AN347" s="207"/>
      <c r="AO347" s="207"/>
      <c r="AP347" s="207"/>
      <c r="AQ347" s="207"/>
      <c r="AR347" s="207"/>
      <c r="AS347" s="207"/>
      <c r="AT347" s="207"/>
      <c r="AU347" s="207"/>
      <c r="AV347" s="207"/>
      <c r="AW347" s="207"/>
      <c r="AX347" s="207"/>
      <c r="AY347" s="207"/>
    </row>
    <row r="348" spans="23:51" x14ac:dyDescent="0.15"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207"/>
      <c r="AJ348" s="207"/>
      <c r="AK348" s="207"/>
      <c r="AL348" s="207"/>
      <c r="AM348" s="207"/>
      <c r="AN348" s="207"/>
      <c r="AO348" s="207"/>
      <c r="AP348" s="207"/>
      <c r="AQ348" s="207"/>
      <c r="AR348" s="207"/>
      <c r="AS348" s="207"/>
      <c r="AT348" s="207"/>
      <c r="AU348" s="207"/>
      <c r="AV348" s="207"/>
      <c r="AW348" s="207"/>
      <c r="AX348" s="207"/>
      <c r="AY348" s="207"/>
    </row>
    <row r="349" spans="23:51" x14ac:dyDescent="0.15">
      <c r="W349" s="20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/>
      <c r="AH349" s="207"/>
      <c r="AI349" s="207"/>
      <c r="AJ349" s="207"/>
      <c r="AK349" s="207"/>
      <c r="AL349" s="207"/>
      <c r="AM349" s="207"/>
      <c r="AN349" s="207"/>
      <c r="AO349" s="207"/>
      <c r="AP349" s="207"/>
      <c r="AQ349" s="207"/>
      <c r="AR349" s="207"/>
      <c r="AS349" s="207"/>
      <c r="AT349" s="207"/>
      <c r="AU349" s="207"/>
      <c r="AV349" s="207"/>
      <c r="AW349" s="207"/>
      <c r="AX349" s="207"/>
      <c r="AY349" s="207"/>
    </row>
  </sheetData>
  <sheetProtection algorithmName="SHA-512" hashValue="uMAGucfmaa7DEOxMyluPkE33ai9nPQa1Xatz5y7mKeNtPbB0ydrHA7cpjXrwllPRCuozegeKIzTwCLMeKyoQ6w==" saltValue="SZfeTs1ScpMqLKjwumyOyQ==" spinCount="100000" sheet="1" objects="1" scenarios="1"/>
  <conditionalFormatting sqref="A8:G25">
    <cfRule type="expression" dxfId="30" priority="3">
      <formula>MOD(ROW(),2)=0</formula>
    </cfRule>
  </conditionalFormatting>
  <conditionalFormatting sqref="A34:G50">
    <cfRule type="expression" dxfId="29" priority="178">
      <formula>MOD(ROW(),2)=0</formula>
    </cfRule>
  </conditionalFormatting>
  <conditionalFormatting sqref="A59:G75">
    <cfRule type="expression" dxfId="28" priority="197">
      <formula>MOD(ROW(),2)=0</formula>
    </cfRule>
  </conditionalFormatting>
  <conditionalFormatting sqref="J8:N25">
    <cfRule type="expression" dxfId="27" priority="6">
      <formula>MOD(ROW(),2)=0</formula>
    </cfRule>
  </conditionalFormatting>
  <conditionalFormatting sqref="J34:N50">
    <cfRule type="expression" dxfId="26" priority="2">
      <formula>MOD(ROW(),2)=0</formula>
    </cfRule>
  </conditionalFormatting>
  <conditionalFormatting sqref="J59:N75">
    <cfRule type="expression" dxfId="25" priority="1">
      <formula>MOD(ROW(),2)=0</formula>
    </cfRule>
  </conditionalFormatting>
  <conditionalFormatting sqref="O8:P25">
    <cfRule type="expression" dxfId="24" priority="156">
      <formula>MOD(ROW(),2)=0</formula>
    </cfRule>
  </conditionalFormatting>
  <conditionalFormatting sqref="O34:P50">
    <cfRule type="expression" dxfId="23" priority="99">
      <formula>MOD(ROW(),2)=0</formula>
    </cfRule>
  </conditionalFormatting>
  <conditionalFormatting sqref="O59:P75">
    <cfRule type="expression" dxfId="22" priority="43">
      <formula>MOD(ROW(),2)=0</formula>
    </cfRule>
  </conditionalFormatting>
  <conditionalFormatting sqref="S8:V25">
    <cfRule type="expression" dxfId="21" priority="21">
      <formula>MOD(ROW(),2)=0</formula>
    </cfRule>
  </conditionalFormatting>
  <conditionalFormatting sqref="S34:V50">
    <cfRule type="expression" dxfId="20" priority="15">
      <formula>MOD(ROW(),2)=0</formula>
    </cfRule>
  </conditionalFormatting>
  <conditionalFormatting sqref="S59:V75">
    <cfRule type="expression" dxfId="19" priority="9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7E670-A8AF-2B44-8537-FB37386C4EEB}">
  <sheetPr codeName="Sheet5">
    <tabColor theme="4" tint="0.39997558519241921"/>
  </sheetPr>
  <dimension ref="A1:AK36"/>
  <sheetViews>
    <sheetView workbookViewId="0">
      <selection activeCell="F32" sqref="F32"/>
    </sheetView>
  </sheetViews>
  <sheetFormatPr baseColWidth="10" defaultRowHeight="13" x14ac:dyDescent="0.15"/>
  <cols>
    <col min="1" max="1" width="20.33203125" style="205" customWidth="1"/>
    <col min="2" max="2" width="16.6640625" style="205" customWidth="1"/>
    <col min="3" max="8" width="12.1640625" style="205" customWidth="1"/>
    <col min="9" max="16384" width="10.83203125" style="205"/>
  </cols>
  <sheetData>
    <row r="1" spans="1:37" ht="14" x14ac:dyDescent="0.15">
      <c r="A1" s="204" t="s">
        <v>24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</row>
    <row r="2" spans="1:37" ht="14" x14ac:dyDescent="0.15">
      <c r="A2" s="206" t="s">
        <v>21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</row>
    <row r="3" spans="1:37" ht="15" thickBo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</row>
    <row r="7" spans="1:37" ht="30" x14ac:dyDescent="0.15">
      <c r="A7" s="282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</row>
    <row r="8" spans="1:37" ht="18" customHeight="1" thickBot="1" x14ac:dyDescent="0.2">
      <c r="A8" s="186" t="str">
        <f>'ERG Oct 2019'!K2</f>
        <v>Ergon Energy</v>
      </c>
      <c r="B8" s="187" t="str">
        <f>'ERG Oct 2019'!L2</f>
        <v>Regulated</v>
      </c>
      <c r="C8" s="188">
        <f>91*'ERG Oct 2019'!M2/100</f>
        <v>113.69209090909091</v>
      </c>
      <c r="D8" s="188">
        <f>$C$5*'ERG Oct 2019'!N2/100</f>
        <v>1221.590909090909</v>
      </c>
      <c r="E8" s="189">
        <v>0</v>
      </c>
      <c r="F8" s="190">
        <f>SUM(C8:E8)</f>
        <v>1335.2829999999999</v>
      </c>
      <c r="G8" s="191">
        <f>F8*4</f>
        <v>5341.1319999999996</v>
      </c>
      <c r="H8" s="192">
        <f>G8*1.1</f>
        <v>5875.2452000000003</v>
      </c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</row>
    <row r="9" spans="1:37" ht="14" x14ac:dyDescent="0.15"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</row>
    <row r="10" spans="1:37" ht="15" thickBot="1" x14ac:dyDescent="0.2"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</row>
    <row r="16" spans="1:37" ht="30" x14ac:dyDescent="0.15">
      <c r="A16" s="282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</row>
    <row r="17" spans="1:37" ht="18" customHeight="1" thickBot="1" x14ac:dyDescent="0.2">
      <c r="A17" s="186" t="str">
        <f>'ERG Oct 2019'!K3</f>
        <v>Ergon Energy</v>
      </c>
      <c r="B17" s="187" t="str">
        <f>'ERG Oct 2019'!L3</f>
        <v>Regulated</v>
      </c>
      <c r="C17" s="188">
        <f>91*'ERG Oct 2019'!M3/100</f>
        <v>113.69209090909091</v>
      </c>
      <c r="D17" s="188">
        <f>(C12*C13)*'ERG Oct 2019'!N3/100</f>
        <v>855.11363636363637</v>
      </c>
      <c r="E17" s="189">
        <f>(C12*C14)*'ERG Oct 2019'!AF3/100</f>
        <v>268.63636363636363</v>
      </c>
      <c r="F17" s="190">
        <f>SUM(C17:E17)</f>
        <v>1237.4420909090909</v>
      </c>
      <c r="G17" s="191">
        <f>F17*4</f>
        <v>4949.7683636363636</v>
      </c>
      <c r="H17" s="192">
        <f>G17*1.1</f>
        <v>5444.7452000000003</v>
      </c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</row>
    <row r="18" spans="1:37" ht="14" x14ac:dyDescent="0.15"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</row>
    <row r="19" spans="1:37" ht="15" thickBot="1" x14ac:dyDescent="0.2"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</row>
    <row r="25" spans="1:37" ht="30" x14ac:dyDescent="0.15">
      <c r="A25" s="282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</row>
    <row r="26" spans="1:37" ht="18" customHeight="1" thickBot="1" x14ac:dyDescent="0.2">
      <c r="A26" s="186" t="str">
        <f>'ERG Oct 2019'!K4</f>
        <v>Ergon Energy</v>
      </c>
      <c r="B26" s="187" t="str">
        <f>'ERG Oct 2019'!L4</f>
        <v>Regulated</v>
      </c>
      <c r="C26" s="188">
        <f>91*'ERG Oct 2019'!M4/100</f>
        <v>113.69209090909091</v>
      </c>
      <c r="D26" s="188">
        <f>(C21*C22)*'ERG Oct 2019'!N4/100</f>
        <v>2117.4363636363637</v>
      </c>
      <c r="E26" s="189">
        <f>(C21*C23)*'ERG Oct 2019'!W4/100</f>
        <v>343.36363636363632</v>
      </c>
      <c r="F26" s="190">
        <f>SUM(C26:E26)</f>
        <v>2574.4920909090911</v>
      </c>
      <c r="G26" s="191">
        <f>F26*4</f>
        <v>10297.968363636364</v>
      </c>
      <c r="H26" s="192">
        <f>G26*1.1</f>
        <v>11327.765200000002</v>
      </c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</row>
    <row r="27" spans="1:37" ht="14" x14ac:dyDescent="0.15"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</row>
    <row r="28" spans="1:37" ht="14" x14ac:dyDescent="0.15"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</row>
    <row r="29" spans="1:37" ht="14" x14ac:dyDescent="0.15"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</row>
    <row r="30" spans="1:37" ht="14" x14ac:dyDescent="0.15"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</row>
    <row r="31" spans="1:37" ht="14" x14ac:dyDescent="0.15"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</row>
    <row r="32" spans="1:37" ht="14" x14ac:dyDescent="0.15"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</row>
    <row r="33" spans="10:37" ht="14" x14ac:dyDescent="0.15"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</row>
    <row r="34" spans="10:37" ht="14" x14ac:dyDescent="0.15"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</row>
    <row r="35" spans="10:37" ht="14" x14ac:dyDescent="0.15"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</row>
    <row r="36" spans="10:37" ht="14" x14ac:dyDescent="0.15"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</row>
  </sheetData>
  <sheetProtection algorithmName="SHA-512" hashValue="bs1mFUSRlvXiknPGIuH03UvgOGx2lti31kS2YUBCk8NdQYi4aAMtOk8oLI9dHSg3fswvnw2tbrf26v7ND4A2Lg==" saltValue="oBygAGm8ZPvN4HNa2loQe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A4BD1-FE2F-3147-ACA6-9AEF327D8F08}">
  <sheetPr codeName="Sheet58">
    <tabColor theme="4" tint="0.59999389629810485"/>
  </sheetPr>
  <dimension ref="A1:AM107"/>
  <sheetViews>
    <sheetView tabSelected="1" zoomScale="110" zoomScaleNormal="110" zoomScalePageLayoutView="120" workbookViewId="0">
      <selection activeCell="A2" sqref="A2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0" width="12.1640625" customWidth="1"/>
    <col min="21" max="49" width="7.5" customWidth="1"/>
  </cols>
  <sheetData>
    <row r="1" spans="1:39" ht="14" x14ac:dyDescent="0.15">
      <c r="A1" s="364" t="s">
        <v>270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</row>
    <row r="2" spans="1:39" ht="14" x14ac:dyDescent="0.15">
      <c r="A2" s="365" t="s">
        <v>221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</row>
    <row r="3" spans="1:39" ht="15" thickBot="1" x14ac:dyDescent="0.2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364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</row>
    <row r="7" spans="1:39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</row>
    <row r="8" spans="1:39" ht="14" x14ac:dyDescent="0.15">
      <c r="A8" s="131" t="str">
        <f>'SEQ Oct 2023'!K2</f>
        <v>AGL</v>
      </c>
      <c r="B8" s="132" t="str">
        <f>'SEQ Oct 2023'!L2</f>
        <v>Business Value Saver</v>
      </c>
      <c r="C8" s="133">
        <f>IF('SEQ Oct 2023'!BP2=0,91*'SEQ Oct 2023'!M2/100,(91*'SEQ Oct 2023'!M2/100)+'SEQ Oct 2023'!BP2/4)</f>
        <v>122.12199999999999</v>
      </c>
      <c r="D8" s="134">
        <f>IF('SEQ Oct 2023'!O2="",$C$5*'SEQ Oct 2023'!N2/100,IF($C$5&gt;='SEQ Oct 2023'!P2,('SEQ Oct 2023'!P2*'SEQ Oct 2023'!N2/100),($C$5*'SEQ Oct 2023'!N2/100)))</f>
        <v>1469.0909090909088</v>
      </c>
      <c r="E8" s="134">
        <f>IF(AND('SEQ Oct 2023'!P2&gt;0,'SEQ Oct 2023'!R2&gt;0),IF($C$5&lt;'SEQ Oct 2023'!P2,0,IF($C$5&lt;=('SEQ Oct 2023'!R2+'SEQ Oct 2023'!P2),(($C$5-'SEQ Oct 2023'!P2)*'SEQ Oct 2023'!Q2/100),(('SEQ Oct 2023'!R2)*'SEQ Oct 2023'!Q2/100))),0)</f>
        <v>0</v>
      </c>
      <c r="F8" s="134">
        <f>IF(AND('SEQ Oct 2023'!R2&gt;0,'SEQ Oct 2023'!T2&gt;0),IF(($C$5&lt;'SEQ Oct 2023'!T2),(0),($C$5-'SEQ Oct 2023'!T2)*'SEQ Oct 2023'!U2/100),IF(AND('SEQ Oct 2023'!R2&gt;0,'SEQ Oct 2023'!T2=""),IF(($C$5&lt;'SEQ Oct 2023'!R2+'SEQ Oct 2023'!P2),(0),(($C$5-('SEQ Oct 2023'!R2+'SEQ Oct 2023'!P2))*'SEQ Oct 2023'!S2/100)),IF(AND('SEQ Oct 2023'!P2&gt;0,'SEQ Oct 2023'!R2=""&gt;0),IF(($C$5&lt;'SEQ Oct 2023'!P2),(0),($C$5-'SEQ Oct 2023'!P2)*'SEQ Oct 2023'!Q2/100),0)))</f>
        <v>0</v>
      </c>
      <c r="G8" s="232">
        <f>SUM(C8:F8)</f>
        <v>1591.2129090909089</v>
      </c>
      <c r="H8" s="239">
        <f t="shared" ref="H8:H20" si="0">(G8-C8)*4</f>
        <v>5876.3636363636351</v>
      </c>
      <c r="I8" s="239">
        <f t="shared" ref="I8:I20" si="1">G8*4</f>
        <v>6364.8516363636354</v>
      </c>
      <c r="J8" s="136">
        <f>I8*1.1</f>
        <v>7001.3367999999991</v>
      </c>
      <c r="K8" s="137">
        <f>'SEQ Oct 2023'!BB2</f>
        <v>0</v>
      </c>
      <c r="L8" s="137">
        <f>'SEQ Oct 2023'!BC2</f>
        <v>0</v>
      </c>
      <c r="M8" s="137">
        <f>'SEQ Oct 2023'!BD2</f>
        <v>0</v>
      </c>
      <c r="N8" s="137">
        <f>'SEQ Oct 2023'!BE2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6364.8516363636354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6364.8516363636354</v>
      </c>
      <c r="S8" s="236">
        <f>Q8*1.1</f>
        <v>7001.3367999999991</v>
      </c>
      <c r="T8" s="361">
        <f>R8*1.1</f>
        <v>7001.3367999999991</v>
      </c>
      <c r="U8" s="364"/>
      <c r="V8" s="364"/>
      <c r="W8" s="364"/>
      <c r="X8" s="364"/>
      <c r="Y8" s="364"/>
      <c r="Z8" s="364"/>
      <c r="AA8" s="364"/>
      <c r="AB8" s="364"/>
      <c r="AC8" s="364"/>
      <c r="AD8" s="364"/>
      <c r="AE8" s="364"/>
      <c r="AF8" s="364"/>
      <c r="AG8" s="364"/>
      <c r="AH8" s="364"/>
      <c r="AI8" s="364"/>
      <c r="AJ8" s="364"/>
      <c r="AK8" s="364"/>
      <c r="AL8" s="364"/>
      <c r="AM8" s="364"/>
    </row>
    <row r="9" spans="1:39" ht="14" x14ac:dyDescent="0.15">
      <c r="A9" s="131" t="str">
        <f>'SEQ Oct 2023'!K3</f>
        <v>Diamond Energy</v>
      </c>
      <c r="B9" s="132" t="str">
        <f>'SEQ Oct 2023'!L3</f>
        <v>Renewable Saver</v>
      </c>
      <c r="C9" s="133">
        <f>IF('SEQ Oct 2023'!BP3=0,91*'SEQ Oct 2023'!M3/100,(91*'SEQ Oct 2023'!M3/100)+'SEQ Oct 2023'!BP3/4)</f>
        <v>112.84</v>
      </c>
      <c r="D9" s="134">
        <f>IF('SEQ Oct 2023'!O3="",$C$5*'SEQ Oct 2023'!N3/100,IF($C$5&gt;='SEQ Oct 2023'!P3,('SEQ Oct 2023'!P3*'SEQ Oct 2023'!N3/100),($C$5*'SEQ Oct 2023'!N3/100)))</f>
        <v>1487.7272727272727</v>
      </c>
      <c r="E9" s="134">
        <f>IF(AND('SEQ Oct 2023'!P3&gt;0,'SEQ Oct 2023'!R3&gt;0),IF($C$5&lt;'SEQ Oct 2023'!P3,0,IF($C$5&lt;=('SEQ Oct 2023'!R3+'SEQ Oct 2023'!P3),(($C$5-'SEQ Oct 2023'!P3)*'SEQ Oct 2023'!Q3/100),(('SEQ Oct 2023'!R3)*'SEQ Oct 2023'!Q3/100))),0)</f>
        <v>0</v>
      </c>
      <c r="F9" s="134">
        <f>IF(AND('SEQ Oct 2023'!R3&gt;0,'SEQ Oct 2023'!T3&gt;0),IF(($C$5&lt;'SEQ Oct 2023'!T3),(0),($C$5-'SEQ Oct 2023'!T3)*'SEQ Oct 2023'!U3/100),IF(AND('SEQ Oct 2023'!R3&gt;0,'SEQ Oct 2023'!T3=""),IF(($C$5&lt;'SEQ Oct 2023'!R3+'SEQ Oct 2023'!P3),(0),(($C$5-('SEQ Oct 2023'!R3+'SEQ Oct 2023'!P3))*'SEQ Oct 2023'!S3/100)),IF(AND('SEQ Oct 2023'!P3&gt;0,'SEQ Oct 2023'!R3=""&gt;0),IF(($C$5&lt;'SEQ Oct 2023'!P3),(0),($C$5-'SEQ Oct 2023'!P3)*'SEQ Oct 2023'!Q3/100),0)))</f>
        <v>0</v>
      </c>
      <c r="G9" s="232">
        <f t="shared" ref="G9:G16" si="3">SUM(C9:F9)</f>
        <v>1600.5672727272727</v>
      </c>
      <c r="H9" s="239">
        <f t="shared" si="0"/>
        <v>5950.909090909091</v>
      </c>
      <c r="I9" s="239">
        <f t="shared" si="1"/>
        <v>6402.2690909090907</v>
      </c>
      <c r="J9" s="136">
        <f t="shared" ref="J9:J20" si="4">I9*1.1</f>
        <v>7042.4960000000001</v>
      </c>
      <c r="K9" s="137">
        <f>'SEQ Oct 2023'!BB3</f>
        <v>0</v>
      </c>
      <c r="L9" s="137">
        <f>'SEQ Oct 2023'!BC3</f>
        <v>0</v>
      </c>
      <c r="M9" s="137">
        <f>'SEQ Oct 2023'!BD3</f>
        <v>2</v>
      </c>
      <c r="N9" s="137">
        <f>'SEQ Oct 2023'!BE3</f>
        <v>0</v>
      </c>
      <c r="O9" s="144" t="str">
        <f t="shared" ref="O9:O18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2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6402.2690909090907</v>
      </c>
      <c r="R9" s="240">
        <f t="shared" ref="R9:R2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6274.2237090909084</v>
      </c>
      <c r="S9" s="136">
        <f t="shared" ref="S9:T20" si="8">Q9*1.1</f>
        <v>7042.4960000000001</v>
      </c>
      <c r="T9" s="361">
        <f t="shared" si="8"/>
        <v>6901.6460799999995</v>
      </c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64"/>
      <c r="AL9" s="364"/>
      <c r="AM9" s="364"/>
    </row>
    <row r="10" spans="1:39" ht="14" x14ac:dyDescent="0.15">
      <c r="A10" s="131" t="str">
        <f>'SEQ Oct 2023'!K4</f>
        <v>EnergyAustralia</v>
      </c>
      <c r="B10" s="132" t="str">
        <f>'SEQ Oct 2023'!L4</f>
        <v>Balance Plan</v>
      </c>
      <c r="C10" s="133">
        <f>IF('SEQ Oct 2023'!BP4=0,91*'SEQ Oct 2023'!M4/100,(91*'SEQ Oct 2023'!M4/100)+'SEQ Oct 2023'!BP4/4)</f>
        <v>118.3</v>
      </c>
      <c r="D10" s="134">
        <f>IF('SEQ Oct 2023'!O4="",$C$5*'SEQ Oct 2023'!N4/100,IF($C$5&gt;='SEQ Oct 2023'!P4,('SEQ Oct 2023'!P4*'SEQ Oct 2023'!N4/100),($C$5*'SEQ Oct 2023'!N4/100)))</f>
        <v>1667.7272727272727</v>
      </c>
      <c r="E10" s="134">
        <f>IF(AND('SEQ Oct 2023'!P4&gt;0,'SEQ Oct 2023'!R4&gt;0),IF($C$5&lt;'SEQ Oct 2023'!P4,0,IF($C$5&lt;=('SEQ Oct 2023'!R4+'SEQ Oct 2023'!P4),(($C$5-'SEQ Oct 2023'!P4)*'SEQ Oct 2023'!Q4/100),(('SEQ Oct 2023'!R4)*'SEQ Oct 2023'!Q4/100))),0)</f>
        <v>0</v>
      </c>
      <c r="F10" s="134">
        <f>IF(AND('SEQ Oct 2023'!R4&gt;0,'SEQ Oct 2023'!T4&gt;0),IF(($C$5&lt;'SEQ Oct 2023'!T4),(0),($C$5-'SEQ Oct 2023'!T4)*'SEQ Oct 2023'!U4/100),IF(AND('SEQ Oct 2023'!R4&gt;0,'SEQ Oct 2023'!T4=""),IF(($C$5&lt;'SEQ Oct 2023'!R4+'SEQ Oct 2023'!P4),(0),(($C$5-('SEQ Oct 2023'!R4+'SEQ Oct 2023'!P4))*'SEQ Oct 2023'!S4/100)),IF(AND('SEQ Oct 2023'!P4&gt;0,'SEQ Oct 2023'!R4=""&gt;0),IF(($C$5&lt;'SEQ Oct 2023'!P4),(0),($C$5-'SEQ Oct 2023'!P4)*'SEQ Oct 2023'!Q4/100),0)))</f>
        <v>0</v>
      </c>
      <c r="G10" s="232">
        <f t="shared" si="3"/>
        <v>1786.0272727272727</v>
      </c>
      <c r="H10" s="239">
        <f t="shared" si="0"/>
        <v>6670.909090909091</v>
      </c>
      <c r="I10" s="239">
        <f t="shared" si="1"/>
        <v>7144.1090909090908</v>
      </c>
      <c r="J10" s="136">
        <f t="shared" si="4"/>
        <v>7858.52</v>
      </c>
      <c r="K10" s="137">
        <f>'SEQ Oct 2023'!BB4</f>
        <v>7</v>
      </c>
      <c r="L10" s="137">
        <f>'SEQ Oct 2023'!BC4</f>
        <v>0</v>
      </c>
      <c r="M10" s="137">
        <f>'SEQ Oct 2023'!BD4</f>
        <v>0</v>
      </c>
      <c r="N10" s="137">
        <f>'SEQ Oct 2023'!BE4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6644.0214545454546</v>
      </c>
      <c r="R10" s="240">
        <f t="shared" si="7"/>
        <v>6644.0214545454546</v>
      </c>
      <c r="S10" s="136">
        <f t="shared" si="8"/>
        <v>7308.423600000001</v>
      </c>
      <c r="T10" s="361">
        <f t="shared" si="8"/>
        <v>7308.423600000001</v>
      </c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</row>
    <row r="11" spans="1:39" ht="14" x14ac:dyDescent="0.15">
      <c r="A11" s="131" t="str">
        <f>'SEQ Oct 2023'!K5</f>
        <v>Origin Energy</v>
      </c>
      <c r="B11" s="132" t="str">
        <f>'SEQ Oct 2023'!L5</f>
        <v>Go Variable</v>
      </c>
      <c r="C11" s="133">
        <f>IF('SEQ Oct 2023'!BP5=0,91*'SEQ Oct 2023'!M5/100,(91*'SEQ Oct 2023'!M5/100)+'SEQ Oct 2023'!BP5/4)</f>
        <v>126.87054545454545</v>
      </c>
      <c r="D11" s="134">
        <f>IF('SEQ Oct 2023'!O5="",$C$5*'SEQ Oct 2023'!N5/100,IF($C$5&gt;='SEQ Oct 2023'!P5,('SEQ Oct 2023'!P5*'SEQ Oct 2023'!N5/100),($C$5*'SEQ Oct 2023'!N5/100)))</f>
        <v>1497.7272727272727</v>
      </c>
      <c r="E11" s="134">
        <f>IF(AND('SEQ Oct 2023'!P5&gt;0,'SEQ Oct 2023'!R5&gt;0),IF($C$5&lt;'SEQ Oct 2023'!P5,0,IF($C$5&lt;=('SEQ Oct 2023'!R5+'SEQ Oct 2023'!P5),(($C$5-'SEQ Oct 2023'!P5)*'SEQ Oct 2023'!Q5/100),(('SEQ Oct 2023'!R5)*'SEQ Oct 2023'!Q5/100))),0)</f>
        <v>0</v>
      </c>
      <c r="F11" s="134">
        <f>IF(AND('SEQ Oct 2023'!R5&gt;0,'SEQ Oct 2023'!T5&gt;0),IF(($C$5&lt;'SEQ Oct 2023'!T5),(0),($C$5-'SEQ Oct 2023'!T5)*'SEQ Oct 2023'!U5/100),IF(AND('SEQ Oct 2023'!R5&gt;0,'SEQ Oct 2023'!T5=""),IF(($C$5&lt;'SEQ Oct 2023'!R5+'SEQ Oct 2023'!P5),(0),(($C$5-('SEQ Oct 2023'!R5+'SEQ Oct 2023'!P5))*'SEQ Oct 2023'!S5/100)),IF(AND('SEQ Oct 2023'!P5&gt;0,'SEQ Oct 2023'!R5=""&gt;0),IF(($C$5&lt;'SEQ Oct 2023'!P5),(0),($C$5-'SEQ Oct 2023'!P5)*'SEQ Oct 2023'!Q5/100),0)))</f>
        <v>0</v>
      </c>
      <c r="G11" s="232">
        <f t="shared" si="3"/>
        <v>1624.5978181818182</v>
      </c>
      <c r="H11" s="239">
        <f t="shared" si="0"/>
        <v>5990.909090909091</v>
      </c>
      <c r="I11" s="239">
        <f t="shared" si="1"/>
        <v>6498.3912727272727</v>
      </c>
      <c r="J11" s="136">
        <f t="shared" si="4"/>
        <v>7148.2304000000004</v>
      </c>
      <c r="K11" s="137">
        <f>'SEQ Oct 2023'!BB5</f>
        <v>0</v>
      </c>
      <c r="L11" s="137">
        <f>'SEQ Oct 2023'!BC5</f>
        <v>0</v>
      </c>
      <c r="M11" s="137">
        <f>'SEQ Oct 2023'!BD5</f>
        <v>0</v>
      </c>
      <c r="N11" s="137">
        <f>'SEQ Oct 2023'!BE5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6498.3912727272727</v>
      </c>
      <c r="R11" s="240">
        <f t="shared" si="7"/>
        <v>6498.3912727272727</v>
      </c>
      <c r="S11" s="136">
        <f t="shared" si="8"/>
        <v>7148.2304000000004</v>
      </c>
      <c r="T11" s="361">
        <f t="shared" si="8"/>
        <v>7148.2304000000004</v>
      </c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</row>
    <row r="12" spans="1:39" ht="14" x14ac:dyDescent="0.15">
      <c r="A12" s="131" t="str">
        <f>'SEQ Oct 2023'!K6</f>
        <v>Powershop</v>
      </c>
      <c r="B12" s="132" t="str">
        <f>'SEQ Oct 2023'!L6</f>
        <v>100% Carbon Neutral</v>
      </c>
      <c r="C12" s="133">
        <f>IF('SEQ Oct 2023'!BP6=0,91*'SEQ Oct 2023'!M6/100,(91*'SEQ Oct 2023'!M6/100)+'SEQ Oct 2023'!BP6/4)</f>
        <v>131.47845454545453</v>
      </c>
      <c r="D12" s="134">
        <f>IF('SEQ Oct 2023'!O6="",$C$5*'SEQ Oct 2023'!N6/100,IF($C$5&gt;='SEQ Oct 2023'!P6,('SEQ Oct 2023'!P6*'SEQ Oct 2023'!N6/100),($C$5*'SEQ Oct 2023'!N6/100)))</f>
        <v>1639.5454545454545</v>
      </c>
      <c r="E12" s="134">
        <f>IF(AND('SEQ Oct 2023'!P6&gt;0,'SEQ Oct 2023'!R6&gt;0),IF($C$5&lt;'SEQ Oct 2023'!P6,0,IF($C$5&lt;=('SEQ Oct 2023'!R6+'SEQ Oct 2023'!P6),(($C$5-'SEQ Oct 2023'!P6)*'SEQ Oct 2023'!Q6/100),(('SEQ Oct 2023'!R6)*'SEQ Oct 2023'!Q6/100))),0)</f>
        <v>0</v>
      </c>
      <c r="F12" s="134">
        <f>IF(AND('SEQ Oct 2023'!R6&gt;0,'SEQ Oct 2023'!T6&gt;0),IF(($C$5&lt;'SEQ Oct 2023'!T6),(0),($C$5-'SEQ Oct 2023'!T6)*'SEQ Oct 2023'!U6/100),IF(AND('SEQ Oct 2023'!R6&gt;0,'SEQ Oct 2023'!T6=""),IF(($C$5&lt;'SEQ Oct 2023'!R6+'SEQ Oct 2023'!P6),(0),(($C$5-('SEQ Oct 2023'!R6+'SEQ Oct 2023'!P6))*'SEQ Oct 2023'!S6/100)),IF(AND('SEQ Oct 2023'!P6&gt;0,'SEQ Oct 2023'!R6=""&gt;0),IF(($C$5&lt;'SEQ Oct 2023'!P6),(0),($C$5-'SEQ Oct 2023'!P6)*'SEQ Oct 2023'!Q6/100),0)))</f>
        <v>0</v>
      </c>
      <c r="G12" s="232">
        <f t="shared" si="3"/>
        <v>1771.023909090909</v>
      </c>
      <c r="H12" s="239">
        <f t="shared" si="0"/>
        <v>6558.181818181818</v>
      </c>
      <c r="I12" s="239">
        <f t="shared" si="1"/>
        <v>7084.095636363636</v>
      </c>
      <c r="J12" s="136">
        <f t="shared" si="4"/>
        <v>7792.5052000000005</v>
      </c>
      <c r="K12" s="137">
        <f>'SEQ Oct 2023'!BB6</f>
        <v>0</v>
      </c>
      <c r="L12" s="137">
        <f>'SEQ Oct 2023'!BC6</f>
        <v>0</v>
      </c>
      <c r="M12" s="137">
        <f>'SEQ Oct 2023'!BD6</f>
        <v>0</v>
      </c>
      <c r="N12" s="137">
        <f>'SEQ Oct 2023'!BE6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7084.095636363636</v>
      </c>
      <c r="R12" s="240">
        <f t="shared" si="7"/>
        <v>7084.095636363636</v>
      </c>
      <c r="S12" s="136">
        <f t="shared" si="8"/>
        <v>7792.5052000000005</v>
      </c>
      <c r="T12" s="361">
        <f t="shared" si="8"/>
        <v>7792.5052000000005</v>
      </c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64"/>
      <c r="AL12" s="364"/>
      <c r="AM12" s="364"/>
    </row>
    <row r="13" spans="1:39" ht="14" x14ac:dyDescent="0.15">
      <c r="A13" s="131" t="str">
        <f>'SEQ Oct 2023'!K7</f>
        <v>Energy Locals</v>
      </c>
      <c r="B13" s="132" t="str">
        <f>'SEQ Oct 2023'!L7</f>
        <v>Business Member</v>
      </c>
      <c r="C13" s="133">
        <f>IF('SEQ Oct 2023'!BP7=0,91*'SEQ Oct 2023'!M7/100,(91*'SEQ Oct 2023'!M7/100)+'SEQ Oct 2023'!BP7/4)</f>
        <v>131.16818181818181</v>
      </c>
      <c r="D13" s="134">
        <f>IF('SEQ Oct 2023'!O7="",$C$5*'SEQ Oct 2023'!N7/100,IF($C$5&gt;='SEQ Oct 2023'!P7,('SEQ Oct 2023'!P7*'SEQ Oct 2023'!N7/100),($C$5*'SEQ Oct 2023'!N7/100)))</f>
        <v>1340.909090909091</v>
      </c>
      <c r="E13" s="134">
        <f>IF(AND('SEQ Oct 2023'!P7&gt;0,'SEQ Oct 2023'!R7&gt;0),IF($C$5&lt;'SEQ Oct 2023'!P7,0,IF($C$5&lt;=('SEQ Oct 2023'!R7+'SEQ Oct 2023'!P7),(($C$5-'SEQ Oct 2023'!P7)*'SEQ Oct 2023'!Q7/100),(('SEQ Oct 2023'!R7)*'SEQ Oct 2023'!Q7/100))),0)</f>
        <v>0</v>
      </c>
      <c r="F13" s="134">
        <f>IF(AND('SEQ Oct 2023'!R7&gt;0,'SEQ Oct 2023'!T7&gt;0),IF(($C$5&lt;'SEQ Oct 2023'!T7),(0),($C$5-'SEQ Oct 2023'!T7)*'SEQ Oct 2023'!U7/100),IF(AND('SEQ Oct 2023'!R7&gt;0,'SEQ Oct 2023'!T7=""),IF(($C$5&lt;'SEQ Oct 2023'!R7+'SEQ Oct 2023'!P7),(0),(($C$5-('SEQ Oct 2023'!R7+'SEQ Oct 2023'!P7))*'SEQ Oct 2023'!S7/100)),IF(AND('SEQ Oct 2023'!P7&gt;0,'SEQ Oct 2023'!R7=""&gt;0),IF(($C$5&lt;'SEQ Oct 2023'!P7),(0),($C$5-'SEQ Oct 2023'!P7)*'SEQ Oct 2023'!Q7/100),0)))</f>
        <v>0</v>
      </c>
      <c r="G13" s="232">
        <f t="shared" si="3"/>
        <v>1472.0772727272729</v>
      </c>
      <c r="H13" s="239">
        <f t="shared" si="0"/>
        <v>5363.636363636364</v>
      </c>
      <c r="I13" s="239">
        <f t="shared" si="1"/>
        <v>5888.3090909090915</v>
      </c>
      <c r="J13" s="136">
        <f t="shared" si="4"/>
        <v>6477.1400000000012</v>
      </c>
      <c r="K13" s="137">
        <f>'SEQ Oct 2023'!BB7</f>
        <v>0</v>
      </c>
      <c r="L13" s="137">
        <f>'SEQ Oct 2023'!BC7</f>
        <v>0</v>
      </c>
      <c r="M13" s="137">
        <f>'SEQ Oct 2023'!BD7</f>
        <v>0</v>
      </c>
      <c r="N13" s="137">
        <f>'SEQ Oct 2023'!BE7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5888.3090909090915</v>
      </c>
      <c r="R13" s="240">
        <f t="shared" si="7"/>
        <v>5888.3090909090915</v>
      </c>
      <c r="S13" s="136">
        <f t="shared" si="8"/>
        <v>6477.1400000000012</v>
      </c>
      <c r="T13" s="361">
        <f t="shared" si="8"/>
        <v>6477.1400000000012</v>
      </c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64"/>
      <c r="AL13" s="364"/>
      <c r="AM13" s="364"/>
    </row>
    <row r="14" spans="1:39" ht="14" x14ac:dyDescent="0.15">
      <c r="A14" s="131" t="str">
        <f>'SEQ Oct 2023'!K8</f>
        <v>Simply Energy</v>
      </c>
      <c r="B14" s="132" t="str">
        <f>'SEQ Oct 2023'!L8</f>
        <v>Business Saver</v>
      </c>
      <c r="C14" s="133">
        <f>IF('SEQ Oct 2023'!BP8=0,91*'SEQ Oct 2023'!M8/100,(91*'SEQ Oct 2023'!M8/100)+'SEQ Oct 2023'!BP8/4)</f>
        <v>109.77081818181816</v>
      </c>
      <c r="D14" s="134">
        <f>IF('SEQ Oct 2023'!O8="",$C$5*'SEQ Oct 2023'!N8/100,IF($C$5&gt;='SEQ Oct 2023'!P8,('SEQ Oct 2023'!P8*'SEQ Oct 2023'!N8/100),($C$5*'SEQ Oct 2023'!N8/100)))</f>
        <v>1287.6665454545453</v>
      </c>
      <c r="E14" s="134">
        <f>IF(AND('SEQ Oct 2023'!P8&gt;0,'SEQ Oct 2023'!R8&gt;0),IF($C$5&lt;'SEQ Oct 2023'!P8,0,IF($C$5&lt;=('SEQ Oct 2023'!R8+'SEQ Oct 2023'!P8),(($C$5-'SEQ Oct 2023'!P8)*'SEQ Oct 2023'!Q8/100),(('SEQ Oct 2023'!R8)*'SEQ Oct 2023'!Q8/100))),0)</f>
        <v>0</v>
      </c>
      <c r="F14" s="134">
        <f>IF(AND('SEQ Oct 2023'!R8&gt;0,'SEQ Oct 2023'!T8&gt;0),IF(($C$5&lt;'SEQ Oct 2023'!T8),(0),($C$5-'SEQ Oct 2023'!T8)*'SEQ Oct 2023'!U8/100),IF(AND('SEQ Oct 2023'!R8&gt;0,'SEQ Oct 2023'!T8=""),IF(($C$5&lt;'SEQ Oct 2023'!R8+'SEQ Oct 2023'!P8),(0),(($C$5-('SEQ Oct 2023'!R8+'SEQ Oct 2023'!P8))*'SEQ Oct 2023'!S8/100)),IF(AND('SEQ Oct 2023'!P8&gt;0,'SEQ Oct 2023'!R8=""&gt;0),IF(($C$5&lt;'SEQ Oct 2023'!P8),(0),($C$5-'SEQ Oct 2023'!P8)*'SEQ Oct 2023'!Q8/100),0)))</f>
        <v>416.69072727272726</v>
      </c>
      <c r="G14" s="232">
        <f t="shared" si="3"/>
        <v>1814.1280909090906</v>
      </c>
      <c r="H14" s="239">
        <f t="shared" si="0"/>
        <v>6817.4290909090896</v>
      </c>
      <c r="I14" s="239">
        <f t="shared" si="1"/>
        <v>7256.5123636363624</v>
      </c>
      <c r="J14" s="136">
        <f t="shared" si="4"/>
        <v>7982.163599999999</v>
      </c>
      <c r="K14" s="137">
        <f>'SEQ Oct 2023'!BB8</f>
        <v>0</v>
      </c>
      <c r="L14" s="137">
        <f>'SEQ Oct 2023'!BC8</f>
        <v>0</v>
      </c>
      <c r="M14" s="137">
        <f>'SEQ Oct 2023'!BD8</f>
        <v>0</v>
      </c>
      <c r="N14" s="137">
        <f>'SEQ Oct 2023'!BE8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7256.5123636363624</v>
      </c>
      <c r="R14" s="240">
        <f t="shared" si="7"/>
        <v>7256.5123636363624</v>
      </c>
      <c r="S14" s="136">
        <f t="shared" si="8"/>
        <v>7982.163599999999</v>
      </c>
      <c r="T14" s="361">
        <f t="shared" si="8"/>
        <v>7982.163599999999</v>
      </c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64"/>
      <c r="AL14" s="364"/>
      <c r="AM14" s="364"/>
    </row>
    <row r="15" spans="1:39" ht="14" x14ac:dyDescent="0.15">
      <c r="A15" s="131" t="str">
        <f>'SEQ Oct 2023'!K9</f>
        <v>Alinta Energy</v>
      </c>
      <c r="B15" s="132" t="str">
        <f>'SEQ Oct 2023'!L9</f>
        <v>BusinessDeal</v>
      </c>
      <c r="C15" s="133">
        <f>IF('SEQ Oct 2023'!BP9=0,91*'SEQ Oct 2023'!M9/100,(91*'SEQ Oct 2023'!M9/100)+'SEQ Oct 2023'!BP9/4)</f>
        <v>118.23381818181817</v>
      </c>
      <c r="D15" s="134">
        <f>IF('SEQ Oct 2023'!O9="",$C$5*'SEQ Oct 2023'!N9/100,IF($C$5&gt;='SEQ Oct 2023'!P9,('SEQ Oct 2023'!P9*'SEQ Oct 2023'!N9/100),($C$5*'SEQ Oct 2023'!N9/100)))</f>
        <v>1495.9090909090905</v>
      </c>
      <c r="E15" s="134">
        <f>IF(AND('SEQ Oct 2023'!P9&gt;0,'SEQ Oct 2023'!R9&gt;0),IF($C$5&lt;'SEQ Oct 2023'!P9,0,IF($C$5&lt;=('SEQ Oct 2023'!R9+'SEQ Oct 2023'!P9),(($C$5-'SEQ Oct 2023'!P9)*'SEQ Oct 2023'!Q9/100),(('SEQ Oct 2023'!R9)*'SEQ Oct 2023'!Q9/100))),0)</f>
        <v>0</v>
      </c>
      <c r="F15" s="134">
        <f>IF(AND('SEQ Oct 2023'!R9&gt;0,'SEQ Oct 2023'!T9&gt;0),IF(($C$5&lt;'SEQ Oct 2023'!T9),(0),($C$5-'SEQ Oct 2023'!T9)*'SEQ Oct 2023'!U9/100),IF(AND('SEQ Oct 2023'!R9&gt;0,'SEQ Oct 2023'!T9=""),IF(($C$5&lt;'SEQ Oct 2023'!R9+'SEQ Oct 2023'!P9),(0),(($C$5-('SEQ Oct 2023'!R9+'SEQ Oct 2023'!P9))*'SEQ Oct 2023'!S9/100)),IF(AND('SEQ Oct 2023'!P9&gt;0,'SEQ Oct 2023'!R9=""&gt;0),IF(($C$5&lt;'SEQ Oct 2023'!P9),(0),($C$5-'SEQ Oct 2023'!P9)*'SEQ Oct 2023'!Q9/100),0)))</f>
        <v>0</v>
      </c>
      <c r="G15" s="232">
        <f t="shared" si="3"/>
        <v>1614.1429090909087</v>
      </c>
      <c r="H15" s="239">
        <f t="shared" si="0"/>
        <v>5983.6363636363621</v>
      </c>
      <c r="I15" s="239">
        <f t="shared" si="1"/>
        <v>6456.5716363636348</v>
      </c>
      <c r="J15" s="136">
        <f t="shared" si="4"/>
        <v>7102.228799999999</v>
      </c>
      <c r="K15" s="137">
        <f>'SEQ Oct 2023'!BB9</f>
        <v>0</v>
      </c>
      <c r="L15" s="137">
        <f>'SEQ Oct 2023'!BC9</f>
        <v>0</v>
      </c>
      <c r="M15" s="137">
        <f>'SEQ Oct 2023'!BD9</f>
        <v>0</v>
      </c>
      <c r="N15" s="137">
        <f>'SEQ Oct 2023'!BE9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6456.5716363636348</v>
      </c>
      <c r="R15" s="240">
        <f t="shared" si="7"/>
        <v>6456.5716363636348</v>
      </c>
      <c r="S15" s="136">
        <f t="shared" si="8"/>
        <v>7102.228799999999</v>
      </c>
      <c r="T15" s="361">
        <f t="shared" si="8"/>
        <v>7102.228799999999</v>
      </c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</row>
    <row r="16" spans="1:39" ht="14" x14ac:dyDescent="0.15">
      <c r="A16" s="131" t="str">
        <f>'SEQ Oct 2023'!K10</f>
        <v>Red Energy</v>
      </c>
      <c r="B16" s="132" t="str">
        <f>'SEQ Oct 2023'!L10</f>
        <v>Red Business Saver</v>
      </c>
      <c r="C16" s="133">
        <f>IF('SEQ Oct 2023'!BP10=0,91*'SEQ Oct 2023'!M10/100,(91*'SEQ Oct 2023'!M10/100)+'SEQ Oct 2023'!BP10/4)</f>
        <v>126.86227272727272</v>
      </c>
      <c r="D16" s="134">
        <f>IF('SEQ Oct 2023'!O10="",$C$5*'SEQ Oct 2023'!N10/100,IF($C$5&gt;='SEQ Oct 2023'!P10,('SEQ Oct 2023'!P10*'SEQ Oct 2023'!N10/100),($C$5*'SEQ Oct 2023'!N10/100)))</f>
        <v>1477.7272727272727</v>
      </c>
      <c r="E16" s="134">
        <f>IF(AND('SEQ Oct 2023'!P10&gt;0,'SEQ Oct 2023'!R10&gt;0),IF($C$5&lt;'SEQ Oct 2023'!P10,0,IF($C$5&lt;=('SEQ Oct 2023'!R10+'SEQ Oct 2023'!P10),(($C$5-'SEQ Oct 2023'!P10)*'SEQ Oct 2023'!Q10/100),(('SEQ Oct 2023'!R10)*'SEQ Oct 2023'!Q10/100))),0)</f>
        <v>0</v>
      </c>
      <c r="F16" s="134">
        <f>IF(AND('SEQ Oct 2023'!R10&gt;0,'SEQ Oct 2023'!T10&gt;0),IF(($C$5&lt;'SEQ Oct 2023'!T10),(0),($C$5-'SEQ Oct 2023'!T10)*'SEQ Oct 2023'!U10/100),IF(AND('SEQ Oct 2023'!R10&gt;0,'SEQ Oct 2023'!T10=""),IF(($C$5&lt;'SEQ Oct 2023'!R10+'SEQ Oct 2023'!P10),(0),(($C$5-('SEQ Oct 2023'!R10+'SEQ Oct 2023'!P10))*'SEQ Oct 2023'!S10/100)),IF(AND('SEQ Oct 2023'!P10&gt;0,'SEQ Oct 2023'!R10=""&gt;0),IF(($C$5&lt;'SEQ Oct 2023'!P10),(0),($C$5-'SEQ Oct 2023'!P10)*'SEQ Oct 2023'!Q10/100),0)))</f>
        <v>0</v>
      </c>
      <c r="G16" s="232">
        <f t="shared" si="3"/>
        <v>1604.5895454545455</v>
      </c>
      <c r="H16" s="239">
        <f t="shared" si="0"/>
        <v>5910.909090909091</v>
      </c>
      <c r="I16" s="239">
        <f t="shared" si="1"/>
        <v>6418.3581818181819</v>
      </c>
      <c r="J16" s="136">
        <f t="shared" si="4"/>
        <v>7060.1940000000004</v>
      </c>
      <c r="K16" s="137">
        <f>'SEQ Oct 2023'!BB10</f>
        <v>0</v>
      </c>
      <c r="L16" s="137">
        <f>'SEQ Oct 2023'!BC10</f>
        <v>0</v>
      </c>
      <c r="M16" s="137">
        <f>'SEQ Oct 2023'!BD10</f>
        <v>0</v>
      </c>
      <c r="N16" s="137">
        <f>'SEQ Oct 2023'!BE10</f>
        <v>0</v>
      </c>
      <c r="O16" s="144" t="str">
        <f t="shared" si="5"/>
        <v>No discount</v>
      </c>
      <c r="P16" s="226" t="str">
        <f t="shared" si="2"/>
        <v>Inclusive</v>
      </c>
      <c r="Q16" s="240">
        <f t="shared" si="6"/>
        <v>6418.3581818181819</v>
      </c>
      <c r="R16" s="240">
        <f t="shared" si="7"/>
        <v>6418.3581818181819</v>
      </c>
      <c r="S16" s="136">
        <f t="shared" si="8"/>
        <v>7060.1940000000004</v>
      </c>
      <c r="T16" s="361">
        <f t="shared" si="8"/>
        <v>7060.1940000000004</v>
      </c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64"/>
      <c r="AL16" s="364"/>
      <c r="AM16" s="364"/>
    </row>
    <row r="17" spans="1:39" ht="14" x14ac:dyDescent="0.15">
      <c r="A17" s="131" t="str">
        <f>'SEQ Oct 2023'!K11</f>
        <v>CovaU</v>
      </c>
      <c r="B17" s="132" t="str">
        <f>'SEQ Oct 2023'!L11</f>
        <v>Freedom</v>
      </c>
      <c r="C17" s="133">
        <f>IF('SEQ Oct 2023'!BP11=0,91*'SEQ Oct 2023'!M11/100,(91*'SEQ Oct 2023'!M11/100)+'SEQ Oct 2023'!BP11/4)</f>
        <v>116.48</v>
      </c>
      <c r="D17" s="134">
        <f>IF('SEQ Oct 2023'!O11="",$C$5*'SEQ Oct 2023'!N11/100,IF($C$5&gt;='SEQ Oct 2023'!P11,('SEQ Oct 2023'!P11*'SEQ Oct 2023'!N11/100),($C$5*'SEQ Oct 2023'!N11/100)))</f>
        <v>1656.3636363636363</v>
      </c>
      <c r="E17" s="134">
        <f>IF(AND('SEQ Oct 2023'!P11&gt;0,'SEQ Oct 2023'!R11&gt;0),IF($C$5&lt;'SEQ Oct 2023'!P11,0,IF($C$5&lt;=('SEQ Oct 2023'!R11+'SEQ Oct 2023'!P11),(($C$5-'SEQ Oct 2023'!P11)*'SEQ Oct 2023'!Q11/100),(('SEQ Oct 2023'!R11)*'SEQ Oct 2023'!Q11/100))),0)</f>
        <v>0</v>
      </c>
      <c r="F17" s="134">
        <f>IF(AND('SEQ Oct 2023'!R11&gt;0,'SEQ Oct 2023'!T11&gt;0),IF(($C$5&lt;'SEQ Oct 2023'!T11),(0),($C$5-'SEQ Oct 2023'!T11)*'SEQ Oct 2023'!U11/100),IF(AND('SEQ Oct 2023'!R11&gt;0,'SEQ Oct 2023'!T11=""),IF(($C$5&lt;'SEQ Oct 2023'!R11+'SEQ Oct 2023'!P11),(0),(($C$5-('SEQ Oct 2023'!R11+'SEQ Oct 2023'!P11))*'SEQ Oct 2023'!S11/100)),IF(AND('SEQ Oct 2023'!P11&gt;0,'SEQ Oct 2023'!R11=""&gt;0),IF(($C$5&lt;'SEQ Oct 2023'!P11),(0),($C$5-'SEQ Oct 2023'!P11)*'SEQ Oct 2023'!Q11/100),0)))</f>
        <v>0</v>
      </c>
      <c r="G17" s="232">
        <f t="shared" ref="G17" si="9">SUM(C17:F17)</f>
        <v>1772.8436363636363</v>
      </c>
      <c r="H17" s="239">
        <f t="shared" si="0"/>
        <v>6625.454545454545</v>
      </c>
      <c r="I17" s="239">
        <f t="shared" si="1"/>
        <v>7091.3745454545451</v>
      </c>
      <c r="J17" s="136">
        <f t="shared" si="4"/>
        <v>7800.5120000000006</v>
      </c>
      <c r="K17" s="137">
        <f>'SEQ Oct 2023'!BB11</f>
        <v>0</v>
      </c>
      <c r="L17" s="137">
        <f>'SEQ Oct 2023'!BC11</f>
        <v>0</v>
      </c>
      <c r="M17" s="137">
        <f>'SEQ Oct 2023'!BD11</f>
        <v>0</v>
      </c>
      <c r="N17" s="137">
        <f>'SEQ Oct 2023'!BE11</f>
        <v>0</v>
      </c>
      <c r="O17" s="144" t="str">
        <f t="shared" si="5"/>
        <v>No discount</v>
      </c>
      <c r="P17" s="226" t="str">
        <f t="shared" si="2"/>
        <v>Exclusive</v>
      </c>
      <c r="Q17" s="240">
        <f t="shared" si="6"/>
        <v>7091.3745454545451</v>
      </c>
      <c r="R17" s="240">
        <f t="shared" si="7"/>
        <v>7091.3745454545451</v>
      </c>
      <c r="S17" s="136">
        <f t="shared" si="8"/>
        <v>7800.5120000000006</v>
      </c>
      <c r="T17" s="361">
        <f t="shared" si="8"/>
        <v>7800.5120000000006</v>
      </c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64"/>
      <c r="AL17" s="364"/>
      <c r="AM17" s="364"/>
    </row>
    <row r="18" spans="1:39" ht="14" x14ac:dyDescent="0.15">
      <c r="A18" s="131" t="str">
        <f>'SEQ Oct 2023'!K12</f>
        <v>ReAmped Energy</v>
      </c>
      <c r="B18" s="132" t="str">
        <f>'SEQ Oct 2023'!L12</f>
        <v>Business</v>
      </c>
      <c r="C18" s="133">
        <f>IF('SEQ Oct 2023'!BP12=0,91*'SEQ Oct 2023'!M12/100,(91*'SEQ Oct 2023'!M12/100)+'SEQ Oct 2023'!BP12/4)</f>
        <v>109.46472727272725</v>
      </c>
      <c r="D18" s="134">
        <f>IF('SEQ Oct 2023'!O12="",$C$5*'SEQ Oct 2023'!N12/100,IF($C$5&gt;='SEQ Oct 2023'!P12,('SEQ Oct 2023'!P12*'SEQ Oct 2023'!N12/100),($C$5*'SEQ Oct 2023'!N12/100)))</f>
        <v>1685.4545454545453</v>
      </c>
      <c r="E18" s="134">
        <f>IF(AND('SEQ Oct 2023'!P12&gt;0,'SEQ Oct 2023'!R12&gt;0),IF($C$5&lt;'SEQ Oct 2023'!P12,0,IF($C$5&lt;=('SEQ Oct 2023'!R12+'SEQ Oct 2023'!P12),(($C$5-'SEQ Oct 2023'!P12)*'SEQ Oct 2023'!Q12/100),(('SEQ Oct 2023'!R12)*'SEQ Oct 2023'!Q12/100))),0)</f>
        <v>0</v>
      </c>
      <c r="F18" s="134">
        <f>IF(AND('SEQ Oct 2023'!R12&gt;0,'SEQ Oct 2023'!T12&gt;0),IF(($C$5&lt;'SEQ Oct 2023'!T12),(0),($C$5-'SEQ Oct 2023'!T12)*'SEQ Oct 2023'!U12/100),IF(AND('SEQ Oct 2023'!R12&gt;0,'SEQ Oct 2023'!T12=""),IF(($C$5&lt;'SEQ Oct 2023'!R12+'SEQ Oct 2023'!P12),(0),(($C$5-('SEQ Oct 2023'!R12+'SEQ Oct 2023'!P12))*'SEQ Oct 2023'!S12/100)),IF(AND('SEQ Oct 2023'!P12&gt;0,'SEQ Oct 2023'!R12=""&gt;0),IF(($C$5&lt;'SEQ Oct 2023'!P12),(0),($C$5-'SEQ Oct 2023'!P12)*'SEQ Oct 2023'!Q12/100),0)))</f>
        <v>0</v>
      </c>
      <c r="G18" s="232">
        <f t="shared" ref="G18" si="10">SUM(C18:F18)</f>
        <v>1794.9192727272725</v>
      </c>
      <c r="H18" s="239">
        <f t="shared" si="0"/>
        <v>6741.8181818181811</v>
      </c>
      <c r="I18" s="239">
        <f t="shared" si="1"/>
        <v>7179.6770909090901</v>
      </c>
      <c r="J18" s="136">
        <f t="shared" si="4"/>
        <v>7897.6448</v>
      </c>
      <c r="K18" s="137">
        <f>'SEQ Oct 2023'!BB12</f>
        <v>0</v>
      </c>
      <c r="L18" s="137">
        <f>'SEQ Oct 2023'!BC12</f>
        <v>0</v>
      </c>
      <c r="M18" s="137">
        <f>'SEQ Oct 2023'!BD12</f>
        <v>0</v>
      </c>
      <c r="N18" s="137">
        <f>'SEQ Oct 2023'!BE12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7179.6770909090901</v>
      </c>
      <c r="R18" s="240">
        <f t="shared" si="7"/>
        <v>7179.6770909090901</v>
      </c>
      <c r="S18" s="136">
        <f t="shared" si="8"/>
        <v>7897.6448</v>
      </c>
      <c r="T18" s="361">
        <f t="shared" si="8"/>
        <v>7897.6448</v>
      </c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64"/>
      <c r="AL18" s="364"/>
      <c r="AM18" s="364"/>
    </row>
    <row r="19" spans="1:39" ht="14" x14ac:dyDescent="0.15">
      <c r="A19" s="131" t="str">
        <f>'SEQ Oct 2023'!K13</f>
        <v>Momentum Energy</v>
      </c>
      <c r="B19" s="132" t="str">
        <f>'SEQ Oct 2023'!L13</f>
        <v>Thrifty Business</v>
      </c>
      <c r="C19" s="133">
        <f>IF('SEQ Oct 2023'!BP13=0,91*'SEQ Oct 2023'!M13/100,(91*'SEQ Oct 2023'!M13/100)+'SEQ Oct 2023'!BP13/4)</f>
        <v>158.24899999999997</v>
      </c>
      <c r="D19" s="134">
        <f>IF('SEQ Oct 2023'!O13="",$C$5*'SEQ Oct 2023'!N13/100,IF($C$5&gt;='SEQ Oct 2023'!P13,('SEQ Oct 2023'!P13*'SEQ Oct 2023'!N13/100),($C$5*'SEQ Oct 2023'!N13/100)))</f>
        <v>1409.9999999999998</v>
      </c>
      <c r="E19" s="134">
        <f>IF(AND('SEQ Oct 2023'!P13&gt;0,'SEQ Oct 2023'!R13&gt;0),IF($C$5&lt;'SEQ Oct 2023'!P13,0,IF($C$5&lt;=('SEQ Oct 2023'!R13+'SEQ Oct 2023'!P13),(($C$5-'SEQ Oct 2023'!P13)*'SEQ Oct 2023'!Q13/100),(('SEQ Oct 2023'!R13)*'SEQ Oct 2023'!Q13/100))),0)</f>
        <v>0</v>
      </c>
      <c r="F19" s="134">
        <f>IF(AND('SEQ Oct 2023'!R13&gt;0,'SEQ Oct 2023'!T13&gt;0),IF(($C$5&lt;'SEQ Oct 2023'!T13),(0),($C$5-'SEQ Oct 2023'!T13)*'SEQ Oct 2023'!U13/100),IF(AND('SEQ Oct 2023'!R13&gt;0,'SEQ Oct 2023'!T13=""),IF(($C$5&lt;'SEQ Oct 2023'!R13+'SEQ Oct 2023'!P13),(0),(($C$5-('SEQ Oct 2023'!R13+'SEQ Oct 2023'!P13))*'SEQ Oct 2023'!S13/100)),IF(AND('SEQ Oct 2023'!P13&gt;0,'SEQ Oct 2023'!R13=""&gt;0),IF(($C$5&lt;'SEQ Oct 2023'!P13),(0),($C$5-'SEQ Oct 2023'!P13)*'SEQ Oct 2023'!Q13/100),0)))</f>
        <v>0</v>
      </c>
      <c r="G19" s="232">
        <f t="shared" ref="G19:G20" si="11">SUM(C19:F19)</f>
        <v>1568.2489999999998</v>
      </c>
      <c r="H19" s="239">
        <f t="shared" si="0"/>
        <v>5639.9999999999991</v>
      </c>
      <c r="I19" s="239">
        <f t="shared" si="1"/>
        <v>6272.9959999999992</v>
      </c>
      <c r="J19" s="136">
        <f t="shared" si="4"/>
        <v>6900.2955999999995</v>
      </c>
      <c r="K19" s="137">
        <f>'SEQ Oct 2023'!BB13</f>
        <v>0</v>
      </c>
      <c r="L19" s="137">
        <f>'SEQ Oct 2023'!BC13</f>
        <v>0</v>
      </c>
      <c r="M19" s="137">
        <f>'SEQ Oct 2023'!BD13</f>
        <v>0</v>
      </c>
      <c r="N19" s="137">
        <f>'SEQ Oct 2023'!BE13</f>
        <v>0</v>
      </c>
      <c r="O19" s="144" t="str">
        <f t="shared" ref="O19:O20" si="12">IF(SUM(K19:N19)=0,"No discount",IF(K19&gt;0,"Guaranteed off bill",IF(L19&gt;0,"Guaranteed off usage",IF(M19&gt;0,"Pay-on-time off bill","Pay-on-time off usage"))))</f>
        <v>No discount</v>
      </c>
      <c r="P19" s="226" t="str">
        <f t="shared" si="2"/>
        <v>Exclusive</v>
      </c>
      <c r="Q19" s="240">
        <f t="shared" si="6"/>
        <v>6272.9959999999992</v>
      </c>
      <c r="R19" s="240">
        <f t="shared" si="7"/>
        <v>6272.9959999999992</v>
      </c>
      <c r="S19" s="136">
        <f t="shared" si="8"/>
        <v>6900.2955999999995</v>
      </c>
      <c r="T19" s="361">
        <f t="shared" si="8"/>
        <v>6900.2955999999995</v>
      </c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  <c r="AM19" s="364"/>
    </row>
    <row r="20" spans="1:39" ht="14" x14ac:dyDescent="0.15">
      <c r="A20" s="131" t="str">
        <f>'SEQ Oct 2023'!K14</f>
        <v>Blue NRG</v>
      </c>
      <c r="B20" s="132" t="str">
        <f>'SEQ Oct 2023'!L14</f>
        <v>Blue Anytime</v>
      </c>
      <c r="C20" s="133">
        <f>IF('SEQ Oct 2023'!BP14=0,91*'SEQ Oct 2023'!M14/100,(91*'SEQ Oct 2023'!M14/100)+'SEQ Oct 2023'!BP14/4)</f>
        <v>91.686636363636353</v>
      </c>
      <c r="D20" s="134">
        <f>IF('SEQ Oct 2023'!O14="",$C$5*'SEQ Oct 2023'!N14/100,IF($C$5&gt;='SEQ Oct 2023'!P14,('SEQ Oct 2023'!P14*'SEQ Oct 2023'!N14/100),($C$5*'SEQ Oct 2023'!N14/100)))</f>
        <v>1434.5454545454545</v>
      </c>
      <c r="E20" s="134">
        <f>IF(AND('SEQ Oct 2023'!P14&gt;0,'SEQ Oct 2023'!R14&gt;0),IF($C$5&lt;'SEQ Oct 2023'!P14,0,IF($C$5&lt;=('SEQ Oct 2023'!R14+'SEQ Oct 2023'!P14),(($C$5-'SEQ Oct 2023'!P14)*'SEQ Oct 2023'!Q14/100),(('SEQ Oct 2023'!R14)*'SEQ Oct 2023'!Q14/100))),0)</f>
        <v>0</v>
      </c>
      <c r="F20" s="134">
        <f>IF(AND('SEQ Oct 2023'!R14&gt;0,'SEQ Oct 2023'!T14&gt;0),IF(($C$5&lt;'SEQ Oct 2023'!T14),(0),($C$5-'SEQ Oct 2023'!T14)*'SEQ Oct 2023'!U14/100),IF(AND('SEQ Oct 2023'!R14&gt;0,'SEQ Oct 2023'!T14=""),IF(($C$5&lt;'SEQ Oct 2023'!R14+'SEQ Oct 2023'!P14),(0),(($C$5-('SEQ Oct 2023'!R14+'SEQ Oct 2023'!P14))*'SEQ Oct 2023'!S14/100)),IF(AND('SEQ Oct 2023'!P14&gt;0,'SEQ Oct 2023'!R14=""&gt;0),IF(($C$5&lt;'SEQ Oct 2023'!P14),(0),($C$5-'SEQ Oct 2023'!P14)*'SEQ Oct 2023'!Q14/100),0)))</f>
        <v>0</v>
      </c>
      <c r="G20" s="232">
        <f t="shared" si="11"/>
        <v>1526.2320909090909</v>
      </c>
      <c r="H20" s="239">
        <f t="shared" si="0"/>
        <v>5738.181818181818</v>
      </c>
      <c r="I20" s="239">
        <f t="shared" si="1"/>
        <v>6104.9283636363634</v>
      </c>
      <c r="J20" s="136">
        <f t="shared" si="4"/>
        <v>6715.4212000000007</v>
      </c>
      <c r="K20" s="137">
        <f>'SEQ Oct 2023'!BB14</f>
        <v>0</v>
      </c>
      <c r="L20" s="137">
        <f>'SEQ Oct 2023'!BC14</f>
        <v>0</v>
      </c>
      <c r="M20" s="137">
        <f>'SEQ Oct 2023'!BD14</f>
        <v>0</v>
      </c>
      <c r="N20" s="137">
        <f>'SEQ Oct 2023'!BE14</f>
        <v>0</v>
      </c>
      <c r="O20" s="144" t="str">
        <f t="shared" si="12"/>
        <v>No discount</v>
      </c>
      <c r="P20" s="226" t="str">
        <f t="shared" si="2"/>
        <v>Exclusive</v>
      </c>
      <c r="Q20" s="240">
        <f t="shared" si="6"/>
        <v>6104.9283636363634</v>
      </c>
      <c r="R20" s="240">
        <f t="shared" si="7"/>
        <v>6104.9283636363634</v>
      </c>
      <c r="S20" s="136">
        <f t="shared" si="8"/>
        <v>6715.4212000000007</v>
      </c>
      <c r="T20" s="361">
        <f t="shared" si="8"/>
        <v>6715.4212000000007</v>
      </c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  <c r="AM20" s="364"/>
    </row>
    <row r="21" spans="1:39" ht="14" x14ac:dyDescent="0.15">
      <c r="A21" s="131" t="str">
        <f>'SEQ Oct 2023'!K15</f>
        <v>Tango Energy</v>
      </c>
      <c r="B21" s="132" t="str">
        <f>'SEQ Oct 2023'!L15</f>
        <v>Business Select</v>
      </c>
      <c r="C21" s="133">
        <f>IF('SEQ Oct 2023'!BP15=0,91*'SEQ Oct 2023'!M15/100,(91*'SEQ Oct 2023'!M15/100)+'SEQ Oct 2023'!BP15/4)</f>
        <v>104.64999999999998</v>
      </c>
      <c r="D21" s="134">
        <f>IF('SEQ Oct 2023'!O15="",$C$5*'SEQ Oct 2023'!N15/100,IF($C$5&gt;='SEQ Oct 2023'!P15,('SEQ Oct 2023'!P15*'SEQ Oct 2023'!N15/100),($C$5*'SEQ Oct 2023'!N15/100)))</f>
        <v>1447.7272727272727</v>
      </c>
      <c r="E21" s="134">
        <f>IF(AND('SEQ Oct 2023'!P15&gt;0,'SEQ Oct 2023'!R15&gt;0),IF($C$5&lt;'SEQ Oct 2023'!P15,0,IF($C$5&lt;=('SEQ Oct 2023'!R15+'SEQ Oct 2023'!P15),(($C$5-'SEQ Oct 2023'!P15)*'SEQ Oct 2023'!Q15/100),(('SEQ Oct 2023'!R15)*'SEQ Oct 2023'!Q15/100))),0)</f>
        <v>0</v>
      </c>
      <c r="F21" s="134">
        <f>IF(AND('SEQ Oct 2023'!R15&gt;0,'SEQ Oct 2023'!T15&gt;0),IF(($C$5&lt;'SEQ Oct 2023'!T15),(0),($C$5-'SEQ Oct 2023'!T15)*'SEQ Oct 2023'!U15/100),IF(AND('SEQ Oct 2023'!R15&gt;0,'SEQ Oct 2023'!T15=""),IF(($C$5&lt;'SEQ Oct 2023'!R15+'SEQ Oct 2023'!P15),(0),(($C$5-('SEQ Oct 2023'!R15+'SEQ Oct 2023'!P15))*'SEQ Oct 2023'!S15/100)),IF(AND('SEQ Oct 2023'!P15&gt;0,'SEQ Oct 2023'!R15=""&gt;0),IF(($C$5&lt;'SEQ Oct 2023'!P15),(0),($C$5-'SEQ Oct 2023'!P15)*'SEQ Oct 2023'!Q15/100),0)))</f>
        <v>0</v>
      </c>
      <c r="G21" s="232">
        <f t="shared" ref="G21:G22" si="13">SUM(C21:F21)</f>
        <v>1552.3772727272726</v>
      </c>
      <c r="H21" s="239">
        <f t="shared" ref="H21:H22" si="14">(G21-C21)*4</f>
        <v>5790.9090909090901</v>
      </c>
      <c r="I21" s="239">
        <f t="shared" ref="I21:I22" si="15">G21*4</f>
        <v>6209.5090909090904</v>
      </c>
      <c r="J21" s="136">
        <f t="shared" ref="J21:J22" si="16">I21*1.1</f>
        <v>6830.46</v>
      </c>
      <c r="K21" s="137">
        <f>'SEQ Oct 2023'!BB15</f>
        <v>0</v>
      </c>
      <c r="L21" s="137">
        <f>'SEQ Oct 2023'!BC15</f>
        <v>0</v>
      </c>
      <c r="M21" s="137">
        <f>'SEQ Oct 2023'!BD15</f>
        <v>0</v>
      </c>
      <c r="N21" s="137">
        <f>'SEQ Oct 2023'!BE15</f>
        <v>0</v>
      </c>
      <c r="O21" s="144" t="str">
        <f t="shared" ref="O21:O22" si="17">IF(SUM(K21:N21)=0,"No discount",IF(K21&gt;0,"Guaranteed off bill",IF(L21&gt;0,"Guaranteed off usage",IF(M21&gt;0,"Pay-on-time off bill","Pay-on-time off usage"))))</f>
        <v>No discount</v>
      </c>
      <c r="P21" s="226" t="str">
        <f t="shared" ref="P21:P22" si="18">IF(OR(A21="Origin Energy",A21="Red Energy",A21="Powershop"),"Inclusive","Exclusive")</f>
        <v>Exclusive</v>
      </c>
      <c r="Q21" s="240">
        <f t="shared" ref="Q21:Q22" si="19">IF(AND(O21="Guaranteed off bill",P21="Inclusive"),((I21*1.1)-((I21*1.1)*K21/100))/1.1,IF(AND(O21="Guaranteed off usage",P21="Inclusive"),((I21*1.1)-((H21*1.1)*L21/100))/1.1,IF(AND(O21="Guaranteed off bill",P21="Exclusive"),I21-(I21*K21/100),IF(AND(O21="Guaranteed off usage",P21="Exclusive"),I21-(H21*L21/100),IF(P21="Inclusive",((I21*1.1))/1.1,I21)))))</f>
        <v>6209.5090909090904</v>
      </c>
      <c r="R21" s="240">
        <f t="shared" ref="R21:R22" si="20">IF(AND(O21="Pay-on-time off bill",P21="Inclusive"),((Q21*1.1)-((Q21*1.1)*M21/100))/1.1,IF(AND(O21="Pay-on-time off usage",P21="Inclusive"),((Q21*1.1)-((H21*1.1)*N21/100))/1.1,IF(AND(O21="Pay-on-time off bill",P21="Exclusive"),Q21-(Q21*M21/100),IF(AND(O21="Pay-on-time off usage",P21="Exclusive"),Q21-(H21*N21/100),IF(P21="Inclusive",((Q21*1.1))/1.1,Q21)))))</f>
        <v>6209.5090909090904</v>
      </c>
      <c r="S21" s="136">
        <f t="shared" ref="S21:S22" si="21">Q21*1.1</f>
        <v>6830.46</v>
      </c>
      <c r="T21" s="361">
        <f t="shared" ref="T21:T22" si="22">R21*1.1</f>
        <v>6830.46</v>
      </c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</row>
    <row r="22" spans="1:39" ht="14" x14ac:dyDescent="0.15">
      <c r="A22" s="131" t="str">
        <f>'SEQ Oct 2023'!K16</f>
        <v>Next Business Energy</v>
      </c>
      <c r="B22" s="132" t="str">
        <f>'SEQ Oct 2023'!L16</f>
        <v>Assured</v>
      </c>
      <c r="C22" s="133">
        <f>IF('SEQ Oct 2023'!BP16=0,91*'SEQ Oct 2023'!M16/100,(91*'SEQ Oct 2023'!M16/100)+'SEQ Oct 2023'!BP16/4)</f>
        <v>93.192272727272723</v>
      </c>
      <c r="D22" s="134">
        <f>IF('SEQ Oct 2023'!O16="",$C$5*'SEQ Oct 2023'!N16/100,IF($C$5&gt;='SEQ Oct 2023'!P16,('SEQ Oct 2023'!P16*'SEQ Oct 2023'!N16/100),($C$5*'SEQ Oct 2023'!N16/100)))</f>
        <v>1575.909090909091</v>
      </c>
      <c r="E22" s="134">
        <f>IF(AND('SEQ Oct 2023'!P16&gt;0,'SEQ Oct 2023'!R16&gt;0),IF($C$5&lt;'SEQ Oct 2023'!P16,0,IF($C$5&lt;=('SEQ Oct 2023'!R16+'SEQ Oct 2023'!P16),(($C$5-'SEQ Oct 2023'!P16)*'SEQ Oct 2023'!Q16/100),(('SEQ Oct 2023'!R16)*'SEQ Oct 2023'!Q16/100))),0)</f>
        <v>0</v>
      </c>
      <c r="F22" s="134">
        <f>IF(AND('SEQ Oct 2023'!R16&gt;0,'SEQ Oct 2023'!T16&gt;0),IF(($C$5&lt;'SEQ Oct 2023'!T16),(0),($C$5-'SEQ Oct 2023'!T16)*'SEQ Oct 2023'!U16/100),IF(AND('SEQ Oct 2023'!R16&gt;0,'SEQ Oct 2023'!T16=""),IF(($C$5&lt;'SEQ Oct 2023'!R16+'SEQ Oct 2023'!P16),(0),(($C$5-('SEQ Oct 2023'!R16+'SEQ Oct 2023'!P16))*'SEQ Oct 2023'!S16/100)),IF(AND('SEQ Oct 2023'!P16&gt;0,'SEQ Oct 2023'!R16=""&gt;0),IF(($C$5&lt;'SEQ Oct 2023'!P16),(0),($C$5-'SEQ Oct 2023'!P16)*'SEQ Oct 2023'!Q16/100),0)))</f>
        <v>0</v>
      </c>
      <c r="G22" s="232">
        <f t="shared" si="13"/>
        <v>1669.1013636363637</v>
      </c>
      <c r="H22" s="239">
        <f t="shared" si="14"/>
        <v>6303.636363636364</v>
      </c>
      <c r="I22" s="239">
        <f t="shared" si="15"/>
        <v>6676.4054545454546</v>
      </c>
      <c r="J22" s="136">
        <f t="shared" si="16"/>
        <v>7344.0460000000003</v>
      </c>
      <c r="K22" s="137">
        <f>'SEQ Oct 2023'!BB16</f>
        <v>7</v>
      </c>
      <c r="L22" s="137">
        <f>'SEQ Oct 2023'!BC16</f>
        <v>0</v>
      </c>
      <c r="M22" s="137">
        <f>'SEQ Oct 2023'!BD16</f>
        <v>0</v>
      </c>
      <c r="N22" s="137">
        <f>'SEQ Oct 2023'!BE16</f>
        <v>0</v>
      </c>
      <c r="O22" s="144" t="str">
        <f t="shared" si="17"/>
        <v>Guaranteed off bill</v>
      </c>
      <c r="P22" s="226" t="str">
        <f t="shared" si="18"/>
        <v>Exclusive</v>
      </c>
      <c r="Q22" s="240">
        <f t="shared" si="19"/>
        <v>6209.0570727272725</v>
      </c>
      <c r="R22" s="240">
        <f t="shared" si="20"/>
        <v>6209.0570727272725</v>
      </c>
      <c r="S22" s="136">
        <f t="shared" si="21"/>
        <v>6829.9627800000007</v>
      </c>
      <c r="T22" s="361">
        <f t="shared" si="22"/>
        <v>6829.9627800000007</v>
      </c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  <c r="AM22" s="364"/>
    </row>
    <row r="23" spans="1:39" ht="14" x14ac:dyDescent="0.15">
      <c r="A23" s="364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64"/>
      <c r="AL23" s="364"/>
      <c r="AM23" s="364"/>
    </row>
    <row r="24" spans="1:39" ht="15" thickBot="1" x14ac:dyDescent="0.2">
      <c r="A24" s="364"/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</row>
    <row r="25" spans="1:39" ht="14" x14ac:dyDescent="0.15">
      <c r="A25" s="72" t="s">
        <v>265</v>
      </c>
      <c r="B25" s="73"/>
      <c r="C25" s="73"/>
      <c r="D25" s="86"/>
      <c r="E25" s="86"/>
      <c r="F25" s="86"/>
      <c r="G25" s="87"/>
      <c r="H25" s="87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</row>
    <row r="26" spans="1:39" ht="14" x14ac:dyDescent="0.15">
      <c r="A26" s="75" t="s">
        <v>198</v>
      </c>
      <c r="B26" s="47"/>
      <c r="C26" s="91">
        <v>5000</v>
      </c>
      <c r="D26" s="88"/>
      <c r="E26" s="88"/>
      <c r="F26" s="88"/>
      <c r="G26" s="89"/>
      <c r="H26" s="89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76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64"/>
      <c r="AL26" s="364"/>
      <c r="AM26" s="364"/>
    </row>
    <row r="27" spans="1:39" ht="14" x14ac:dyDescent="0.15">
      <c r="A27" s="75" t="s">
        <v>266</v>
      </c>
      <c r="B27" s="47"/>
      <c r="C27" s="92">
        <v>0.7</v>
      </c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76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64"/>
      <c r="AL27" s="364"/>
      <c r="AM27" s="364"/>
    </row>
    <row r="28" spans="1:39" ht="14" x14ac:dyDescent="0.15">
      <c r="A28" s="75" t="s">
        <v>267</v>
      </c>
      <c r="B28" s="47"/>
      <c r="C28" s="92">
        <v>0.3</v>
      </c>
      <c r="D28" s="88"/>
      <c r="E28" s="88"/>
      <c r="F28" s="88"/>
      <c r="G28" s="89"/>
      <c r="H28" s="89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76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64"/>
      <c r="AL28" s="364"/>
      <c r="AM28" s="364"/>
    </row>
    <row r="29" spans="1:39" ht="14" x14ac:dyDescent="0.15">
      <c r="A29" s="75"/>
      <c r="B29" s="47"/>
      <c r="C29" s="88"/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76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64"/>
      <c r="AL29" s="364"/>
      <c r="AM29" s="364"/>
    </row>
    <row r="30" spans="1:39" ht="75" x14ac:dyDescent="0.15">
      <c r="A30" s="276" t="s">
        <v>144</v>
      </c>
      <c r="B30" s="122" t="s">
        <v>320</v>
      </c>
      <c r="C30" s="120" t="s">
        <v>204</v>
      </c>
      <c r="D30" s="120" t="s">
        <v>463</v>
      </c>
      <c r="E30" s="120" t="s">
        <v>205</v>
      </c>
      <c r="F30" s="122" t="s">
        <v>265</v>
      </c>
      <c r="G30" s="120" t="s">
        <v>206</v>
      </c>
      <c r="H30" s="277" t="s">
        <v>570</v>
      </c>
      <c r="I30" s="278" t="s">
        <v>207</v>
      </c>
      <c r="J30" s="123" t="s">
        <v>23</v>
      </c>
      <c r="K30" s="124" t="s">
        <v>286</v>
      </c>
      <c r="L30" s="124" t="s">
        <v>287</v>
      </c>
      <c r="M30" s="124" t="s">
        <v>288</v>
      </c>
      <c r="N30" s="124" t="s">
        <v>289</v>
      </c>
      <c r="O30" s="279" t="s">
        <v>571</v>
      </c>
      <c r="P30" s="279" t="s">
        <v>572</v>
      </c>
      <c r="Q30" s="280" t="s">
        <v>574</v>
      </c>
      <c r="R30" s="280" t="s">
        <v>575</v>
      </c>
      <c r="S30" s="125" t="s">
        <v>271</v>
      </c>
      <c r="T30" s="358" t="s">
        <v>272</v>
      </c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64"/>
      <c r="AL30" s="364"/>
      <c r="AM30" s="364"/>
    </row>
    <row r="31" spans="1:39" ht="14" x14ac:dyDescent="0.15">
      <c r="A31" s="131" t="str">
        <f>'SEQ Oct 2023'!K17</f>
        <v>AGL</v>
      </c>
      <c r="B31" s="132" t="str">
        <f>'SEQ Oct 2023'!L17</f>
        <v>Business Value Saver</v>
      </c>
      <c r="C31" s="133">
        <f>IF('SEQ Oct 2023'!BP17=0,91*'SEQ Oct 2023'!M17/100,(91*'SEQ Oct 2023'!M17/100)+'SEQ Oct 2023'!BP17/4)</f>
        <v>122.12199999999999</v>
      </c>
      <c r="D31" s="133">
        <f>IF('SEQ Oct 2023'!O17="",$C$26*$C$27*'SEQ Oct 2023'!N17/100,IF($C$26*$C$27&gt;='SEQ Oct 2023'!P17,('SEQ Oct 2023'!P17*'SEQ Oct 2023'!N17/100),($C$26*$C$27*'SEQ Oct 2023'!N17/100)))</f>
        <v>1028.3636363636363</v>
      </c>
      <c r="E31" s="133">
        <f>IF(AND('SEQ Oct 2023'!R17&gt;0,'SEQ Oct 2023'!T17&gt;0),IF(($C$26*$C$27&lt;'SEQ Oct 2023'!T17),(0),($C$26*$C$27-'SEQ Oct 2023'!T17)*'SEQ Oct 2023'!U17/100),IF(AND('SEQ Oct 2023'!R17&gt;0,'SEQ Oct 2023'!T17=""),IF(($C$26*$C$27&lt;'SEQ Oct 2023'!R17+'SEQ Oct 2023'!P17),(0),(($C$26*$C$27-('SEQ Oct 2023'!R17+'SEQ Oct 2023'!P17))*'SEQ Oct 2023'!S17/100)),IF(AND('SEQ Oct 2023'!P17&gt;0,'SEQ Oct 2023'!R17=""&gt;0),IF(($C$26*$C$27&lt;'SEQ Oct 2023'!P17),(0),($C$26*$C$27-'SEQ Oct 2023'!P17)*'SEQ Oct 2023'!Q17/100),0)))</f>
        <v>0</v>
      </c>
      <c r="F31" s="134">
        <f>($C$26*$C$28)*'SEQ Oct 2023'!AF17/100</f>
        <v>295.36363636363632</v>
      </c>
      <c r="G31" s="135">
        <f>SUM(C31:F31)</f>
        <v>1445.8492727272726</v>
      </c>
      <c r="H31" s="239">
        <f>(G31-C31)*4</f>
        <v>5294.9090909090901</v>
      </c>
      <c r="I31" s="239">
        <f t="shared" ref="I31:I43" si="23">G31*4</f>
        <v>5783.3970909090904</v>
      </c>
      <c r="J31" s="136">
        <f>I31*1.1</f>
        <v>6361.7367999999997</v>
      </c>
      <c r="K31" s="137">
        <f>'SEQ Oct 2023'!BB17</f>
        <v>0</v>
      </c>
      <c r="L31" s="137">
        <f>'SEQ Oct 2023'!BC17</f>
        <v>0</v>
      </c>
      <c r="M31" s="137">
        <f>'SEQ Oct 2023'!BD17</f>
        <v>0</v>
      </c>
      <c r="N31" s="137">
        <f>'SEQ Oct 2023'!BE17</f>
        <v>0</v>
      </c>
      <c r="O31" s="144" t="str">
        <f>IF(SUM(K31:N31)=0,"No discount",IF(K31&gt;0,"Guaranteed off bill",IF(L31&gt;0,"Guaranteed off usage",IF(M31&gt;0,"Pay-on-time off bill","Pay-on-time off usage"))))</f>
        <v>No discount</v>
      </c>
      <c r="P31" s="226" t="str">
        <f>IF(OR(A31="Origin Energy",A31="Red Energy",A31="Powershop"),"Inclusive","Exclusive")</f>
        <v>Exclusive</v>
      </c>
      <c r="Q31" s="240">
        <f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5783.3970909090904</v>
      </c>
      <c r="R31" s="240">
        <f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5783.3970909090904</v>
      </c>
      <c r="S31" s="136">
        <f>Q31*1.1</f>
        <v>6361.7367999999997</v>
      </c>
      <c r="T31" s="361">
        <f>R31*1.1</f>
        <v>6361.7367999999997</v>
      </c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64"/>
      <c r="AL31" s="364"/>
      <c r="AM31" s="364"/>
    </row>
    <row r="32" spans="1:39" ht="14" x14ac:dyDescent="0.15">
      <c r="A32" s="131" t="str">
        <f>'SEQ Oct 2023'!K18</f>
        <v>Diamond Energy</v>
      </c>
      <c r="B32" s="132" t="str">
        <f>'SEQ Oct 2023'!L18</f>
        <v>Renewable Saver</v>
      </c>
      <c r="C32" s="133">
        <f>IF('SEQ Oct 2023'!BP18=0,91*'SEQ Oct 2023'!M18/100,(91*'SEQ Oct 2023'!M18/100)+'SEQ Oct 2023'!BP18/4)</f>
        <v>113.74999999999999</v>
      </c>
      <c r="D32" s="133">
        <f>IF('SEQ Oct 2023'!O18="",$C$26*$C$27*'SEQ Oct 2023'!N18/100,IF($C$26*$C$27&gt;='SEQ Oct 2023'!P18,('SEQ Oct 2023'!P18*'SEQ Oct 2023'!N18/100),($C$26*$C$27*'SEQ Oct 2023'!N18/100)))</f>
        <v>1041.4090909090908</v>
      </c>
      <c r="E32" s="133">
        <f>IF(AND('SEQ Oct 2023'!R18&gt;0,'SEQ Oct 2023'!T18&gt;0),IF(($C$26*$C$27&lt;'SEQ Oct 2023'!T18),(0),($C$26*$C$27-'SEQ Oct 2023'!T18)*'SEQ Oct 2023'!U18/100),IF(AND('SEQ Oct 2023'!R18&gt;0,'SEQ Oct 2023'!T18=""),IF(($C$26*$C$27&lt;'SEQ Oct 2023'!R18+'SEQ Oct 2023'!P18),(0),(($C$26*$C$27-('SEQ Oct 2023'!R18+'SEQ Oct 2023'!P18))*'SEQ Oct 2023'!S18/100)),IF(AND('SEQ Oct 2023'!P18&gt;0,'SEQ Oct 2023'!R18=""&gt;0),IF(($C$26*$C$27&lt;'SEQ Oct 2023'!P18),(0),($C$26*$C$27-'SEQ Oct 2023'!P18)*'SEQ Oct 2023'!Q18/100),0)))</f>
        <v>0</v>
      </c>
      <c r="F32" s="134">
        <f>($C$26*$C$28)*'SEQ Oct 2023'!AF18/100</f>
        <v>337.49999999999994</v>
      </c>
      <c r="G32" s="135">
        <f t="shared" ref="G32:G43" si="24">SUM(C32:F32)</f>
        <v>1492.6590909090908</v>
      </c>
      <c r="H32" s="239">
        <f t="shared" ref="H32:H43" si="25">(G32-C32)*4</f>
        <v>5515.6363636363631</v>
      </c>
      <c r="I32" s="239">
        <f t="shared" si="23"/>
        <v>5970.6363636363631</v>
      </c>
      <c r="J32" s="136">
        <f t="shared" ref="J32:J43" si="26">I32*1.1</f>
        <v>6567.7</v>
      </c>
      <c r="K32" s="137">
        <f>'SEQ Oct 2023'!BB18</f>
        <v>0</v>
      </c>
      <c r="L32" s="137">
        <f>'SEQ Oct 2023'!BC18</f>
        <v>0</v>
      </c>
      <c r="M32" s="137">
        <f>'SEQ Oct 2023'!BD18</f>
        <v>2</v>
      </c>
      <c r="N32" s="137">
        <f>'SEQ Oct 2023'!BE18</f>
        <v>0</v>
      </c>
      <c r="O32" s="144" t="str">
        <f t="shared" ref="O32:O43" si="27">IF(SUM(K32:N32)=0,"No discount",IF(K32&gt;0,"Guaranteed off bill",IF(L32&gt;0,"Guaranteed off usage",IF(M32&gt;0,"Pay-on-time off bill","Pay-on-time off usage"))))</f>
        <v>Pay-on-time off bill</v>
      </c>
      <c r="P32" s="226" t="str">
        <f t="shared" ref="P32:P43" si="28">IF(OR(A32="Origin Energy",A32="Red Energy",A32="Powershop"),"Inclusive","Exclusive")</f>
        <v>Exclusive</v>
      </c>
      <c r="Q32" s="240">
        <f t="shared" ref="Q32:Q43" si="29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5970.6363636363631</v>
      </c>
      <c r="R32" s="240">
        <f t="shared" ref="R32:R43" si="30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5851.2236363636357</v>
      </c>
      <c r="S32" s="136">
        <f t="shared" ref="S32:T43" si="31">Q32*1.1</f>
        <v>6567.7</v>
      </c>
      <c r="T32" s="361">
        <f t="shared" si="31"/>
        <v>6436.3459999999995</v>
      </c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64"/>
      <c r="AL32" s="364"/>
      <c r="AM32" s="364"/>
    </row>
    <row r="33" spans="1:39" ht="14" x14ac:dyDescent="0.15">
      <c r="A33" s="131" t="str">
        <f>'SEQ Oct 2023'!K19</f>
        <v>EnergyAustralia</v>
      </c>
      <c r="B33" s="132" t="str">
        <f>'SEQ Oct 2023'!L19</f>
        <v>Balance Plan</v>
      </c>
      <c r="C33" s="133">
        <f>IF('SEQ Oct 2023'!BP19=0,91*'SEQ Oct 2023'!M19/100,(91*'SEQ Oct 2023'!M19/100)+'SEQ Oct 2023'!BP19/4)</f>
        <v>121.03</v>
      </c>
      <c r="D33" s="133">
        <f>IF('SEQ Oct 2023'!O19="",$C$26*$C$27*'SEQ Oct 2023'!N19/100,IF($C$26*$C$27&gt;='SEQ Oct 2023'!P19,('SEQ Oct 2023'!P19*'SEQ Oct 2023'!N19/100),($C$26*$C$27*'SEQ Oct 2023'!N19/100)))</f>
        <v>1167.409090909091</v>
      </c>
      <c r="E33" s="133">
        <f>IF(AND('SEQ Oct 2023'!R19&gt;0,'SEQ Oct 2023'!T19&gt;0),IF(($C$26*$C$27&lt;'SEQ Oct 2023'!T19),(0),($C$26*$C$27-'SEQ Oct 2023'!T19)*'SEQ Oct 2023'!U19/100),IF(AND('SEQ Oct 2023'!R19&gt;0,'SEQ Oct 2023'!T19=""),IF(($C$26*$C$27&lt;'SEQ Oct 2023'!R19+'SEQ Oct 2023'!P19),(0),(($C$26*$C$27-('SEQ Oct 2023'!R19+'SEQ Oct 2023'!P19))*'SEQ Oct 2023'!S19/100)),IF(AND('SEQ Oct 2023'!P19&gt;0,'SEQ Oct 2023'!R19=""&gt;0),IF(($C$26*$C$27&lt;'SEQ Oct 2023'!P19),(0),($C$26*$C$27-'SEQ Oct 2023'!P19)*'SEQ Oct 2023'!Q19/100),0)))</f>
        <v>0</v>
      </c>
      <c r="F33" s="134">
        <f>($C$26*$C$28)*'SEQ Oct 2023'!AF19/100</f>
        <v>305.18181818181819</v>
      </c>
      <c r="G33" s="135">
        <f t="shared" si="24"/>
        <v>1593.6209090909092</v>
      </c>
      <c r="H33" s="239">
        <f t="shared" si="25"/>
        <v>5890.3636363636369</v>
      </c>
      <c r="I33" s="239">
        <f t="shared" si="23"/>
        <v>6374.4836363636368</v>
      </c>
      <c r="J33" s="136">
        <f t="shared" si="26"/>
        <v>7011.9320000000007</v>
      </c>
      <c r="K33" s="137">
        <f>'SEQ Oct 2023'!BB19</f>
        <v>7</v>
      </c>
      <c r="L33" s="137">
        <f>'SEQ Oct 2023'!BC19</f>
        <v>0</v>
      </c>
      <c r="M33" s="137">
        <f>'SEQ Oct 2023'!BD19</f>
        <v>0</v>
      </c>
      <c r="N33" s="137">
        <f>'SEQ Oct 2023'!BE19</f>
        <v>0</v>
      </c>
      <c r="O33" s="144" t="str">
        <f t="shared" si="27"/>
        <v>Guaranteed off bill</v>
      </c>
      <c r="P33" s="226" t="str">
        <f t="shared" si="28"/>
        <v>Exclusive</v>
      </c>
      <c r="Q33" s="240">
        <f t="shared" si="29"/>
        <v>5928.2697818181823</v>
      </c>
      <c r="R33" s="240">
        <f t="shared" si="30"/>
        <v>5928.2697818181823</v>
      </c>
      <c r="S33" s="136">
        <f t="shared" si="31"/>
        <v>6521.0967600000013</v>
      </c>
      <c r="T33" s="361">
        <f t="shared" si="31"/>
        <v>6521.0967600000013</v>
      </c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</row>
    <row r="34" spans="1:39" ht="14" x14ac:dyDescent="0.15">
      <c r="A34" s="131" t="str">
        <f>'SEQ Oct 2023'!K20</f>
        <v>Origin Energy</v>
      </c>
      <c r="B34" s="132" t="str">
        <f>'SEQ Oct 2023'!L20</f>
        <v>Go Variable</v>
      </c>
      <c r="C34" s="133">
        <f>IF('SEQ Oct 2023'!BP20=0,91*'SEQ Oct 2023'!M20/100,(91*'SEQ Oct 2023'!M20/100)+'SEQ Oct 2023'!BP20/4)</f>
        <v>129.70809090909088</v>
      </c>
      <c r="D34" s="133">
        <f>IF('SEQ Oct 2023'!O20="",$C$26*$C$27*'SEQ Oct 2023'!N20/100,IF($C$26*$C$27&gt;='SEQ Oct 2023'!P20,('SEQ Oct 2023'!P20*'SEQ Oct 2023'!N20/100),($C$26*$C$27*'SEQ Oct 2023'!N20/100)))</f>
        <v>1048.409090909091</v>
      </c>
      <c r="E34" s="133">
        <f>IF(AND('SEQ Oct 2023'!R20&gt;0,'SEQ Oct 2023'!T20&gt;0),IF(($C$26*$C$27&lt;'SEQ Oct 2023'!T20),(0),($C$26*$C$27-'SEQ Oct 2023'!T20)*'SEQ Oct 2023'!U20/100),IF(AND('SEQ Oct 2023'!R20&gt;0,'SEQ Oct 2023'!T20=""),IF(($C$26*$C$27&lt;'SEQ Oct 2023'!R20+'SEQ Oct 2023'!P20),(0),(($C$26*$C$27-('SEQ Oct 2023'!R20+'SEQ Oct 2023'!P20))*'SEQ Oct 2023'!S20/100)),IF(AND('SEQ Oct 2023'!P20&gt;0,'SEQ Oct 2023'!R20=""&gt;0),IF(($C$26*$C$27&lt;'SEQ Oct 2023'!P20),(0),($C$26*$C$27-'SEQ Oct 2023'!P20)*'SEQ Oct 2023'!Q20/100),0)))</f>
        <v>0</v>
      </c>
      <c r="F34" s="134">
        <f>($C$26*$C$28)*'SEQ Oct 2023'!AF20/100</f>
        <v>293.0454545454545</v>
      </c>
      <c r="G34" s="135">
        <f t="shared" si="24"/>
        <v>1471.1626363636365</v>
      </c>
      <c r="H34" s="239">
        <f t="shared" si="25"/>
        <v>5365.818181818182</v>
      </c>
      <c r="I34" s="239">
        <f t="shared" si="23"/>
        <v>5884.6505454545459</v>
      </c>
      <c r="J34" s="136">
        <f t="shared" si="26"/>
        <v>6473.115600000001</v>
      </c>
      <c r="K34" s="137">
        <f>'SEQ Oct 2023'!BB20</f>
        <v>0</v>
      </c>
      <c r="L34" s="137">
        <f>'SEQ Oct 2023'!BC20</f>
        <v>0</v>
      </c>
      <c r="M34" s="137">
        <f>'SEQ Oct 2023'!BD20</f>
        <v>0</v>
      </c>
      <c r="N34" s="137">
        <f>'SEQ Oct 2023'!BE20</f>
        <v>0</v>
      </c>
      <c r="O34" s="144" t="str">
        <f t="shared" si="27"/>
        <v>No discount</v>
      </c>
      <c r="P34" s="226" t="str">
        <f t="shared" si="28"/>
        <v>Inclusive</v>
      </c>
      <c r="Q34" s="240">
        <f t="shared" si="29"/>
        <v>5884.6505454545459</v>
      </c>
      <c r="R34" s="240">
        <f t="shared" si="30"/>
        <v>5884.6505454545459</v>
      </c>
      <c r="S34" s="136">
        <f t="shared" si="31"/>
        <v>6473.115600000001</v>
      </c>
      <c r="T34" s="361">
        <f t="shared" si="31"/>
        <v>6473.115600000001</v>
      </c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</row>
    <row r="35" spans="1:39" ht="14" x14ac:dyDescent="0.15">
      <c r="A35" s="131" t="str">
        <f>'SEQ Oct 2023'!K21</f>
        <v>Powershop</v>
      </c>
      <c r="B35" s="132" t="str">
        <f>'SEQ Oct 2023'!L21</f>
        <v>100% Carbon Neutral</v>
      </c>
      <c r="C35" s="133">
        <f>IF('SEQ Oct 2023'!BP21=0,91*'SEQ Oct 2023'!M21/100,(91*'SEQ Oct 2023'!M21/100)+'SEQ Oct 2023'!BP21/4)</f>
        <v>135.87127272727272</v>
      </c>
      <c r="D35" s="133">
        <f>IF('SEQ Oct 2023'!O21="",$C$26*$C$27*'SEQ Oct 2023'!N21/100,IF($C$26*$C$27&gt;='SEQ Oct 2023'!P21,('SEQ Oct 2023'!P21*'SEQ Oct 2023'!N21/100),($C$26*$C$27*'SEQ Oct 2023'!N21/100)))</f>
        <v>1147.681818181818</v>
      </c>
      <c r="E35" s="133">
        <f>IF(AND('SEQ Oct 2023'!R21&gt;0,'SEQ Oct 2023'!T21&gt;0),IF(($C$26*$C$27&lt;'SEQ Oct 2023'!T21),(0),($C$26*$C$27-'SEQ Oct 2023'!T21)*'SEQ Oct 2023'!U21/100),IF(AND('SEQ Oct 2023'!R21&gt;0,'SEQ Oct 2023'!T21=""),IF(($C$26*$C$27&lt;'SEQ Oct 2023'!R21+'SEQ Oct 2023'!P21),(0),(($C$26*$C$27-('SEQ Oct 2023'!R21+'SEQ Oct 2023'!P21))*'SEQ Oct 2023'!S21/100)),IF(AND('SEQ Oct 2023'!P21&gt;0,'SEQ Oct 2023'!R21=""&gt;0),IF(($C$26*$C$27&lt;'SEQ Oct 2023'!P21),(0),($C$26*$C$27-'SEQ Oct 2023'!P21)*'SEQ Oct 2023'!Q21/100),0)))</f>
        <v>0</v>
      </c>
      <c r="F35" s="134">
        <f>($C$26*$C$28)*'SEQ Oct 2023'!AF21/100</f>
        <v>302.31818181818181</v>
      </c>
      <c r="G35" s="135">
        <f t="shared" si="24"/>
        <v>1585.8712727272725</v>
      </c>
      <c r="H35" s="239">
        <f t="shared" si="25"/>
        <v>5799.9999999999991</v>
      </c>
      <c r="I35" s="239">
        <f t="shared" si="23"/>
        <v>6343.4850909090901</v>
      </c>
      <c r="J35" s="136">
        <f t="shared" si="26"/>
        <v>6977.8335999999999</v>
      </c>
      <c r="K35" s="137">
        <f>'SEQ Oct 2023'!BB21</f>
        <v>0</v>
      </c>
      <c r="L35" s="137">
        <f>'SEQ Oct 2023'!BC21</f>
        <v>0</v>
      </c>
      <c r="M35" s="137">
        <f>'SEQ Oct 2023'!BD21</f>
        <v>0</v>
      </c>
      <c r="N35" s="137">
        <f>'SEQ Oct 2023'!BE21</f>
        <v>0</v>
      </c>
      <c r="O35" s="144" t="str">
        <f t="shared" si="27"/>
        <v>No discount</v>
      </c>
      <c r="P35" s="226" t="str">
        <f t="shared" si="28"/>
        <v>Inclusive</v>
      </c>
      <c r="Q35" s="240">
        <f t="shared" si="29"/>
        <v>6343.4850909090901</v>
      </c>
      <c r="R35" s="240">
        <f t="shared" si="30"/>
        <v>6343.4850909090901</v>
      </c>
      <c r="S35" s="136">
        <f t="shared" si="31"/>
        <v>6977.8335999999999</v>
      </c>
      <c r="T35" s="361">
        <f t="shared" si="31"/>
        <v>6977.8335999999999</v>
      </c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64"/>
      <c r="AL35" s="364"/>
      <c r="AM35" s="364"/>
    </row>
    <row r="36" spans="1:39" ht="14" x14ac:dyDescent="0.15">
      <c r="A36" s="131" t="str">
        <f>'SEQ Oct 2023'!K22</f>
        <v>Energy Locals</v>
      </c>
      <c r="B36" s="132" t="str">
        <f>'SEQ Oct 2023'!L22</f>
        <v>Business Member</v>
      </c>
      <c r="C36" s="133">
        <f>IF('SEQ Oct 2023'!BP22=0,91*'SEQ Oct 2023'!M22/100,(91*'SEQ Oct 2023'!M22/100)+'SEQ Oct 2023'!BP22/4)</f>
        <v>191.57272727272726</v>
      </c>
      <c r="D36" s="133">
        <f>IF('SEQ Oct 2023'!O22="",$C$26*$C$27*'SEQ Oct 2023'!N22/100,IF($C$26*$C$27&gt;='SEQ Oct 2023'!P22,('SEQ Oct 2023'!P22*'SEQ Oct 2023'!N22/100),($C$26*$C$27*'SEQ Oct 2023'!N22/100)))</f>
        <v>938.63636363636351</v>
      </c>
      <c r="E36" s="133">
        <f>IF(AND('SEQ Oct 2023'!R22&gt;0,'SEQ Oct 2023'!T22&gt;0),IF(($C$26*$C$27&lt;'SEQ Oct 2023'!T22),(0),($C$26*$C$27-'SEQ Oct 2023'!T22)*'SEQ Oct 2023'!U22/100),IF(AND('SEQ Oct 2023'!R22&gt;0,'SEQ Oct 2023'!T22=""),IF(($C$26*$C$27&lt;'SEQ Oct 2023'!R22+'SEQ Oct 2023'!P22),(0),(($C$26*$C$27-('SEQ Oct 2023'!R22+'SEQ Oct 2023'!P22))*'SEQ Oct 2023'!S22/100)),IF(AND('SEQ Oct 2023'!P22&gt;0,'SEQ Oct 2023'!R22=""&gt;0),IF(($C$26*$C$27&lt;'SEQ Oct 2023'!P22),(0),($C$26*$C$27-'SEQ Oct 2023'!P22)*'SEQ Oct 2023'!Q22/100),0)))</f>
        <v>0</v>
      </c>
      <c r="F36" s="134">
        <f>($C$26*$C$28)*'SEQ Oct 2023'!AF22/100</f>
        <v>340.90909090909088</v>
      </c>
      <c r="G36" s="135">
        <f t="shared" si="24"/>
        <v>1471.1181818181817</v>
      </c>
      <c r="H36" s="239">
        <f t="shared" si="25"/>
        <v>5118.181818181818</v>
      </c>
      <c r="I36" s="239">
        <f t="shared" si="23"/>
        <v>5884.4727272727268</v>
      </c>
      <c r="J36" s="136">
        <f t="shared" si="26"/>
        <v>6472.92</v>
      </c>
      <c r="K36" s="137">
        <f>'SEQ Oct 2023'!BB22</f>
        <v>0</v>
      </c>
      <c r="L36" s="137">
        <f>'SEQ Oct 2023'!BC22</f>
        <v>0</v>
      </c>
      <c r="M36" s="137">
        <f>'SEQ Oct 2023'!BD22</f>
        <v>0</v>
      </c>
      <c r="N36" s="137">
        <f>'SEQ Oct 2023'!BE22</f>
        <v>0</v>
      </c>
      <c r="O36" s="144" t="str">
        <f t="shared" si="27"/>
        <v>No discount</v>
      </c>
      <c r="P36" s="226" t="str">
        <f t="shared" si="28"/>
        <v>Exclusive</v>
      </c>
      <c r="Q36" s="240">
        <f t="shared" si="29"/>
        <v>5884.4727272727268</v>
      </c>
      <c r="R36" s="240">
        <f t="shared" si="30"/>
        <v>5884.4727272727268</v>
      </c>
      <c r="S36" s="136">
        <f t="shared" si="31"/>
        <v>6472.92</v>
      </c>
      <c r="T36" s="361">
        <f t="shared" si="31"/>
        <v>6472.92</v>
      </c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</row>
    <row r="37" spans="1:39" ht="14" x14ac:dyDescent="0.15">
      <c r="A37" s="131" t="str">
        <f>'SEQ Oct 2023'!K23</f>
        <v>Simply Energy</v>
      </c>
      <c r="B37" s="132" t="str">
        <f>'SEQ Oct 2023'!L23</f>
        <v>Business Saver</v>
      </c>
      <c r="C37" s="133">
        <f>IF('SEQ Oct 2023'!BP23=0,91*'SEQ Oct 2023'!M23/100,(91*'SEQ Oct 2023'!M23/100)+'SEQ Oct 2023'!BP23/4)</f>
        <v>112.39327272727273</v>
      </c>
      <c r="D37" s="133">
        <f>IF('SEQ Oct 2023'!O23="",$C$26*$C$27*'SEQ Oct 2023'!N23/100,IF($C$26*$C$27&gt;='SEQ Oct 2023'!P23,('SEQ Oct 2023'!P23*'SEQ Oct 2023'!N23/100),($C$26*$C$27*'SEQ Oct 2023'!N23/100)))</f>
        <v>1179.181818181818</v>
      </c>
      <c r="E37" s="133">
        <f>IF(AND('SEQ Oct 2023'!R23&gt;0,'SEQ Oct 2023'!T23&gt;0),IF(($C$26*$C$27&lt;'SEQ Oct 2023'!T23),(0),($C$26*$C$27-'SEQ Oct 2023'!T23)*'SEQ Oct 2023'!U23/100),IF(AND('SEQ Oct 2023'!R23&gt;0,'SEQ Oct 2023'!T23=""),IF(($C$26*$C$27&lt;'SEQ Oct 2023'!R23+'SEQ Oct 2023'!P23),(0),(($C$26*$C$27-('SEQ Oct 2023'!R23+'SEQ Oct 2023'!P23))*'SEQ Oct 2023'!S23/100)),IF(AND('SEQ Oct 2023'!P23&gt;0,'SEQ Oct 2023'!R23=""&gt;0),IF(($C$26*$C$27&lt;'SEQ Oct 2023'!P23),(0),($C$26*$C$27-'SEQ Oct 2023'!P23)*'SEQ Oct 2023'!Q23/100),0)))</f>
        <v>0</v>
      </c>
      <c r="F37" s="134">
        <f>($C$26*$C$28)*'SEQ Oct 2023'!AF23/100</f>
        <v>322.22727272727275</v>
      </c>
      <c r="G37" s="135">
        <f t="shared" si="24"/>
        <v>1613.8023636363635</v>
      </c>
      <c r="H37" s="239">
        <f t="shared" si="25"/>
        <v>6005.6363636363631</v>
      </c>
      <c r="I37" s="239">
        <f t="shared" si="23"/>
        <v>6455.2094545454538</v>
      </c>
      <c r="J37" s="136">
        <f t="shared" si="26"/>
        <v>7100.7303999999995</v>
      </c>
      <c r="K37" s="137">
        <f>'SEQ Oct 2023'!BB23</f>
        <v>0</v>
      </c>
      <c r="L37" s="137">
        <f>'SEQ Oct 2023'!BC23</f>
        <v>0</v>
      </c>
      <c r="M37" s="137">
        <f>'SEQ Oct 2023'!BD23</f>
        <v>0</v>
      </c>
      <c r="N37" s="137">
        <f>'SEQ Oct 2023'!BE23</f>
        <v>0</v>
      </c>
      <c r="O37" s="144" t="str">
        <f t="shared" si="27"/>
        <v>No discount</v>
      </c>
      <c r="P37" s="226" t="str">
        <f t="shared" si="28"/>
        <v>Exclusive</v>
      </c>
      <c r="Q37" s="240">
        <f t="shared" si="29"/>
        <v>6455.2094545454538</v>
      </c>
      <c r="R37" s="240">
        <f t="shared" si="30"/>
        <v>6455.2094545454538</v>
      </c>
      <c r="S37" s="136">
        <f t="shared" si="31"/>
        <v>7100.7303999999995</v>
      </c>
      <c r="T37" s="361">
        <f t="shared" si="31"/>
        <v>7100.7303999999995</v>
      </c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64"/>
      <c r="AL37" s="364"/>
      <c r="AM37" s="364"/>
    </row>
    <row r="38" spans="1:39" ht="14" x14ac:dyDescent="0.15">
      <c r="A38" s="131" t="str">
        <f>'SEQ Oct 2023'!K24</f>
        <v>Alinta Energy</v>
      </c>
      <c r="B38" s="132" t="str">
        <f>'SEQ Oct 2023'!L24</f>
        <v>BusinessDeal</v>
      </c>
      <c r="C38" s="133">
        <f>IF('SEQ Oct 2023'!BP24=0,91*'SEQ Oct 2023'!M24/100,(91*'SEQ Oct 2023'!M24/100)+'SEQ Oct 2023'!BP24/4)</f>
        <v>120.64945454545453</v>
      </c>
      <c r="D38" s="133">
        <f>IF('SEQ Oct 2023'!O24="",$C$26*$C$27*'SEQ Oct 2023'!N24/100,IF($C$26*$C$27&gt;='SEQ Oct 2023'!P24,('SEQ Oct 2023'!P24*'SEQ Oct 2023'!N24/100),($C$26*$C$27*'SEQ Oct 2023'!N24/100)))</f>
        <v>1047.1363636363635</v>
      </c>
      <c r="E38" s="133">
        <f>IF(AND('SEQ Oct 2023'!R24&gt;0,'SEQ Oct 2023'!T24&gt;0),IF(($C$26*$C$27&lt;'SEQ Oct 2023'!T24),(0),($C$26*$C$27-'SEQ Oct 2023'!T24)*'SEQ Oct 2023'!U24/100),IF(AND('SEQ Oct 2023'!R24&gt;0,'SEQ Oct 2023'!T24=""),IF(($C$26*$C$27&lt;'SEQ Oct 2023'!R24+'SEQ Oct 2023'!P24),(0),(($C$26*$C$27-('SEQ Oct 2023'!R24+'SEQ Oct 2023'!P24))*'SEQ Oct 2023'!S24/100)),IF(AND('SEQ Oct 2023'!P24&gt;0,'SEQ Oct 2023'!R24=""&gt;0),IF(($C$26*$C$27&lt;'SEQ Oct 2023'!P24),(0),($C$26*$C$27-'SEQ Oct 2023'!P24)*'SEQ Oct 2023'!Q24/100),0)))</f>
        <v>0</v>
      </c>
      <c r="F38" s="134">
        <f>($C$26*$C$28)*'SEQ Oct 2023'!AF24/100</f>
        <v>265.36363636363637</v>
      </c>
      <c r="G38" s="135">
        <f t="shared" si="24"/>
        <v>1433.1494545454543</v>
      </c>
      <c r="H38" s="239">
        <f t="shared" si="25"/>
        <v>5249.9999999999991</v>
      </c>
      <c r="I38" s="239">
        <f t="shared" si="23"/>
        <v>5732.5978181818173</v>
      </c>
      <c r="J38" s="136">
        <f t="shared" si="26"/>
        <v>6305.8575999999994</v>
      </c>
      <c r="K38" s="137">
        <f>'SEQ Oct 2023'!BB24</f>
        <v>0</v>
      </c>
      <c r="L38" s="137">
        <f>'SEQ Oct 2023'!BC24</f>
        <v>0</v>
      </c>
      <c r="M38" s="137">
        <f>'SEQ Oct 2023'!BD24</f>
        <v>0</v>
      </c>
      <c r="N38" s="137">
        <f>'SEQ Oct 2023'!BE24</f>
        <v>0</v>
      </c>
      <c r="O38" s="144" t="str">
        <f t="shared" si="27"/>
        <v>No discount</v>
      </c>
      <c r="P38" s="226" t="str">
        <f t="shared" si="28"/>
        <v>Exclusive</v>
      </c>
      <c r="Q38" s="240">
        <f t="shared" si="29"/>
        <v>5732.5978181818173</v>
      </c>
      <c r="R38" s="240">
        <f t="shared" si="30"/>
        <v>5732.5978181818173</v>
      </c>
      <c r="S38" s="136">
        <f t="shared" si="31"/>
        <v>6305.8575999999994</v>
      </c>
      <c r="T38" s="361">
        <f t="shared" si="31"/>
        <v>6305.8575999999994</v>
      </c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</row>
    <row r="39" spans="1:39" ht="14" x14ac:dyDescent="0.15">
      <c r="A39" s="131" t="str">
        <f>'SEQ Oct 2023'!K25</f>
        <v>Red Energy</v>
      </c>
      <c r="B39" s="132" t="str">
        <f>'SEQ Oct 2023'!L25</f>
        <v>Red Business Saver</v>
      </c>
      <c r="C39" s="133">
        <f>IF('SEQ Oct 2023'!BP25=0,91*'SEQ Oct 2023'!M25/100,(91*'SEQ Oct 2023'!M25/100)+'SEQ Oct 2023'!BP25/4)</f>
        <v>126.86227272727272</v>
      </c>
      <c r="D39" s="133">
        <f>IF('SEQ Oct 2023'!O25="",$C$26*$C$27*'SEQ Oct 2023'!N25/100,IF($C$26*$C$27&gt;='SEQ Oct 2023'!P25,('SEQ Oct 2023'!P25*'SEQ Oct 2023'!N25/100),($C$26*$C$27*'SEQ Oct 2023'!N25/100)))</f>
        <v>1034.4090909090908</v>
      </c>
      <c r="E39" s="133">
        <f>IF(AND('SEQ Oct 2023'!R25&gt;0,'SEQ Oct 2023'!T25&gt;0),IF(($C$26*$C$27&lt;'SEQ Oct 2023'!T25),(0),($C$26*$C$27-'SEQ Oct 2023'!T25)*'SEQ Oct 2023'!U25/100),IF(AND('SEQ Oct 2023'!R25&gt;0,'SEQ Oct 2023'!T25=""),IF(($C$26*$C$27&lt;'SEQ Oct 2023'!R25+'SEQ Oct 2023'!P25),(0),(($C$26*$C$27-('SEQ Oct 2023'!R25+'SEQ Oct 2023'!P25))*'SEQ Oct 2023'!S25/100)),IF(AND('SEQ Oct 2023'!P25&gt;0,'SEQ Oct 2023'!R25=""&gt;0),IF(($C$26*$C$27&lt;'SEQ Oct 2023'!P25),(0),($C$26*$C$27-'SEQ Oct 2023'!P25)*'SEQ Oct 2023'!Q25/100),0)))</f>
        <v>0</v>
      </c>
      <c r="F39" s="134">
        <f>($C$26*$C$28)*'SEQ Oct 2023'!AF25/100</f>
        <v>291.81818181818181</v>
      </c>
      <c r="G39" s="135">
        <f t="shared" si="24"/>
        <v>1453.0895454545453</v>
      </c>
      <c r="H39" s="239">
        <f t="shared" si="25"/>
        <v>5304.9090909090901</v>
      </c>
      <c r="I39" s="239">
        <f t="shared" si="23"/>
        <v>5812.358181818181</v>
      </c>
      <c r="J39" s="136">
        <f t="shared" si="26"/>
        <v>6393.5940000000001</v>
      </c>
      <c r="K39" s="137">
        <f>'SEQ Oct 2023'!BB25</f>
        <v>0</v>
      </c>
      <c r="L39" s="137">
        <f>'SEQ Oct 2023'!BC25</f>
        <v>0</v>
      </c>
      <c r="M39" s="137">
        <f>'SEQ Oct 2023'!BD25</f>
        <v>0</v>
      </c>
      <c r="N39" s="137">
        <f>'SEQ Oct 2023'!BE25</f>
        <v>0</v>
      </c>
      <c r="O39" s="144" t="str">
        <f t="shared" si="27"/>
        <v>No discount</v>
      </c>
      <c r="P39" s="226" t="str">
        <f t="shared" si="28"/>
        <v>Inclusive</v>
      </c>
      <c r="Q39" s="240">
        <f t="shared" si="29"/>
        <v>5812.358181818181</v>
      </c>
      <c r="R39" s="240">
        <f t="shared" si="30"/>
        <v>5812.358181818181</v>
      </c>
      <c r="S39" s="136">
        <f t="shared" si="31"/>
        <v>6393.5940000000001</v>
      </c>
      <c r="T39" s="361">
        <f t="shared" si="31"/>
        <v>6393.5940000000001</v>
      </c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</row>
    <row r="40" spans="1:39" ht="14" x14ac:dyDescent="0.15">
      <c r="A40" s="131" t="str">
        <f>'SEQ Oct 2023'!K26</f>
        <v>CovaU</v>
      </c>
      <c r="B40" s="132" t="str">
        <f>'SEQ Oct 2023'!L26</f>
        <v>Freedom</v>
      </c>
      <c r="C40" s="133">
        <f>IF('SEQ Oct 2023'!BP26=0,91*'SEQ Oct 2023'!M26/100,(91*'SEQ Oct 2023'!M26/100)+'SEQ Oct 2023'!BP26/4)</f>
        <v>116.48</v>
      </c>
      <c r="D40" s="133">
        <f>IF('SEQ Oct 2023'!O26="",$C$26*$C$27*'SEQ Oct 2023'!N26/100,IF($C$26*$C$27&gt;='SEQ Oct 2023'!P26,('SEQ Oct 2023'!P26*'SEQ Oct 2023'!N26/100),($C$26*$C$27*'SEQ Oct 2023'!N26/100)))</f>
        <v>1159.4545454545455</v>
      </c>
      <c r="E40" s="133">
        <f>IF(AND('SEQ Oct 2023'!R26&gt;0,'SEQ Oct 2023'!T26&gt;0),IF(($C$26*$C$27&lt;'SEQ Oct 2023'!T26),(0),($C$26*$C$27-'SEQ Oct 2023'!T26)*'SEQ Oct 2023'!U26/100),IF(AND('SEQ Oct 2023'!R26&gt;0,'SEQ Oct 2023'!T26=""),IF(($C$26*$C$27&lt;'SEQ Oct 2023'!R26+'SEQ Oct 2023'!P26),(0),(($C$26*$C$27-('SEQ Oct 2023'!R26+'SEQ Oct 2023'!P26))*'SEQ Oct 2023'!S26/100)),IF(AND('SEQ Oct 2023'!P26&gt;0,'SEQ Oct 2023'!R26=""&gt;0),IF(($C$26*$C$27&lt;'SEQ Oct 2023'!P26),(0),($C$26*$C$27-'SEQ Oct 2023'!P26)*'SEQ Oct 2023'!Q26/100),0)))</f>
        <v>0</v>
      </c>
      <c r="F40" s="134">
        <f>($C$26*$C$28)*'SEQ Oct 2023'!AF26/100</f>
        <v>336.5454545454545</v>
      </c>
      <c r="G40" s="135">
        <f t="shared" si="24"/>
        <v>1612.48</v>
      </c>
      <c r="H40" s="239">
        <f t="shared" si="25"/>
        <v>5984</v>
      </c>
      <c r="I40" s="239">
        <f t="shared" si="23"/>
        <v>6449.92</v>
      </c>
      <c r="J40" s="136">
        <f t="shared" si="26"/>
        <v>7094.9120000000003</v>
      </c>
      <c r="K40" s="137">
        <f>'SEQ Oct 2023'!BB26</f>
        <v>0</v>
      </c>
      <c r="L40" s="137">
        <f>'SEQ Oct 2023'!BC26</f>
        <v>0</v>
      </c>
      <c r="M40" s="137">
        <f>'SEQ Oct 2023'!BD26</f>
        <v>0</v>
      </c>
      <c r="N40" s="137">
        <f>'SEQ Oct 2023'!BE26</f>
        <v>0</v>
      </c>
      <c r="O40" s="144" t="str">
        <f t="shared" si="27"/>
        <v>No discount</v>
      </c>
      <c r="P40" s="226" t="str">
        <f t="shared" si="28"/>
        <v>Exclusive</v>
      </c>
      <c r="Q40" s="240">
        <f t="shared" si="29"/>
        <v>6449.92</v>
      </c>
      <c r="R40" s="240">
        <f t="shared" si="30"/>
        <v>6449.92</v>
      </c>
      <c r="S40" s="136">
        <f t="shared" si="31"/>
        <v>7094.9120000000003</v>
      </c>
      <c r="T40" s="361">
        <f t="shared" si="31"/>
        <v>7094.9120000000003</v>
      </c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64"/>
      <c r="AL40" s="364"/>
      <c r="AM40" s="364"/>
    </row>
    <row r="41" spans="1:39" ht="14" x14ac:dyDescent="0.15">
      <c r="A41" s="131" t="str">
        <f>'SEQ Oct 2023'!K27</f>
        <v>ReAmped Energy</v>
      </c>
      <c r="B41" s="132" t="str">
        <f>'SEQ Oct 2023'!L27</f>
        <v>Business</v>
      </c>
      <c r="C41" s="133">
        <f>IF('SEQ Oct 2023'!BP27=0,91*'SEQ Oct 2023'!M27/100,(91*'SEQ Oct 2023'!M27/100)+'SEQ Oct 2023'!BP27/4)</f>
        <v>109.46472727272725</v>
      </c>
      <c r="D41" s="133">
        <f>IF('SEQ Oct 2023'!O27="",$C$26*$C$27*'SEQ Oct 2023'!N27/100,IF($C$26*$C$27&gt;='SEQ Oct 2023'!P27,('SEQ Oct 2023'!P27*'SEQ Oct 2023'!N27/100),($C$26*$C$27*'SEQ Oct 2023'!N27/100)))</f>
        <v>1179.8181818181815</v>
      </c>
      <c r="E41" s="133">
        <f>IF(AND('SEQ Oct 2023'!R27&gt;0,'SEQ Oct 2023'!T27&gt;0),IF(($C$26*$C$27&lt;'SEQ Oct 2023'!T27),(0),($C$26*$C$27-'SEQ Oct 2023'!T27)*'SEQ Oct 2023'!U27/100),IF(AND('SEQ Oct 2023'!R27&gt;0,'SEQ Oct 2023'!T27=""),IF(($C$26*$C$27&lt;'SEQ Oct 2023'!R27+'SEQ Oct 2023'!P27),(0),(($C$26*$C$27-('SEQ Oct 2023'!R27+'SEQ Oct 2023'!P27))*'SEQ Oct 2023'!S27/100)),IF(AND('SEQ Oct 2023'!P27&gt;0,'SEQ Oct 2023'!R27=""&gt;0),IF(($C$26*$C$27&lt;'SEQ Oct 2023'!P27),(0),($C$26*$C$27-'SEQ Oct 2023'!P27)*'SEQ Oct 2023'!Q27/100),0)))</f>
        <v>0</v>
      </c>
      <c r="F41" s="134">
        <f>($C$26*$C$28)*'SEQ Oct 2023'!AF27/100</f>
        <v>333.81818181818181</v>
      </c>
      <c r="G41" s="135">
        <f t="shared" si="24"/>
        <v>1623.1010909090905</v>
      </c>
      <c r="H41" s="239">
        <f t="shared" si="25"/>
        <v>6054.5454545454531</v>
      </c>
      <c r="I41" s="239">
        <f t="shared" si="23"/>
        <v>6492.4043636363622</v>
      </c>
      <c r="J41" s="136">
        <f t="shared" si="26"/>
        <v>7141.6447999999991</v>
      </c>
      <c r="K41" s="137">
        <f>'SEQ Oct 2023'!BB27</f>
        <v>0</v>
      </c>
      <c r="L41" s="137">
        <f>'SEQ Oct 2023'!BC27</f>
        <v>0</v>
      </c>
      <c r="M41" s="137">
        <f>'SEQ Oct 2023'!BD27</f>
        <v>0</v>
      </c>
      <c r="N41" s="137">
        <f>'SEQ Oct 2023'!BE27</f>
        <v>0</v>
      </c>
      <c r="O41" s="144" t="str">
        <f t="shared" si="27"/>
        <v>No discount</v>
      </c>
      <c r="P41" s="226" t="str">
        <f t="shared" si="28"/>
        <v>Exclusive</v>
      </c>
      <c r="Q41" s="240">
        <f t="shared" si="29"/>
        <v>6492.4043636363622</v>
      </c>
      <c r="R41" s="240">
        <f t="shared" si="30"/>
        <v>6492.4043636363622</v>
      </c>
      <c r="S41" s="136">
        <f t="shared" si="31"/>
        <v>7141.6447999999991</v>
      </c>
      <c r="T41" s="361">
        <f t="shared" si="31"/>
        <v>7141.6447999999991</v>
      </c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  <c r="AM41" s="364"/>
    </row>
    <row r="42" spans="1:39" ht="14" x14ac:dyDescent="0.15">
      <c r="A42" s="131" t="str">
        <f>'SEQ Oct 2023'!K28</f>
        <v>Momentum Energy</v>
      </c>
      <c r="B42" s="132" t="str">
        <f>'SEQ Oct 2023'!L28</f>
        <v>Thrifty Business</v>
      </c>
      <c r="C42" s="133">
        <f>IF('SEQ Oct 2023'!BP28=0,91*'SEQ Oct 2023'!M28/100,(91*'SEQ Oct 2023'!M28/100)+'SEQ Oct 2023'!BP28/4)</f>
        <v>237.41899999999998</v>
      </c>
      <c r="D42" s="133">
        <f>IF('SEQ Oct 2023'!O28="",$C$26*$C$27*'SEQ Oct 2023'!N28/100,IF($C$26*$C$27&gt;='SEQ Oct 2023'!P28,('SEQ Oct 2023'!P28*'SEQ Oct 2023'!N28/100),($C$26*$C$27*'SEQ Oct 2023'!N28/100)))</f>
        <v>1014.9999999999999</v>
      </c>
      <c r="E42" s="133">
        <f>IF(AND('SEQ Oct 2023'!R28&gt;0,'SEQ Oct 2023'!T28&gt;0),IF(($C$26*$C$27&lt;'SEQ Oct 2023'!T28),(0),($C$26*$C$27-'SEQ Oct 2023'!T28)*'SEQ Oct 2023'!U28/100),IF(AND('SEQ Oct 2023'!R28&gt;0,'SEQ Oct 2023'!T28=""),IF(($C$26*$C$27&lt;'SEQ Oct 2023'!R28+'SEQ Oct 2023'!P28),(0),(($C$26*$C$27-('SEQ Oct 2023'!R28+'SEQ Oct 2023'!P28))*'SEQ Oct 2023'!S28/100)),IF(AND('SEQ Oct 2023'!P28&gt;0,'SEQ Oct 2023'!R28=""&gt;0),IF(($C$26*$C$27&lt;'SEQ Oct 2023'!P28),(0),($C$26*$C$27-'SEQ Oct 2023'!P28)*'SEQ Oct 2023'!Q28/100),0)))</f>
        <v>0</v>
      </c>
      <c r="F42" s="134">
        <f>($C$26*$C$28)*'SEQ Oct 2023'!AF28/100</f>
        <v>262.5</v>
      </c>
      <c r="G42" s="135">
        <f t="shared" si="24"/>
        <v>1514.9189999999999</v>
      </c>
      <c r="H42" s="239">
        <f t="shared" si="25"/>
        <v>5110</v>
      </c>
      <c r="I42" s="239">
        <f t="shared" si="23"/>
        <v>6059.6759999999995</v>
      </c>
      <c r="J42" s="136">
        <f t="shared" si="26"/>
        <v>6665.6436000000003</v>
      </c>
      <c r="K42" s="137">
        <f>'SEQ Oct 2023'!BB28</f>
        <v>0</v>
      </c>
      <c r="L42" s="137">
        <f>'SEQ Oct 2023'!BC28</f>
        <v>0</v>
      </c>
      <c r="M42" s="137">
        <f>'SEQ Oct 2023'!BD28</f>
        <v>0</v>
      </c>
      <c r="N42" s="137">
        <f>'SEQ Oct 2023'!BE28</f>
        <v>0</v>
      </c>
      <c r="O42" s="144" t="str">
        <f t="shared" si="27"/>
        <v>No discount</v>
      </c>
      <c r="P42" s="226" t="str">
        <f t="shared" si="28"/>
        <v>Exclusive</v>
      </c>
      <c r="Q42" s="240">
        <f t="shared" si="29"/>
        <v>6059.6759999999995</v>
      </c>
      <c r="R42" s="240">
        <f t="shared" si="30"/>
        <v>6059.6759999999995</v>
      </c>
      <c r="S42" s="136">
        <f t="shared" si="31"/>
        <v>6665.6436000000003</v>
      </c>
      <c r="T42" s="361">
        <f t="shared" si="31"/>
        <v>6665.6436000000003</v>
      </c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</row>
    <row r="43" spans="1:39" ht="14" x14ac:dyDescent="0.15">
      <c r="A43" s="131" t="str">
        <f>'SEQ Oct 2023'!K29</f>
        <v>Blue NRG</v>
      </c>
      <c r="B43" s="132" t="str">
        <f>'SEQ Oct 2023'!L29</f>
        <v>Blue Anytime</v>
      </c>
      <c r="C43" s="133">
        <f>IF('SEQ Oct 2023'!BP29=0,91*'SEQ Oct 2023'!M29/100,(91*'SEQ Oct 2023'!M29/100)+'SEQ Oct 2023'!BP29/4)</f>
        <v>91.686636363636353</v>
      </c>
      <c r="D43" s="133">
        <f>IF('SEQ Oct 2023'!O29="",$C$26*$C$27*'SEQ Oct 2023'!N29/100,IF($C$26*$C$27&gt;='SEQ Oct 2023'!P29,('SEQ Oct 2023'!P29*'SEQ Oct 2023'!N29/100),($C$26*$C$27*'SEQ Oct 2023'!N29/100)))</f>
        <v>1004.1818181818181</v>
      </c>
      <c r="E43" s="133">
        <f>IF(AND('SEQ Oct 2023'!R29&gt;0,'SEQ Oct 2023'!T29&gt;0),IF(($C$26*$C$27&lt;'SEQ Oct 2023'!T29),(0),($C$26*$C$27-'SEQ Oct 2023'!T29)*'SEQ Oct 2023'!U29/100),IF(AND('SEQ Oct 2023'!R29&gt;0,'SEQ Oct 2023'!T29=""),IF(($C$26*$C$27&lt;'SEQ Oct 2023'!R29+'SEQ Oct 2023'!P29),(0),(($C$26*$C$27-('SEQ Oct 2023'!R29+'SEQ Oct 2023'!P29))*'SEQ Oct 2023'!S29/100)),IF(AND('SEQ Oct 2023'!P29&gt;0,'SEQ Oct 2023'!R29=""&gt;0),IF(($C$26*$C$27&lt;'SEQ Oct 2023'!P29),(0),($C$26*$C$27-'SEQ Oct 2023'!P29)*'SEQ Oct 2023'!Q29/100),0)))</f>
        <v>0</v>
      </c>
      <c r="F43" s="134">
        <f>($C$26*$C$28)*'SEQ Oct 2023'!AF29/100</f>
        <v>303.40909090909088</v>
      </c>
      <c r="G43" s="135">
        <f t="shared" si="24"/>
        <v>1399.2775454545454</v>
      </c>
      <c r="H43" s="239">
        <f t="shared" si="25"/>
        <v>5230.363636363636</v>
      </c>
      <c r="I43" s="239">
        <f t="shared" si="23"/>
        <v>5597.1101818181814</v>
      </c>
      <c r="J43" s="136">
        <f t="shared" si="26"/>
        <v>6156.8212000000003</v>
      </c>
      <c r="K43" s="137">
        <f>'SEQ Oct 2023'!BB29</f>
        <v>0</v>
      </c>
      <c r="L43" s="137">
        <f>'SEQ Oct 2023'!BC29</f>
        <v>0</v>
      </c>
      <c r="M43" s="137">
        <f>'SEQ Oct 2023'!BD29</f>
        <v>0</v>
      </c>
      <c r="N43" s="137">
        <f>'SEQ Oct 2023'!BE29</f>
        <v>0</v>
      </c>
      <c r="O43" s="144" t="str">
        <f t="shared" si="27"/>
        <v>No discount</v>
      </c>
      <c r="P43" s="226" t="str">
        <f t="shared" si="28"/>
        <v>Exclusive</v>
      </c>
      <c r="Q43" s="240">
        <f t="shared" si="29"/>
        <v>5597.1101818181814</v>
      </c>
      <c r="R43" s="240">
        <f t="shared" si="30"/>
        <v>5597.1101818181814</v>
      </c>
      <c r="S43" s="136">
        <f t="shared" si="31"/>
        <v>6156.8212000000003</v>
      </c>
      <c r="T43" s="361">
        <f t="shared" si="31"/>
        <v>6156.8212000000003</v>
      </c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</row>
    <row r="44" spans="1:39" ht="14" x14ac:dyDescent="0.15">
      <c r="A44" s="131" t="str">
        <f>'SEQ Oct 2023'!K30</f>
        <v>Tango Energy</v>
      </c>
      <c r="B44" s="132" t="str">
        <f>'SEQ Oct 2023'!L30</f>
        <v>Business Select</v>
      </c>
      <c r="C44" s="133">
        <f>IF('SEQ Oct 2023'!BP30=0,91*'SEQ Oct 2023'!M30/100,(91*'SEQ Oct 2023'!M30/100)+'SEQ Oct 2023'!BP30/4)</f>
        <v>104.64999999999998</v>
      </c>
      <c r="D44" s="133">
        <f>IF('SEQ Oct 2023'!O30="",$C$26*$C$27*'SEQ Oct 2023'!N30/100,IF($C$26*$C$27&gt;='SEQ Oct 2023'!P30,('SEQ Oct 2023'!P30*'SEQ Oct 2023'!N30/100),($C$26*$C$27*'SEQ Oct 2023'!N30/100)))</f>
        <v>1013.4090909090909</v>
      </c>
      <c r="E44" s="133">
        <f>IF(AND('SEQ Oct 2023'!R30&gt;0,'SEQ Oct 2023'!T30&gt;0),IF(($C$26*$C$27&lt;'SEQ Oct 2023'!T30),(0),($C$26*$C$27-'SEQ Oct 2023'!T30)*'SEQ Oct 2023'!U30/100),IF(AND('SEQ Oct 2023'!R30&gt;0,'SEQ Oct 2023'!T30=""),IF(($C$26*$C$27&lt;'SEQ Oct 2023'!R30+'SEQ Oct 2023'!P30),(0),(($C$26*$C$27-('SEQ Oct 2023'!R30+'SEQ Oct 2023'!P30))*'SEQ Oct 2023'!S30/100)),IF(AND('SEQ Oct 2023'!P30&gt;0,'SEQ Oct 2023'!R30=""&gt;0),IF(($C$26*$C$27&lt;'SEQ Oct 2023'!P30),(0),($C$26*$C$27-'SEQ Oct 2023'!P30)*'SEQ Oct 2023'!Q30/100),0)))</f>
        <v>0</v>
      </c>
      <c r="F44" s="134">
        <f>($C$26*$C$28)*'SEQ Oct 2023'!AF30/100</f>
        <v>330.5454545454545</v>
      </c>
      <c r="G44" s="135">
        <f t="shared" ref="G44:G45" si="32">SUM(C44:F44)</f>
        <v>1448.6045454545454</v>
      </c>
      <c r="H44" s="239">
        <f t="shared" ref="H44:H45" si="33">(G44-C44)*4</f>
        <v>5375.818181818182</v>
      </c>
      <c r="I44" s="239">
        <f t="shared" ref="I44:I45" si="34">G44*4</f>
        <v>5794.4181818181814</v>
      </c>
      <c r="J44" s="136">
        <f t="shared" ref="J44:J45" si="35">I44*1.1</f>
        <v>6373.86</v>
      </c>
      <c r="K44" s="137">
        <f>'SEQ Oct 2023'!BB30</f>
        <v>0</v>
      </c>
      <c r="L44" s="137">
        <f>'SEQ Oct 2023'!BC30</f>
        <v>0</v>
      </c>
      <c r="M44" s="137">
        <f>'SEQ Oct 2023'!BD30</f>
        <v>0</v>
      </c>
      <c r="N44" s="137">
        <f>'SEQ Oct 2023'!BE30</f>
        <v>0</v>
      </c>
      <c r="O44" s="144" t="str">
        <f t="shared" ref="O44:O45" si="36">IF(SUM(K44:N44)=0,"No discount",IF(K44&gt;0,"Guaranteed off bill",IF(L44&gt;0,"Guaranteed off usage",IF(M44&gt;0,"Pay-on-time off bill","Pay-on-time off usage"))))</f>
        <v>No discount</v>
      </c>
      <c r="P44" s="226" t="str">
        <f t="shared" ref="P44:P45" si="37">IF(OR(A44="Origin Energy",A44="Red Energy",A44="Powershop"),"Inclusive","Exclusive")</f>
        <v>Exclusive</v>
      </c>
      <c r="Q44" s="240">
        <f t="shared" ref="Q44:Q45" si="38"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5794.4181818181814</v>
      </c>
      <c r="R44" s="240">
        <f t="shared" ref="R44:R45" si="39"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5794.4181818181814</v>
      </c>
      <c r="S44" s="136">
        <f t="shared" ref="S44:S45" si="40">Q44*1.1</f>
        <v>6373.86</v>
      </c>
      <c r="T44" s="361">
        <f t="shared" ref="T44:T45" si="41">R44*1.1</f>
        <v>6373.86</v>
      </c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</row>
    <row r="45" spans="1:39" ht="14" x14ac:dyDescent="0.15">
      <c r="A45" s="131" t="str">
        <f>'SEQ Oct 2023'!K31</f>
        <v>Next Business Energy</v>
      </c>
      <c r="B45" s="132" t="str">
        <f>'SEQ Oct 2023'!L31</f>
        <v>Assured</v>
      </c>
      <c r="C45" s="133">
        <f>IF('SEQ Oct 2023'!BP31=0,91*'SEQ Oct 2023'!M31/100,(91*'SEQ Oct 2023'!M31/100)+'SEQ Oct 2023'!BP31/4)</f>
        <v>93.192272727272723</v>
      </c>
      <c r="D45" s="133">
        <f>IF('SEQ Oct 2023'!O31="",$C$26*$C$27*'SEQ Oct 2023'!N31/100,IF($C$26*$C$27&gt;='SEQ Oct 2023'!P31,('SEQ Oct 2023'!P31*'SEQ Oct 2023'!N31/100),($C$26*$C$27*'SEQ Oct 2023'!N31/100)))</f>
        <v>1103.1363636363635</v>
      </c>
      <c r="E45" s="133">
        <f>IF(AND('SEQ Oct 2023'!R31&gt;0,'SEQ Oct 2023'!T31&gt;0),IF(($C$26*$C$27&lt;'SEQ Oct 2023'!T31),(0),($C$26*$C$27-'SEQ Oct 2023'!T31)*'SEQ Oct 2023'!U31/100),IF(AND('SEQ Oct 2023'!R31&gt;0,'SEQ Oct 2023'!T31=""),IF(($C$26*$C$27&lt;'SEQ Oct 2023'!R31+'SEQ Oct 2023'!P31),(0),(($C$26*$C$27-('SEQ Oct 2023'!R31+'SEQ Oct 2023'!P31))*'SEQ Oct 2023'!S31/100)),IF(AND('SEQ Oct 2023'!P31&gt;0,'SEQ Oct 2023'!R31=""&gt;0),IF(($C$26*$C$27&lt;'SEQ Oct 2023'!P31),(0),($C$26*$C$27-'SEQ Oct 2023'!P31)*'SEQ Oct 2023'!Q31/100),0)))</f>
        <v>0</v>
      </c>
      <c r="F45" s="134">
        <f>($C$26*$C$28)*'SEQ Oct 2023'!AF31/100</f>
        <v>366.81818181818176</v>
      </c>
      <c r="G45" s="135">
        <f t="shared" si="32"/>
        <v>1563.1468181818179</v>
      </c>
      <c r="H45" s="239">
        <f t="shared" si="33"/>
        <v>5879.8181818181811</v>
      </c>
      <c r="I45" s="239">
        <f t="shared" si="34"/>
        <v>6252.5872727272717</v>
      </c>
      <c r="J45" s="136">
        <f t="shared" si="35"/>
        <v>6877.8459999999995</v>
      </c>
      <c r="K45" s="137">
        <f>'SEQ Oct 2023'!BB31</f>
        <v>7</v>
      </c>
      <c r="L45" s="137">
        <f>'SEQ Oct 2023'!BC31</f>
        <v>0</v>
      </c>
      <c r="M45" s="137">
        <f>'SEQ Oct 2023'!BD31</f>
        <v>0</v>
      </c>
      <c r="N45" s="137">
        <f>'SEQ Oct 2023'!BE31</f>
        <v>0</v>
      </c>
      <c r="O45" s="144" t="str">
        <f t="shared" si="36"/>
        <v>Guaranteed off bill</v>
      </c>
      <c r="P45" s="226" t="str">
        <f t="shared" si="37"/>
        <v>Exclusive</v>
      </c>
      <c r="Q45" s="240">
        <f t="shared" si="38"/>
        <v>5814.9061636363631</v>
      </c>
      <c r="R45" s="240">
        <f t="shared" si="39"/>
        <v>5814.9061636363631</v>
      </c>
      <c r="S45" s="136">
        <f t="shared" si="40"/>
        <v>6396.39678</v>
      </c>
      <c r="T45" s="361">
        <f t="shared" si="41"/>
        <v>6396.39678</v>
      </c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</row>
    <row r="46" spans="1:39" ht="14" x14ac:dyDescent="0.15">
      <c r="A46" s="364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</row>
    <row r="47" spans="1:39" ht="15" thickBot="1" x14ac:dyDescent="0.2">
      <c r="A47" s="364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</row>
    <row r="48" spans="1:39" ht="14" x14ac:dyDescent="0.15">
      <c r="A48" s="72" t="s">
        <v>220</v>
      </c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4"/>
      <c r="U48" s="364"/>
      <c r="V48" s="364"/>
      <c r="W48" s="364"/>
      <c r="X48" s="364"/>
      <c r="Y48" s="364"/>
      <c r="Z48" s="364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</row>
    <row r="49" spans="1:39" ht="14" x14ac:dyDescent="0.15">
      <c r="A49" s="75" t="s">
        <v>198</v>
      </c>
      <c r="B49" s="47"/>
      <c r="C49" s="91">
        <v>5000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76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</row>
    <row r="50" spans="1:39" ht="14" x14ac:dyDescent="0.15">
      <c r="A50" s="75" t="s">
        <v>266</v>
      </c>
      <c r="B50" s="47"/>
      <c r="C50" s="92">
        <v>0.7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76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</row>
    <row r="51" spans="1:39" ht="14" x14ac:dyDescent="0.15">
      <c r="A51" s="75" t="s">
        <v>218</v>
      </c>
      <c r="B51" s="47"/>
      <c r="C51" s="92">
        <v>0.3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76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</row>
    <row r="52" spans="1:39" ht="14" x14ac:dyDescent="0.15">
      <c r="A52" s="75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76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</row>
    <row r="53" spans="1:39" ht="75" x14ac:dyDescent="0.15">
      <c r="A53" s="276" t="s">
        <v>144</v>
      </c>
      <c r="B53" s="122" t="s">
        <v>320</v>
      </c>
      <c r="C53" s="120" t="s">
        <v>204</v>
      </c>
      <c r="D53" s="120" t="s">
        <v>465</v>
      </c>
      <c r="E53" s="120" t="s">
        <v>205</v>
      </c>
      <c r="F53" s="122" t="s">
        <v>219</v>
      </c>
      <c r="G53" s="120" t="s">
        <v>206</v>
      </c>
      <c r="H53" s="277" t="s">
        <v>570</v>
      </c>
      <c r="I53" s="278" t="s">
        <v>207</v>
      </c>
      <c r="J53" s="123" t="s">
        <v>23</v>
      </c>
      <c r="K53" s="124" t="s">
        <v>286</v>
      </c>
      <c r="L53" s="124" t="s">
        <v>287</v>
      </c>
      <c r="M53" s="124" t="s">
        <v>288</v>
      </c>
      <c r="N53" s="124" t="s">
        <v>289</v>
      </c>
      <c r="O53" s="279" t="s">
        <v>571</v>
      </c>
      <c r="P53" s="279" t="s">
        <v>572</v>
      </c>
      <c r="Q53" s="280" t="s">
        <v>574</v>
      </c>
      <c r="R53" s="280" t="s">
        <v>575</v>
      </c>
      <c r="S53" s="125" t="s">
        <v>271</v>
      </c>
      <c r="T53" s="358" t="s">
        <v>272</v>
      </c>
      <c r="U53" s="364"/>
      <c r="V53" s="364"/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</row>
    <row r="54" spans="1:39" ht="14" x14ac:dyDescent="0.15">
      <c r="A54" s="131" t="str">
        <f>'SEQ Oct 2023'!K32</f>
        <v>AGL</v>
      </c>
      <c r="B54" s="132" t="str">
        <f>'SEQ Oct 2023'!L32</f>
        <v>Business Value Saver</v>
      </c>
      <c r="C54" s="133">
        <f>IF('SEQ Oct 2023'!BP32=0,91*'SEQ Oct 2023'!M32/100,(91*'SEQ Oct 2023'!M32/100)+'SEQ Oct 2023'!BP32/4)</f>
        <v>119.86354545454543</v>
      </c>
      <c r="D54" s="133">
        <f>IF('SEQ Oct 2023'!O32="",$C$49*$C$50*'SEQ Oct 2023'!N32/100,IF($C$49*$C$50&gt;='SEQ Oct 2023'!P32,('SEQ Oct 2023'!P32*'SEQ Oct 2023'!N32/100),($C$49*$C$50*'SEQ Oct 2023'!N32/100)))</f>
        <v>1271.772727272727</v>
      </c>
      <c r="E54" s="133">
        <f>IF(AND('SEQ Oct 2023'!R32&gt;0,'SEQ Oct 2023'!T32&gt;0),IF(($C$49*$C$50&lt;'SEQ Oct 2023'!T32),(0),($C$49*$C$50-'SEQ Oct 2023'!T32)*'SEQ Oct 2023'!U32/100),IF(AND('SEQ Oct 2023'!R32&gt;0,'SEQ Oct 2023'!T32=""),IF(($C$49*$C$50&lt;'SEQ Oct 2023'!R32+'SEQ Oct 2023'!P32),(0),(($C$49*$C$50-('SEQ Oct 2023'!R32+'SEQ Oct 2023'!P32))*'SEQ Oct 2023'!S32/100)),IF(AND('SEQ Oct 2023'!P32&gt;0,'SEQ Oct 2023'!R32=""&gt;0),IF(($C$49*$C$50&lt;'SEQ Oct 2023'!P32),(0),($C$49*$C$50-'SEQ Oct 2023'!P32)*'SEQ Oct 2023'!Q32/100),0)))</f>
        <v>0</v>
      </c>
      <c r="F54" s="134">
        <f>($C$49*$C$51)*'SEQ Oct 2023'!W32/100</f>
        <v>430.22727272727275</v>
      </c>
      <c r="G54" s="135">
        <f>SUM(C54:F54)</f>
        <v>1821.8635454545451</v>
      </c>
      <c r="H54" s="239">
        <f>(G54-C54)*4</f>
        <v>6807.9999999999991</v>
      </c>
      <c r="I54" s="239">
        <f t="shared" ref="I54:I66" si="42">G54*4</f>
        <v>7287.4541818181806</v>
      </c>
      <c r="J54" s="136">
        <f>I54*1.1</f>
        <v>8016.199599999999</v>
      </c>
      <c r="K54" s="137">
        <f>'SEQ Oct 2023'!BB32</f>
        <v>0</v>
      </c>
      <c r="L54" s="137">
        <f>'SEQ Oct 2023'!BC32</f>
        <v>0</v>
      </c>
      <c r="M54" s="137">
        <f>'SEQ Oct 2023'!BD32</f>
        <v>0</v>
      </c>
      <c r="N54" s="137">
        <f>'SEQ Oct 2023'!BE32</f>
        <v>0</v>
      </c>
      <c r="O54" s="144" t="str">
        <f>IF(SUM(K54:N54)=0,"No discount",IF(K54&gt;0,"Guaranteed off bill",IF(L54&gt;0,"Guaranteed off usage",IF(M54&gt;0,"Pay-on-time off bill","Pay-on-time off usage"))))</f>
        <v>No discount</v>
      </c>
      <c r="P54" s="226" t="str">
        <f>IF(OR(A54="Origin Energy",A54="Red Energy",A54="Powershop"),"Inclusive","Exclusive")</f>
        <v>Exclusive</v>
      </c>
      <c r="Q54" s="240">
        <f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7287.4541818181806</v>
      </c>
      <c r="R54" s="240">
        <f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7287.4541818181806</v>
      </c>
      <c r="S54" s="136">
        <f>Q54*1.1</f>
        <v>8016.199599999999</v>
      </c>
      <c r="T54" s="361">
        <f>R54*1.1</f>
        <v>8016.199599999999</v>
      </c>
      <c r="U54" s="364"/>
      <c r="V54" s="364"/>
      <c r="W54" s="364"/>
      <c r="X54" s="364"/>
      <c r="Y54" s="364"/>
      <c r="Z54" s="364"/>
      <c r="AA54" s="364"/>
      <c r="AB54" s="364"/>
      <c r="AC54" s="364"/>
      <c r="AD54" s="364"/>
      <c r="AE54" s="364"/>
      <c r="AF54" s="364"/>
      <c r="AG54" s="364"/>
      <c r="AH54" s="364"/>
      <c r="AI54" s="364"/>
      <c r="AJ54" s="364"/>
      <c r="AK54" s="364"/>
      <c r="AL54" s="364"/>
      <c r="AM54" s="364"/>
    </row>
    <row r="55" spans="1:39" ht="14" x14ac:dyDescent="0.15">
      <c r="A55" s="131" t="str">
        <f>'SEQ Oct 2023'!K33</f>
        <v>Diamond Energy</v>
      </c>
      <c r="B55" s="132" t="str">
        <f>'SEQ Oct 2023'!L33</f>
        <v>Renewable Saver</v>
      </c>
      <c r="C55" s="133">
        <f>IF('SEQ Oct 2023'!BP33=0,91*'SEQ Oct 2023'!M33/100,(91*'SEQ Oct 2023'!M33/100)+'SEQ Oct 2023'!BP33/4)</f>
        <v>163.69245454545455</v>
      </c>
      <c r="D55" s="133">
        <f>IF('SEQ Oct 2023'!O33="",$C$49*$C$50*'SEQ Oct 2023'!N33/100,IF($C$49*$C$50&gt;='SEQ Oct 2023'!P33,('SEQ Oct 2023'!P33*'SEQ Oct 2023'!N33/100),($C$49*$C$50*'SEQ Oct 2023'!N33/100)))</f>
        <v>1203.681818181818</v>
      </c>
      <c r="E55" s="133">
        <f>IF(AND('SEQ Oct 2023'!R33&gt;0,'SEQ Oct 2023'!T33&gt;0),IF(($C$49*$C$50&lt;'SEQ Oct 2023'!T33),(0),($C$49*$C$50-'SEQ Oct 2023'!T33)*'SEQ Oct 2023'!U33/100),IF(AND('SEQ Oct 2023'!R33&gt;0,'SEQ Oct 2023'!T33=""),IF(($C$49*$C$50&lt;'SEQ Oct 2023'!R33+'SEQ Oct 2023'!P33),(0),(($C$49*$C$50-('SEQ Oct 2023'!R33+'SEQ Oct 2023'!P33))*'SEQ Oct 2023'!S33/100)),IF(AND('SEQ Oct 2023'!P33&gt;0,'SEQ Oct 2023'!R33=""&gt;0),IF(($C$49*$C$50&lt;'SEQ Oct 2023'!P33),(0),($C$49*$C$50-'SEQ Oct 2023'!P33)*'SEQ Oct 2023'!Q33/100),0)))</f>
        <v>0</v>
      </c>
      <c r="F55" s="134">
        <f>($C$49*$C$51)*'SEQ Oct 2023'!W33/100</f>
        <v>404.45454545454544</v>
      </c>
      <c r="G55" s="135">
        <f t="shared" ref="G55:G66" si="43">SUM(C55:F55)</f>
        <v>1771.828818181818</v>
      </c>
      <c r="H55" s="239">
        <f t="shared" ref="H55:H66" si="44">(G55-C55)*4</f>
        <v>6432.545454545454</v>
      </c>
      <c r="I55" s="239">
        <f t="shared" si="42"/>
        <v>7087.3152727272718</v>
      </c>
      <c r="J55" s="136">
        <f t="shared" ref="J55:J66" si="45">I55*1.1</f>
        <v>7796.0467999999992</v>
      </c>
      <c r="K55" s="137">
        <f>'SEQ Oct 2023'!BB33</f>
        <v>0</v>
      </c>
      <c r="L55" s="137">
        <f>'SEQ Oct 2023'!BC33</f>
        <v>0</v>
      </c>
      <c r="M55" s="137">
        <f>'SEQ Oct 2023'!BD33</f>
        <v>2</v>
      </c>
      <c r="N55" s="137">
        <f>'SEQ Oct 2023'!BE33</f>
        <v>0</v>
      </c>
      <c r="O55" s="144" t="str">
        <f t="shared" ref="O55" si="46">IF(SUM(K55:N55)=0,"No discount",IF(K55&gt;0,"Guaranteed off bill",IF(L55&gt;0,"Guaranteed off usage",IF(M55&gt;0,"Pay-on-time off bill","Pay-on-time off usage"))))</f>
        <v>Pay-on-time off bill</v>
      </c>
      <c r="P55" s="226" t="str">
        <f t="shared" ref="P55:P66" si="47">IF(OR(A55="Origin Energy",A55="Red Energy",A55="Powershop"),"Inclusive","Exclusive")</f>
        <v>Exclusive</v>
      </c>
      <c r="Q55" s="240">
        <f t="shared" ref="Q55:Q66" si="48">IF(AND(O55="Guaranteed off bill",P55="Inclusive"),((I55*1.1)-((I55*1.1)*K55/100))/1.1,IF(AND(O55="Guaranteed off usage",P55="Inclusive"),((I55*1.1)-((H55*1.1)*L55/100))/1.1,IF(AND(O55="Guaranteed off bill",P55="Exclusive"),I55-(I55*K55/100),IF(AND(O55="Guaranteed off usage",P55="Exclusive"),I55-(H55*L55/100),IF(P55="Inclusive",((I55*1.1))/1.1,I55)))))</f>
        <v>7087.3152727272718</v>
      </c>
      <c r="R55" s="240">
        <f t="shared" ref="R55:R66" si="49">IF(AND(O55="Pay-on-time off bill",P55="Inclusive"),((Q55*1.1)-((Q55*1.1)*M55/100))/1.1,IF(AND(O55="Pay-on-time off usage",P55="Inclusive"),((Q55*1.1)-((H55*1.1)*N55/100))/1.1,IF(AND(O55="Pay-on-time off bill",P55="Exclusive"),Q55-(Q55*M55/100),IF(AND(O55="Pay-on-time off usage",P55="Exclusive"),Q55-(H55*N55/100),IF(P55="Inclusive",((Q55*1.1))/1.1,Q55)))))</f>
        <v>6945.5689672727267</v>
      </c>
      <c r="S55" s="136">
        <f t="shared" ref="S55:T66" si="50">Q55*1.1</f>
        <v>7796.0467999999992</v>
      </c>
      <c r="T55" s="361">
        <f t="shared" si="50"/>
        <v>7640.1258639999996</v>
      </c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</row>
    <row r="56" spans="1:39" ht="14" x14ac:dyDescent="0.15">
      <c r="A56" s="131" t="str">
        <f>'SEQ Oct 2023'!K34</f>
        <v>EnergyAustralia</v>
      </c>
      <c r="B56" s="132" t="str">
        <f>'SEQ Oct 2023'!L34</f>
        <v>Balance Plan</v>
      </c>
      <c r="C56" s="133">
        <f>IF('SEQ Oct 2023'!BP34=0,91*'SEQ Oct 2023'!M34/100,(91*'SEQ Oct 2023'!M34/100)+'SEQ Oct 2023'!BP34/4)</f>
        <v>122.85</v>
      </c>
      <c r="D56" s="133">
        <f>IF('SEQ Oct 2023'!O34="",$C$49*$C$50*'SEQ Oct 2023'!N34/100,IF($C$49*$C$50&gt;='SEQ Oct 2023'!P34,('SEQ Oct 2023'!P34*'SEQ Oct 2023'!N34/100),($C$49*$C$50*'SEQ Oct 2023'!N34/100)))</f>
        <v>1345.2727272727273</v>
      </c>
      <c r="E56" s="133">
        <f>IF(AND('SEQ Oct 2023'!R34&gt;0,'SEQ Oct 2023'!T34&gt;0),IF(($C$49*$C$50&lt;'SEQ Oct 2023'!T34),(0),($C$49*$C$50-'SEQ Oct 2023'!T34)*'SEQ Oct 2023'!U34/100),IF(AND('SEQ Oct 2023'!R34&gt;0,'SEQ Oct 2023'!T34=""),IF(($C$49*$C$50&lt;'SEQ Oct 2023'!R34+'SEQ Oct 2023'!P34),(0),(($C$49*$C$50-('SEQ Oct 2023'!R34+'SEQ Oct 2023'!P34))*'SEQ Oct 2023'!S34/100)),IF(AND('SEQ Oct 2023'!P34&gt;0,'SEQ Oct 2023'!R34=""&gt;0),IF(($C$49*$C$50&lt;'SEQ Oct 2023'!P34),(0),($C$49*$C$50-'SEQ Oct 2023'!P34)*'SEQ Oct 2023'!Q34/100),0)))</f>
        <v>0</v>
      </c>
      <c r="F56" s="134">
        <f>($C$49*$C$51)*'SEQ Oct 2023'!W34/100</f>
        <v>466.90909090909088</v>
      </c>
      <c r="G56" s="135">
        <f t="shared" si="43"/>
        <v>1935.0318181818179</v>
      </c>
      <c r="H56" s="239">
        <f t="shared" si="44"/>
        <v>7248.7272727272721</v>
      </c>
      <c r="I56" s="239">
        <f t="shared" si="42"/>
        <v>7740.1272727272717</v>
      </c>
      <c r="J56" s="136">
        <f t="shared" si="45"/>
        <v>8514.14</v>
      </c>
      <c r="K56" s="137">
        <f>'SEQ Oct 2023'!BB34</f>
        <v>7</v>
      </c>
      <c r="L56" s="137">
        <f>'SEQ Oct 2023'!BC34</f>
        <v>0</v>
      </c>
      <c r="M56" s="137">
        <f>'SEQ Oct 2023'!BD34</f>
        <v>0</v>
      </c>
      <c r="N56" s="137">
        <f>'SEQ Oct 2023'!BE34</f>
        <v>0</v>
      </c>
      <c r="O56" s="144" t="str">
        <f t="shared" ref="O56:O64" si="51">IF(SUM(K56:N56)=0,"No discount",IF(K56&gt;0,"Guaranteed off bill",IF(L56&gt;0,"Guaranteed off usage",IF(M56&gt;0,"Pay-on-time off bill","Pay-on-time off usage"))))</f>
        <v>Guaranteed off bill</v>
      </c>
      <c r="P56" s="226" t="str">
        <f t="shared" si="47"/>
        <v>Exclusive</v>
      </c>
      <c r="Q56" s="240">
        <f t="shared" si="48"/>
        <v>7198.3183636363628</v>
      </c>
      <c r="R56" s="240">
        <f t="shared" si="49"/>
        <v>7198.3183636363628</v>
      </c>
      <c r="S56" s="136">
        <f t="shared" si="50"/>
        <v>7918.1502</v>
      </c>
      <c r="T56" s="361">
        <f t="shared" si="50"/>
        <v>7918.1502</v>
      </c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</row>
    <row r="57" spans="1:39" ht="14" x14ac:dyDescent="0.15">
      <c r="A57" s="131" t="str">
        <f>'SEQ Oct 2023'!K35</f>
        <v>Origin Energy</v>
      </c>
      <c r="B57" s="132" t="str">
        <f>'SEQ Oct 2023'!L35</f>
        <v>Go Variable</v>
      </c>
      <c r="C57" s="133">
        <f>IF('SEQ Oct 2023'!BP35=0,91*'SEQ Oct 2023'!M35/100,(91*'SEQ Oct 2023'!M35/100)+'SEQ Oct 2023'!BP35/4)</f>
        <v>116.22354545454546</v>
      </c>
      <c r="D57" s="133">
        <f>IF('SEQ Oct 2023'!O35="",$C$49*$C$50*'SEQ Oct 2023'!N35/100,IF($C$49*$C$50&gt;='SEQ Oct 2023'!P35,('SEQ Oct 2023'!P35*'SEQ Oct 2023'!N35/100),($C$49*$C$50*'SEQ Oct 2023'!N35/100)))</f>
        <v>1124.1363636363637</v>
      </c>
      <c r="E57" s="133">
        <f>IF(AND('SEQ Oct 2023'!R35&gt;0,'SEQ Oct 2023'!T35&gt;0),IF(($C$49*$C$50&lt;'SEQ Oct 2023'!T35),(0),($C$49*$C$50-'SEQ Oct 2023'!T35)*'SEQ Oct 2023'!U35/100),IF(AND('SEQ Oct 2023'!R35&gt;0,'SEQ Oct 2023'!T35=""),IF(($C$49*$C$50&lt;'SEQ Oct 2023'!R35+'SEQ Oct 2023'!P35),(0),(($C$49*$C$50-('SEQ Oct 2023'!R35+'SEQ Oct 2023'!P35))*'SEQ Oct 2023'!S35/100)),IF(AND('SEQ Oct 2023'!P35&gt;0,'SEQ Oct 2023'!R35=""&gt;0),IF(($C$49*$C$50&lt;'SEQ Oct 2023'!P35),(0),($C$49*$C$50-'SEQ Oct 2023'!P35)*'SEQ Oct 2023'!Q35/100),0)))</f>
        <v>0</v>
      </c>
      <c r="F57" s="134">
        <f>($C$49*$C$51)*'SEQ Oct 2023'!W35/100</f>
        <v>415.90909090909088</v>
      </c>
      <c r="G57" s="135">
        <f t="shared" si="43"/>
        <v>1656.2690000000002</v>
      </c>
      <c r="H57" s="239">
        <f t="shared" si="44"/>
        <v>6160.1818181818189</v>
      </c>
      <c r="I57" s="239">
        <f t="shared" si="42"/>
        <v>6625.0760000000009</v>
      </c>
      <c r="J57" s="136">
        <f t="shared" si="45"/>
        <v>7287.5836000000018</v>
      </c>
      <c r="K57" s="137">
        <f>'SEQ Oct 2023'!BB35</f>
        <v>0</v>
      </c>
      <c r="L57" s="137">
        <f>'SEQ Oct 2023'!BC35</f>
        <v>0</v>
      </c>
      <c r="M57" s="137">
        <f>'SEQ Oct 2023'!BD35</f>
        <v>0</v>
      </c>
      <c r="N57" s="137">
        <f>'SEQ Oct 2023'!BE35</f>
        <v>0</v>
      </c>
      <c r="O57" s="144" t="str">
        <f t="shared" si="51"/>
        <v>No discount</v>
      </c>
      <c r="P57" s="226" t="str">
        <f t="shared" si="47"/>
        <v>Inclusive</v>
      </c>
      <c r="Q57" s="240">
        <f t="shared" si="48"/>
        <v>6625.0760000000009</v>
      </c>
      <c r="R57" s="240">
        <f t="shared" si="49"/>
        <v>6625.0760000000009</v>
      </c>
      <c r="S57" s="136">
        <f t="shared" si="50"/>
        <v>7287.5836000000018</v>
      </c>
      <c r="T57" s="361">
        <f t="shared" si="50"/>
        <v>7287.5836000000018</v>
      </c>
      <c r="U57" s="364"/>
      <c r="V57" s="364"/>
      <c r="W57" s="364"/>
      <c r="X57" s="364"/>
      <c r="Y57" s="364"/>
      <c r="Z57" s="364"/>
      <c r="AA57" s="364"/>
      <c r="AB57" s="364"/>
      <c r="AC57" s="364"/>
      <c r="AD57" s="364"/>
      <c r="AE57" s="364"/>
      <c r="AF57" s="364"/>
      <c r="AG57" s="364"/>
      <c r="AH57" s="364"/>
      <c r="AI57" s="364"/>
      <c r="AJ57" s="364"/>
      <c r="AK57" s="364"/>
      <c r="AL57" s="364"/>
      <c r="AM57" s="364"/>
    </row>
    <row r="58" spans="1:39" ht="14" x14ac:dyDescent="0.15">
      <c r="A58" s="131" t="str">
        <f>'SEQ Oct 2023'!K36</f>
        <v>Powershop</v>
      </c>
      <c r="B58" s="132" t="str">
        <f>'SEQ Oct 2023'!L36</f>
        <v>100% Carbon Neutral</v>
      </c>
      <c r="C58" s="133">
        <f>IF('SEQ Oct 2023'!BP36=0,91*'SEQ Oct 2023'!M36/100,(91*'SEQ Oct 2023'!M36/100)+'SEQ Oct 2023'!BP36/4)</f>
        <v>127.67300000000002</v>
      </c>
      <c r="D58" s="133">
        <f>IF('SEQ Oct 2023'!O36="",$C$49*$C$50*'SEQ Oct 2023'!N36/100,IF($C$49*$C$50&gt;='SEQ Oct 2023'!P36,('SEQ Oct 2023'!P36*'SEQ Oct 2023'!N36/100),($C$49*$C$50*'SEQ Oct 2023'!N36/100)))</f>
        <v>1193.181818181818</v>
      </c>
      <c r="E58" s="133">
        <f>IF(AND('SEQ Oct 2023'!R36&gt;0,'SEQ Oct 2023'!T36&gt;0),IF(($C$49*$C$50&lt;'SEQ Oct 2023'!T36),(0),($C$49*$C$50-'SEQ Oct 2023'!T36)*'SEQ Oct 2023'!U36/100),IF(AND('SEQ Oct 2023'!R36&gt;0,'SEQ Oct 2023'!T36=""),IF(($C$49*$C$50&lt;'SEQ Oct 2023'!R36+'SEQ Oct 2023'!P36),(0),(($C$49*$C$50-('SEQ Oct 2023'!R36+'SEQ Oct 2023'!P36))*'SEQ Oct 2023'!S36/100)),IF(AND('SEQ Oct 2023'!P36&gt;0,'SEQ Oct 2023'!R36=""&gt;0),IF(($C$49*$C$50&lt;'SEQ Oct 2023'!P36),(0),($C$49*$C$50-'SEQ Oct 2023'!P36)*'SEQ Oct 2023'!Q36/100),0)))</f>
        <v>0</v>
      </c>
      <c r="F58" s="134">
        <f>($C$49*$C$51)*'SEQ Oct 2023'!W36/100</f>
        <v>465.8181818181817</v>
      </c>
      <c r="G58" s="135">
        <f t="shared" si="43"/>
        <v>1786.6729999999998</v>
      </c>
      <c r="H58" s="239">
        <f t="shared" si="44"/>
        <v>6635.9999999999991</v>
      </c>
      <c r="I58" s="239">
        <f t="shared" si="42"/>
        <v>7146.6919999999991</v>
      </c>
      <c r="J58" s="136">
        <f t="shared" si="45"/>
        <v>7861.3611999999994</v>
      </c>
      <c r="K58" s="137">
        <f>'SEQ Oct 2023'!BB36</f>
        <v>0</v>
      </c>
      <c r="L58" s="137">
        <f>'SEQ Oct 2023'!BC36</f>
        <v>0</v>
      </c>
      <c r="M58" s="137">
        <f>'SEQ Oct 2023'!BD36</f>
        <v>0</v>
      </c>
      <c r="N58" s="137">
        <f>'SEQ Oct 2023'!BE36</f>
        <v>0</v>
      </c>
      <c r="O58" s="144" t="str">
        <f t="shared" si="51"/>
        <v>No discount</v>
      </c>
      <c r="P58" s="226" t="str">
        <f t="shared" si="47"/>
        <v>Inclusive</v>
      </c>
      <c r="Q58" s="240">
        <f t="shared" si="48"/>
        <v>7146.6919999999991</v>
      </c>
      <c r="R58" s="240">
        <f t="shared" si="49"/>
        <v>7146.6919999999991</v>
      </c>
      <c r="S58" s="136">
        <f t="shared" si="50"/>
        <v>7861.3611999999994</v>
      </c>
      <c r="T58" s="361">
        <f t="shared" si="50"/>
        <v>7861.3611999999994</v>
      </c>
      <c r="U58" s="364"/>
      <c r="V58" s="364"/>
      <c r="W58" s="364"/>
      <c r="X58" s="364"/>
      <c r="Y58" s="364"/>
      <c r="Z58" s="364"/>
      <c r="AA58" s="364"/>
      <c r="AB58" s="364"/>
      <c r="AC58" s="364"/>
      <c r="AD58" s="364"/>
      <c r="AE58" s="364"/>
      <c r="AF58" s="364"/>
      <c r="AG58" s="364"/>
      <c r="AH58" s="364"/>
      <c r="AI58" s="364"/>
      <c r="AJ58" s="364"/>
      <c r="AK58" s="364"/>
      <c r="AL58" s="364"/>
      <c r="AM58" s="364"/>
    </row>
    <row r="59" spans="1:39" ht="14" x14ac:dyDescent="0.15">
      <c r="A59" s="131" t="str">
        <f>'SEQ Oct 2023'!K37</f>
        <v>Energy Locals</v>
      </c>
      <c r="B59" s="132" t="str">
        <f>'SEQ Oct 2023'!L37</f>
        <v>Business Member</v>
      </c>
      <c r="C59" s="133">
        <f>IF('SEQ Oct 2023'!BP37=0,91*'SEQ Oct 2023'!M37/100,(91*'SEQ Oct 2023'!M37/100)+'SEQ Oct 2023'!BP37/4)</f>
        <v>132.83636363636361</v>
      </c>
      <c r="D59" s="133">
        <f>IF('SEQ Oct 2023'!O37="",$C$49*$C$50*'SEQ Oct 2023'!N37/100,IF($C$49*$C$50&gt;='SEQ Oct 2023'!P37,('SEQ Oct 2023'!P37*'SEQ Oct 2023'!N37/100),($C$49*$C$50*'SEQ Oct 2023'!N37/100)))</f>
        <v>1034.090909090909</v>
      </c>
      <c r="E59" s="133">
        <f>IF(AND('SEQ Oct 2023'!R37&gt;0,'SEQ Oct 2023'!T37&gt;0),IF(($C$49*$C$50&lt;'SEQ Oct 2023'!T37),(0),($C$49*$C$50-'SEQ Oct 2023'!T37)*'SEQ Oct 2023'!U37/100),IF(AND('SEQ Oct 2023'!R37&gt;0,'SEQ Oct 2023'!T37=""),IF(($C$49*$C$50&lt;'SEQ Oct 2023'!R37+'SEQ Oct 2023'!P37),(0),(($C$49*$C$50-('SEQ Oct 2023'!R37+'SEQ Oct 2023'!P37))*'SEQ Oct 2023'!S37/100)),IF(AND('SEQ Oct 2023'!P37&gt;0,'SEQ Oct 2023'!R37=""&gt;0),IF(($C$49*$C$50&lt;'SEQ Oct 2023'!P37),(0),($C$49*$C$50-'SEQ Oct 2023'!P37)*'SEQ Oct 2023'!Q37/100),0)))</f>
        <v>0</v>
      </c>
      <c r="F59" s="134">
        <f>($C$49*$C$51)*'SEQ Oct 2023'!W37/100</f>
        <v>368.18181818181819</v>
      </c>
      <c r="G59" s="135">
        <f t="shared" si="43"/>
        <v>1535.1090909090908</v>
      </c>
      <c r="H59" s="239">
        <f t="shared" si="44"/>
        <v>5609.090909090909</v>
      </c>
      <c r="I59" s="239">
        <f t="shared" si="42"/>
        <v>6140.4363636363632</v>
      </c>
      <c r="J59" s="136">
        <f t="shared" si="45"/>
        <v>6754.4800000000005</v>
      </c>
      <c r="K59" s="137">
        <f>'SEQ Oct 2023'!BB37</f>
        <v>0</v>
      </c>
      <c r="L59" s="137">
        <f>'SEQ Oct 2023'!BC37</f>
        <v>0</v>
      </c>
      <c r="M59" s="137">
        <f>'SEQ Oct 2023'!BD37</f>
        <v>0</v>
      </c>
      <c r="N59" s="137">
        <f>'SEQ Oct 2023'!BE37</f>
        <v>0</v>
      </c>
      <c r="O59" s="144" t="str">
        <f t="shared" si="51"/>
        <v>No discount</v>
      </c>
      <c r="P59" s="226" t="str">
        <f t="shared" si="47"/>
        <v>Exclusive</v>
      </c>
      <c r="Q59" s="240">
        <f t="shared" si="48"/>
        <v>6140.4363636363632</v>
      </c>
      <c r="R59" s="240">
        <f t="shared" si="49"/>
        <v>6140.4363636363632</v>
      </c>
      <c r="S59" s="136">
        <f t="shared" si="50"/>
        <v>6754.4800000000005</v>
      </c>
      <c r="T59" s="361">
        <f t="shared" si="50"/>
        <v>6754.4800000000005</v>
      </c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</row>
    <row r="60" spans="1:39" ht="14" x14ac:dyDescent="0.15">
      <c r="A60" s="131" t="str">
        <f>'SEQ Oct 2023'!K38</f>
        <v>Simply Energy</v>
      </c>
      <c r="B60" s="132" t="str">
        <f>'SEQ Oct 2023'!L38</f>
        <v>Business Saver</v>
      </c>
      <c r="C60" s="133">
        <f>IF('SEQ Oct 2023'!BP38=0,91*'SEQ Oct 2023'!M38/100,(91*'SEQ Oct 2023'!M38/100)+'SEQ Oct 2023'!BP38/4)</f>
        <v>111.59081818181816</v>
      </c>
      <c r="D60" s="133">
        <f>IF('SEQ Oct 2023'!O38="",$C$49*$C$50*'SEQ Oct 2023'!N38/100,IF($C$49*$C$50&gt;='SEQ Oct 2023'!P38,('SEQ Oct 2023'!P38*'SEQ Oct 2023'!N38/100),($C$49*$C$50*'SEQ Oct 2023'!N38/100)))</f>
        <v>2009</v>
      </c>
      <c r="E60" s="133">
        <f>IF(AND('SEQ Oct 2023'!R38&gt;0,'SEQ Oct 2023'!T38&gt;0),IF(($C$49*$C$50&lt;'SEQ Oct 2023'!T38),(0),($C$49*$C$50-'SEQ Oct 2023'!T38)*'SEQ Oct 2023'!U38/100),IF(AND('SEQ Oct 2023'!R38&gt;0,'SEQ Oct 2023'!T38=""),IF(($C$49*$C$50&lt;'SEQ Oct 2023'!R38+'SEQ Oct 2023'!P38),(0),(($C$49*$C$50-('SEQ Oct 2023'!R38+'SEQ Oct 2023'!P38))*'SEQ Oct 2023'!S38/100)),IF(AND('SEQ Oct 2023'!P38&gt;0,'SEQ Oct 2023'!R38=""&gt;0),IF(($C$49*$C$50&lt;'SEQ Oct 2023'!P38),(0),($C$49*$C$50-'SEQ Oct 2023'!P38)*'SEQ Oct 2023'!Q38/100),0)))</f>
        <v>0</v>
      </c>
      <c r="F60" s="134">
        <f>($C$49*$C$51)*'SEQ Oct 2023'!W38/100</f>
        <v>415.49999999999994</v>
      </c>
      <c r="G60" s="135">
        <f t="shared" si="43"/>
        <v>2536.0908181818181</v>
      </c>
      <c r="H60" s="239">
        <f t="shared" si="44"/>
        <v>9698</v>
      </c>
      <c r="I60" s="239">
        <f t="shared" si="42"/>
        <v>10144.363272727272</v>
      </c>
      <c r="J60" s="136">
        <f t="shared" si="45"/>
        <v>11158.7996</v>
      </c>
      <c r="K60" s="137">
        <f>'SEQ Oct 2023'!BB38</f>
        <v>0</v>
      </c>
      <c r="L60" s="137">
        <f>'SEQ Oct 2023'!BC38</f>
        <v>0</v>
      </c>
      <c r="M60" s="137">
        <f>'SEQ Oct 2023'!BD38</f>
        <v>0</v>
      </c>
      <c r="N60" s="137">
        <f>'SEQ Oct 2023'!BE38</f>
        <v>0</v>
      </c>
      <c r="O60" s="144" t="str">
        <f t="shared" si="51"/>
        <v>No discount</v>
      </c>
      <c r="P60" s="226" t="str">
        <f t="shared" si="47"/>
        <v>Exclusive</v>
      </c>
      <c r="Q60" s="240">
        <f t="shared" si="48"/>
        <v>10144.363272727272</v>
      </c>
      <c r="R60" s="240">
        <f t="shared" si="49"/>
        <v>10144.363272727272</v>
      </c>
      <c r="S60" s="136">
        <f t="shared" si="50"/>
        <v>11158.7996</v>
      </c>
      <c r="T60" s="361">
        <f t="shared" si="50"/>
        <v>11158.7996</v>
      </c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364"/>
      <c r="AH60" s="364"/>
      <c r="AI60" s="364"/>
      <c r="AJ60" s="364"/>
      <c r="AK60" s="364"/>
      <c r="AL60" s="364"/>
      <c r="AM60" s="364"/>
    </row>
    <row r="61" spans="1:39" ht="14" x14ac:dyDescent="0.15">
      <c r="A61" s="131" t="str">
        <f>'SEQ Oct 2023'!K39</f>
        <v>Alinta Energy</v>
      </c>
      <c r="B61" s="132" t="str">
        <f>'SEQ Oct 2023'!L39</f>
        <v>BusinessDeal</v>
      </c>
      <c r="C61" s="133">
        <f>IF('SEQ Oct 2023'!BP39=0,91*'SEQ Oct 2023'!M39/100,(91*'SEQ Oct 2023'!M39/100)+'SEQ Oct 2023'!BP39/4)</f>
        <v>114.65999999999998</v>
      </c>
      <c r="D61" s="133">
        <f>IF('SEQ Oct 2023'!O39="",$C$49*$C$50*'SEQ Oct 2023'!N39/100,IF($C$49*$C$50&gt;='SEQ Oct 2023'!P39,('SEQ Oct 2023'!P39*'SEQ Oct 2023'!N39/100),($C$49*$C$50*'SEQ Oct 2023'!N39/100)))</f>
        <v>1437.5454545454545</v>
      </c>
      <c r="E61" s="133">
        <f>IF(AND('SEQ Oct 2023'!R39&gt;0,'SEQ Oct 2023'!T39&gt;0),IF(($C$49*$C$50&lt;'SEQ Oct 2023'!T39),(0),($C$49*$C$50-'SEQ Oct 2023'!T39)*'SEQ Oct 2023'!U39/100),IF(AND('SEQ Oct 2023'!R39&gt;0,'SEQ Oct 2023'!T39=""),IF(($C$49*$C$50&lt;'SEQ Oct 2023'!R39+'SEQ Oct 2023'!P39),(0),(($C$49*$C$50-('SEQ Oct 2023'!R39+'SEQ Oct 2023'!P39))*'SEQ Oct 2023'!S39/100)),IF(AND('SEQ Oct 2023'!P39&gt;0,'SEQ Oct 2023'!R39=""&gt;0),IF(($C$49*$C$50&lt;'SEQ Oct 2023'!P39),(0),($C$49*$C$50-'SEQ Oct 2023'!P39)*'SEQ Oct 2023'!Q39/100),0)))</f>
        <v>0</v>
      </c>
      <c r="F61" s="134">
        <f>($C$49*$C$51)*'SEQ Oct 2023'!W39/100</f>
        <v>529.36363636363637</v>
      </c>
      <c r="G61" s="135">
        <f t="shared" si="43"/>
        <v>2081.5690909090908</v>
      </c>
      <c r="H61" s="239">
        <f t="shared" si="44"/>
        <v>7867.6363636363631</v>
      </c>
      <c r="I61" s="239">
        <f t="shared" si="42"/>
        <v>8326.2763636363634</v>
      </c>
      <c r="J61" s="136">
        <f t="shared" si="45"/>
        <v>9158.9040000000005</v>
      </c>
      <c r="K61" s="137">
        <f>'SEQ Oct 2023'!BB39</f>
        <v>0</v>
      </c>
      <c r="L61" s="137">
        <f>'SEQ Oct 2023'!BC39</f>
        <v>0</v>
      </c>
      <c r="M61" s="137">
        <f>'SEQ Oct 2023'!BD39</f>
        <v>0</v>
      </c>
      <c r="N61" s="137">
        <f>'SEQ Oct 2023'!BE39</f>
        <v>0</v>
      </c>
      <c r="O61" s="144" t="str">
        <f t="shared" si="51"/>
        <v>No discount</v>
      </c>
      <c r="P61" s="226" t="str">
        <f t="shared" si="47"/>
        <v>Exclusive</v>
      </c>
      <c r="Q61" s="240">
        <f t="shared" si="48"/>
        <v>8326.2763636363634</v>
      </c>
      <c r="R61" s="240">
        <f t="shared" si="49"/>
        <v>8326.2763636363634</v>
      </c>
      <c r="S61" s="136">
        <f t="shared" si="50"/>
        <v>9158.9040000000005</v>
      </c>
      <c r="T61" s="361">
        <f t="shared" si="50"/>
        <v>9158.9040000000005</v>
      </c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4"/>
      <c r="AL61" s="364"/>
      <c r="AM61" s="364"/>
    </row>
    <row r="62" spans="1:39" ht="14" x14ac:dyDescent="0.15">
      <c r="A62" s="131" t="str">
        <f>'SEQ Oct 2023'!K40</f>
        <v>Red Energy</v>
      </c>
      <c r="B62" s="132" t="str">
        <f>'SEQ Oct 2023'!L40</f>
        <v>Red Business Saver</v>
      </c>
      <c r="C62" s="133">
        <f>IF('SEQ Oct 2023'!BP40=0,91*'SEQ Oct 2023'!M40/100,(91*'SEQ Oct 2023'!M40/100)+'SEQ Oct 2023'!BP40/4)</f>
        <v>126.86227272727272</v>
      </c>
      <c r="D62" s="133">
        <f>IF('SEQ Oct 2023'!O40="",$C$49*$C$50*'SEQ Oct 2023'!N40/100,IF($C$49*$C$50&gt;='SEQ Oct 2023'!P40,('SEQ Oct 2023'!P40*'SEQ Oct 2023'!N40/100),($C$49*$C$50*'SEQ Oct 2023'!N40/100)))</f>
        <v>1119.3636363636363</v>
      </c>
      <c r="E62" s="133">
        <f>IF(AND('SEQ Oct 2023'!R40&gt;0,'SEQ Oct 2023'!T40&gt;0),IF(($C$49*$C$50&lt;'SEQ Oct 2023'!T40),(0),($C$49*$C$50-'SEQ Oct 2023'!T40)*'SEQ Oct 2023'!U40/100),IF(AND('SEQ Oct 2023'!R40&gt;0,'SEQ Oct 2023'!T40=""),IF(($C$49*$C$50&lt;'SEQ Oct 2023'!R40+'SEQ Oct 2023'!P40),(0),(($C$49*$C$50-('SEQ Oct 2023'!R40+'SEQ Oct 2023'!P40))*'SEQ Oct 2023'!S40/100)),IF(AND('SEQ Oct 2023'!P40&gt;0,'SEQ Oct 2023'!R40=""&gt;0),IF(($C$49*$C$50&lt;'SEQ Oct 2023'!P40),(0),($C$49*$C$50-'SEQ Oct 2023'!P40)*'SEQ Oct 2023'!Q40/100),0)))</f>
        <v>0</v>
      </c>
      <c r="F62" s="134">
        <f>($C$49*$C$51)*'SEQ Oct 2023'!W40/100</f>
        <v>402.27272727272725</v>
      </c>
      <c r="G62" s="135">
        <f t="shared" si="43"/>
        <v>1648.4986363636363</v>
      </c>
      <c r="H62" s="239">
        <f t="shared" si="44"/>
        <v>6086.545454545454</v>
      </c>
      <c r="I62" s="239">
        <f t="shared" si="42"/>
        <v>6593.994545454545</v>
      </c>
      <c r="J62" s="136">
        <f t="shared" si="45"/>
        <v>7253.3940000000002</v>
      </c>
      <c r="K62" s="137">
        <f>'SEQ Oct 2023'!BB40</f>
        <v>0</v>
      </c>
      <c r="L62" s="137">
        <f>'SEQ Oct 2023'!BC40</f>
        <v>0</v>
      </c>
      <c r="M62" s="137">
        <f>'SEQ Oct 2023'!BD40</f>
        <v>0</v>
      </c>
      <c r="N62" s="137">
        <f>'SEQ Oct 2023'!BE40</f>
        <v>0</v>
      </c>
      <c r="O62" s="144" t="str">
        <f t="shared" si="51"/>
        <v>No discount</v>
      </c>
      <c r="P62" s="226" t="str">
        <f t="shared" si="47"/>
        <v>Inclusive</v>
      </c>
      <c r="Q62" s="240">
        <f t="shared" si="48"/>
        <v>6593.994545454545</v>
      </c>
      <c r="R62" s="240">
        <f t="shared" si="49"/>
        <v>6593.994545454545</v>
      </c>
      <c r="S62" s="136">
        <f t="shared" si="50"/>
        <v>7253.3940000000002</v>
      </c>
      <c r="T62" s="361">
        <f t="shared" si="50"/>
        <v>7253.3940000000002</v>
      </c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4"/>
      <c r="AJ62" s="364"/>
      <c r="AK62" s="364"/>
      <c r="AL62" s="364"/>
      <c r="AM62" s="364"/>
    </row>
    <row r="63" spans="1:39" ht="14" x14ac:dyDescent="0.15">
      <c r="A63" s="131" t="str">
        <f>'SEQ Oct 2023'!K41</f>
        <v>CovaU</v>
      </c>
      <c r="B63" s="132" t="str">
        <f>'SEQ Oct 2023'!L41</f>
        <v>Freedom</v>
      </c>
      <c r="C63" s="133">
        <f>IF('SEQ Oct 2023'!BP41=0,91*'SEQ Oct 2023'!M41/100,(91*'SEQ Oct 2023'!M41/100)+'SEQ Oct 2023'!BP41/4)</f>
        <v>115.85127272727271</v>
      </c>
      <c r="D63" s="133">
        <f>IF('SEQ Oct 2023'!O41="",$C$49*$C$50*'SEQ Oct 2023'!N41/100,IF($C$49*$C$50&gt;='SEQ Oct 2023'!P41,('SEQ Oct 2023'!P41*'SEQ Oct 2023'!N41/100),($C$49*$C$50*'SEQ Oct 2023'!N41/100)))</f>
        <v>1249.181818181818</v>
      </c>
      <c r="E63" s="133">
        <f>IF(AND('SEQ Oct 2023'!R41&gt;0,'SEQ Oct 2023'!T41&gt;0),IF(($C$49*$C$50&lt;'SEQ Oct 2023'!T41),(0),($C$49*$C$50-'SEQ Oct 2023'!T41)*'SEQ Oct 2023'!U41/100),IF(AND('SEQ Oct 2023'!R41&gt;0,'SEQ Oct 2023'!T41=""),IF(($C$49*$C$50&lt;'SEQ Oct 2023'!R41+'SEQ Oct 2023'!P41),(0),(($C$49*$C$50-('SEQ Oct 2023'!R41+'SEQ Oct 2023'!P41))*'SEQ Oct 2023'!S41/100)),IF(AND('SEQ Oct 2023'!P41&gt;0,'SEQ Oct 2023'!R41=""&gt;0),IF(($C$49*$C$50&lt;'SEQ Oct 2023'!P41),(0),($C$49*$C$50-'SEQ Oct 2023'!P41)*'SEQ Oct 2023'!Q41/100),0)))</f>
        <v>0</v>
      </c>
      <c r="F63" s="134">
        <f>($C$49*$C$51)*'SEQ Oct 2023'!W41/100</f>
        <v>462.13636363636363</v>
      </c>
      <c r="G63" s="135">
        <f t="shared" si="43"/>
        <v>1827.1694545454543</v>
      </c>
      <c r="H63" s="239">
        <f t="shared" si="44"/>
        <v>6845.2727272727261</v>
      </c>
      <c r="I63" s="239">
        <f t="shared" si="42"/>
        <v>7308.6778181818172</v>
      </c>
      <c r="J63" s="136">
        <f t="shared" si="45"/>
        <v>8039.5455999999995</v>
      </c>
      <c r="K63" s="137">
        <f>'SEQ Oct 2023'!BB41</f>
        <v>0</v>
      </c>
      <c r="L63" s="137">
        <f>'SEQ Oct 2023'!BC41</f>
        <v>0</v>
      </c>
      <c r="M63" s="137">
        <f>'SEQ Oct 2023'!BD41</f>
        <v>0</v>
      </c>
      <c r="N63" s="137">
        <f>'SEQ Oct 2023'!BE41</f>
        <v>0</v>
      </c>
      <c r="O63" s="144" t="str">
        <f t="shared" si="51"/>
        <v>No discount</v>
      </c>
      <c r="P63" s="226" t="str">
        <f t="shared" si="47"/>
        <v>Exclusive</v>
      </c>
      <c r="Q63" s="240">
        <f t="shared" si="48"/>
        <v>7308.6778181818172</v>
      </c>
      <c r="R63" s="240">
        <f t="shared" si="49"/>
        <v>7308.6778181818172</v>
      </c>
      <c r="S63" s="136">
        <f t="shared" si="50"/>
        <v>8039.5455999999995</v>
      </c>
      <c r="T63" s="361">
        <f t="shared" si="50"/>
        <v>8039.5455999999995</v>
      </c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4"/>
      <c r="AL63" s="364"/>
      <c r="AM63" s="364"/>
    </row>
    <row r="64" spans="1:39" ht="14" x14ac:dyDescent="0.15">
      <c r="A64" s="131" t="str">
        <f>'SEQ Oct 2023'!K42</f>
        <v>ReAmped Energy</v>
      </c>
      <c r="B64" s="132" t="str">
        <f>'SEQ Oct 2023'!L42</f>
        <v>Business</v>
      </c>
      <c r="C64" s="133">
        <f>IF('SEQ Oct 2023'!BP42=0,91*'SEQ Oct 2023'!M42/100,(91*'SEQ Oct 2023'!M42/100)+'SEQ Oct 2023'!BP42/4)</f>
        <v>112.31881818181817</v>
      </c>
      <c r="D64" s="133">
        <f>IF('SEQ Oct 2023'!O42="",$C$49*$C$50*'SEQ Oct 2023'!N42/100,IF($C$49*$C$50&gt;='SEQ Oct 2023'!P42,('SEQ Oct 2023'!P42*'SEQ Oct 2023'!N42/100),($C$49*$C$50*'SEQ Oct 2023'!N42/100)))</f>
        <v>1250.7727272727273</v>
      </c>
      <c r="E64" s="133">
        <f>IF(AND('SEQ Oct 2023'!R42&gt;0,'SEQ Oct 2023'!T42&gt;0),IF(($C$49*$C$50&lt;'SEQ Oct 2023'!T42),(0),($C$49*$C$50-'SEQ Oct 2023'!T42)*'SEQ Oct 2023'!U42/100),IF(AND('SEQ Oct 2023'!R42&gt;0,'SEQ Oct 2023'!T42=""),IF(($C$49*$C$50&lt;'SEQ Oct 2023'!R42+'SEQ Oct 2023'!P42),(0),(($C$49*$C$50-('SEQ Oct 2023'!R42+'SEQ Oct 2023'!P42))*'SEQ Oct 2023'!S42/100)),IF(AND('SEQ Oct 2023'!P42&gt;0,'SEQ Oct 2023'!R42=""&gt;0),IF(($C$49*$C$50&lt;'SEQ Oct 2023'!P42),(0),($C$49*$C$50-'SEQ Oct 2023'!P42)*'SEQ Oct 2023'!Q42/100),0)))</f>
        <v>0</v>
      </c>
      <c r="F64" s="134">
        <f>($C$49*$C$51)*'SEQ Oct 2023'!W42/100</f>
        <v>476.0454545454545</v>
      </c>
      <c r="G64" s="135">
        <f t="shared" si="43"/>
        <v>1839.1369999999999</v>
      </c>
      <c r="H64" s="239">
        <f t="shared" si="44"/>
        <v>6907.272727272727</v>
      </c>
      <c r="I64" s="239">
        <f t="shared" si="42"/>
        <v>7356.5479999999998</v>
      </c>
      <c r="J64" s="136">
        <f t="shared" si="45"/>
        <v>8092.2028</v>
      </c>
      <c r="K64" s="137">
        <f>'SEQ Oct 2023'!BB42</f>
        <v>0</v>
      </c>
      <c r="L64" s="137">
        <f>'SEQ Oct 2023'!BC42</f>
        <v>0</v>
      </c>
      <c r="M64" s="137">
        <f>'SEQ Oct 2023'!BD42</f>
        <v>0</v>
      </c>
      <c r="N64" s="137">
        <f>'SEQ Oct 2023'!BE42</f>
        <v>0</v>
      </c>
      <c r="O64" s="144" t="str">
        <f t="shared" si="51"/>
        <v>No discount</v>
      </c>
      <c r="P64" s="226" t="str">
        <f t="shared" si="47"/>
        <v>Exclusive</v>
      </c>
      <c r="Q64" s="240">
        <f t="shared" si="48"/>
        <v>7356.5479999999998</v>
      </c>
      <c r="R64" s="240">
        <f t="shared" si="49"/>
        <v>7356.5479999999998</v>
      </c>
      <c r="S64" s="136">
        <f t="shared" si="50"/>
        <v>8092.2028</v>
      </c>
      <c r="T64" s="361">
        <f t="shared" si="50"/>
        <v>8092.2028</v>
      </c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</row>
    <row r="65" spans="1:39" ht="14" x14ac:dyDescent="0.15">
      <c r="A65" s="131" t="str">
        <f>'SEQ Oct 2023'!K43</f>
        <v>Momentum Energy</v>
      </c>
      <c r="B65" s="132" t="str">
        <f>'SEQ Oct 2023'!L43</f>
        <v>Thrifty Business</v>
      </c>
      <c r="C65" s="133">
        <f>IF('SEQ Oct 2023'!BP43=0,91*'SEQ Oct 2023'!M43/100,(91*'SEQ Oct 2023'!M43/100)+'SEQ Oct 2023'!BP43/4)</f>
        <v>236.50899999999999</v>
      </c>
      <c r="D65" s="133">
        <f>IF('SEQ Oct 2023'!O43="",$C$49*$C$50*'SEQ Oct 2023'!N43/100,IF($C$49*$C$50&gt;='SEQ Oct 2023'!P43,('SEQ Oct 2023'!P43*'SEQ Oct 2023'!N43/100),($C$49*$C$50*'SEQ Oct 2023'!N43/100)))</f>
        <v>1126.9999999999998</v>
      </c>
      <c r="E65" s="133">
        <f>IF(AND('SEQ Oct 2023'!R43&gt;0,'SEQ Oct 2023'!T43&gt;0),IF(($C$49*$C$50&lt;'SEQ Oct 2023'!T43),(0),($C$49*$C$50-'SEQ Oct 2023'!T43)*'SEQ Oct 2023'!U43/100),IF(AND('SEQ Oct 2023'!R43&gt;0,'SEQ Oct 2023'!T43=""),IF(($C$49*$C$50&lt;'SEQ Oct 2023'!R43+'SEQ Oct 2023'!P43),(0),(($C$49*$C$50-('SEQ Oct 2023'!R43+'SEQ Oct 2023'!P43))*'SEQ Oct 2023'!S43/100)),IF(AND('SEQ Oct 2023'!P43&gt;0,'SEQ Oct 2023'!R43=""&gt;0),IF(($C$49*$C$50&lt;'SEQ Oct 2023'!P43),(0),($C$49*$C$50-'SEQ Oct 2023'!P43)*'SEQ Oct 2023'!Q43/100),0)))</f>
        <v>0</v>
      </c>
      <c r="F65" s="134">
        <f>($C$49*$C$51)*'SEQ Oct 2023'!W43/100</f>
        <v>399</v>
      </c>
      <c r="G65" s="135">
        <f t="shared" si="43"/>
        <v>1762.5089999999998</v>
      </c>
      <c r="H65" s="239">
        <f t="shared" si="44"/>
        <v>6103.9999999999991</v>
      </c>
      <c r="I65" s="239">
        <f t="shared" si="42"/>
        <v>7050.0359999999991</v>
      </c>
      <c r="J65" s="136">
        <f t="shared" si="45"/>
        <v>7755.0396000000001</v>
      </c>
      <c r="K65" s="137">
        <f>'SEQ Oct 2023'!BB43</f>
        <v>0</v>
      </c>
      <c r="L65" s="137">
        <f>'SEQ Oct 2023'!BC43</f>
        <v>0</v>
      </c>
      <c r="M65" s="137">
        <f>'SEQ Oct 2023'!BD43</f>
        <v>0</v>
      </c>
      <c r="N65" s="137">
        <f>'SEQ Oct 2023'!BE43</f>
        <v>0</v>
      </c>
      <c r="O65" s="144" t="str">
        <f t="shared" ref="O65:O66" si="52">IF(SUM(K65:N65)=0,"No discount",IF(K65&gt;0,"Guaranteed off bill",IF(L65&gt;0,"Guaranteed off usage",IF(M65&gt;0,"Pay-on-time off bill","Pay-on-time off usage"))))</f>
        <v>No discount</v>
      </c>
      <c r="P65" s="226" t="str">
        <f t="shared" si="47"/>
        <v>Exclusive</v>
      </c>
      <c r="Q65" s="240">
        <f t="shared" si="48"/>
        <v>7050.0359999999991</v>
      </c>
      <c r="R65" s="240">
        <f t="shared" si="49"/>
        <v>7050.0359999999991</v>
      </c>
      <c r="S65" s="136">
        <f t="shared" si="50"/>
        <v>7755.0396000000001</v>
      </c>
      <c r="T65" s="361">
        <f t="shared" si="50"/>
        <v>7755.0396000000001</v>
      </c>
      <c r="U65" s="364"/>
      <c r="V65" s="364"/>
      <c r="W65" s="364"/>
      <c r="X65" s="364"/>
      <c r="Y65" s="364"/>
      <c r="Z65" s="364"/>
      <c r="AA65" s="364"/>
      <c r="AB65" s="364"/>
      <c r="AC65" s="364"/>
      <c r="AD65" s="364"/>
      <c r="AE65" s="364"/>
      <c r="AF65" s="364"/>
      <c r="AG65" s="364"/>
      <c r="AH65" s="364"/>
      <c r="AI65" s="364"/>
      <c r="AJ65" s="364"/>
      <c r="AK65" s="364"/>
      <c r="AL65" s="364"/>
      <c r="AM65" s="364"/>
    </row>
    <row r="66" spans="1:39" ht="14" x14ac:dyDescent="0.15">
      <c r="A66" s="131" t="str">
        <f>'SEQ Oct 2023'!K44</f>
        <v>Blue NRG</v>
      </c>
      <c r="B66" s="132" t="str">
        <f>'SEQ Oct 2023'!L44</f>
        <v>Blue TOU</v>
      </c>
      <c r="C66" s="133">
        <f>IF('SEQ Oct 2023'!BP44=0,91*'SEQ Oct 2023'!M44/100,(91*'SEQ Oct 2023'!M44/100)+'SEQ Oct 2023'!BP44/4)</f>
        <v>87.144909090909096</v>
      </c>
      <c r="D66" s="133">
        <f>IF('SEQ Oct 2023'!O44="",$C$49*$C$50*'SEQ Oct 2023'!N44/100,IF($C$49*$C$50&gt;='SEQ Oct 2023'!P44,('SEQ Oct 2023'!P44*'SEQ Oct 2023'!N44/100),($C$49*$C$50*'SEQ Oct 2023'!N44/100)))</f>
        <v>1210.681818181818</v>
      </c>
      <c r="E66" s="133">
        <f>IF(AND('SEQ Oct 2023'!R44&gt;0,'SEQ Oct 2023'!T44&gt;0),IF(($C$49*$C$50&lt;'SEQ Oct 2023'!T44),(0),($C$49*$C$50-'SEQ Oct 2023'!T44)*'SEQ Oct 2023'!U44/100),IF(AND('SEQ Oct 2023'!R44&gt;0,'SEQ Oct 2023'!T44=""),IF(($C$49*$C$50&lt;'SEQ Oct 2023'!R44+'SEQ Oct 2023'!P44),(0),(($C$49*$C$50-('SEQ Oct 2023'!R44+'SEQ Oct 2023'!P44))*'SEQ Oct 2023'!S44/100)),IF(AND('SEQ Oct 2023'!P44&gt;0,'SEQ Oct 2023'!R44=""&gt;0),IF(($C$49*$C$50&lt;'SEQ Oct 2023'!P44),(0),($C$49*$C$50-'SEQ Oct 2023'!P44)*'SEQ Oct 2023'!Q44/100),0)))</f>
        <v>0</v>
      </c>
      <c r="F66" s="134">
        <f>($C$49*$C$51)*'SEQ Oct 2023'!W44/100</f>
        <v>368.59090909090907</v>
      </c>
      <c r="G66" s="135">
        <f t="shared" si="43"/>
        <v>1666.4176363636361</v>
      </c>
      <c r="H66" s="239">
        <f t="shared" si="44"/>
        <v>6317.0909090909081</v>
      </c>
      <c r="I66" s="239">
        <f t="shared" si="42"/>
        <v>6665.6705454545445</v>
      </c>
      <c r="J66" s="136">
        <f t="shared" si="45"/>
        <v>7332.2375999999995</v>
      </c>
      <c r="K66" s="137">
        <f>'SEQ Oct 2023'!BB44</f>
        <v>0</v>
      </c>
      <c r="L66" s="137">
        <f>'SEQ Oct 2023'!BC44</f>
        <v>0</v>
      </c>
      <c r="M66" s="137">
        <f>'SEQ Oct 2023'!BD44</f>
        <v>0</v>
      </c>
      <c r="N66" s="137">
        <f>'SEQ Oct 2023'!BE44</f>
        <v>0</v>
      </c>
      <c r="O66" s="144" t="str">
        <f t="shared" si="52"/>
        <v>No discount</v>
      </c>
      <c r="P66" s="226" t="str">
        <f t="shared" si="47"/>
        <v>Exclusive</v>
      </c>
      <c r="Q66" s="240">
        <f t="shared" si="48"/>
        <v>6665.6705454545445</v>
      </c>
      <c r="R66" s="240">
        <f t="shared" si="49"/>
        <v>6665.6705454545445</v>
      </c>
      <c r="S66" s="136">
        <f t="shared" si="50"/>
        <v>7332.2375999999995</v>
      </c>
      <c r="T66" s="361">
        <f t="shared" si="50"/>
        <v>7332.2375999999995</v>
      </c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</row>
    <row r="67" spans="1:39" ht="14" x14ac:dyDescent="0.15">
      <c r="A67" s="131" t="str">
        <f>'SEQ Oct 2023'!K45</f>
        <v>Tango Energy</v>
      </c>
      <c r="B67" s="132" t="str">
        <f>'SEQ Oct 2023'!L45</f>
        <v>Business Select</v>
      </c>
      <c r="C67" s="133">
        <f>IF('SEQ Oct 2023'!BP45=0,91*'SEQ Oct 2023'!M45/100,(91*'SEQ Oct 2023'!M45/100)+'SEQ Oct 2023'!BP45/4)</f>
        <v>113.74999999999999</v>
      </c>
      <c r="D67" s="133">
        <f>IF('SEQ Oct 2023'!O45="",$C$49*$C$50*'SEQ Oct 2023'!N45/100,IF($C$49*$C$50&gt;='SEQ Oct 2023'!P45,('SEQ Oct 2023'!P45*'SEQ Oct 2023'!N45/100),($C$49*$C$50*'SEQ Oct 2023'!N45/100)))</f>
        <v>1154.9999999999998</v>
      </c>
      <c r="E67" s="133">
        <f>IF(AND('SEQ Oct 2023'!R45&gt;0,'SEQ Oct 2023'!T45&gt;0),IF(($C$49*$C$50&lt;'SEQ Oct 2023'!T45),(0),($C$49*$C$50-'SEQ Oct 2023'!T45)*'SEQ Oct 2023'!U45/100),IF(AND('SEQ Oct 2023'!R45&gt;0,'SEQ Oct 2023'!T45=""),IF(($C$49*$C$50&lt;'SEQ Oct 2023'!R45+'SEQ Oct 2023'!P45),(0),(($C$49*$C$50-('SEQ Oct 2023'!R45+'SEQ Oct 2023'!P45))*'SEQ Oct 2023'!S45/100)),IF(AND('SEQ Oct 2023'!P45&gt;0,'SEQ Oct 2023'!R45=""&gt;0),IF(($C$49*$C$50&lt;'SEQ Oct 2023'!P45),(0),($C$49*$C$50-'SEQ Oct 2023'!P45)*'SEQ Oct 2023'!Q45/100),0)))</f>
        <v>0</v>
      </c>
      <c r="F67" s="134">
        <f>($C$49*$C$51)*'SEQ Oct 2023'!W45/100</f>
        <v>390</v>
      </c>
      <c r="G67" s="135">
        <f t="shared" ref="G67:G68" si="53">SUM(C67:F67)</f>
        <v>1658.7499999999998</v>
      </c>
      <c r="H67" s="239">
        <f t="shared" ref="H67:H68" si="54">(G67-C67)*4</f>
        <v>6179.9999999999991</v>
      </c>
      <c r="I67" s="239">
        <f t="shared" ref="I67:I68" si="55">G67*4</f>
        <v>6634.9999999999991</v>
      </c>
      <c r="J67" s="136">
        <f t="shared" ref="J67:J68" si="56">I67*1.1</f>
        <v>7298.5</v>
      </c>
      <c r="K67" s="137">
        <f>'SEQ Oct 2023'!BB45</f>
        <v>0</v>
      </c>
      <c r="L67" s="137">
        <f>'SEQ Oct 2023'!BC45</f>
        <v>0</v>
      </c>
      <c r="M67" s="137">
        <f>'SEQ Oct 2023'!BD45</f>
        <v>0</v>
      </c>
      <c r="N67" s="137">
        <f>'SEQ Oct 2023'!BE45</f>
        <v>0</v>
      </c>
      <c r="O67" s="144" t="str">
        <f t="shared" ref="O67:O68" si="57">IF(SUM(K67:N67)=0,"No discount",IF(K67&gt;0,"Guaranteed off bill",IF(L67&gt;0,"Guaranteed off usage",IF(M67&gt;0,"Pay-on-time off bill","Pay-on-time off usage"))))</f>
        <v>No discount</v>
      </c>
      <c r="P67" s="226" t="str">
        <f t="shared" ref="P67:P68" si="58">IF(OR(A67="Origin Energy",A67="Red Energy",A67="Powershop"),"Inclusive","Exclusive")</f>
        <v>Exclusive</v>
      </c>
      <c r="Q67" s="240">
        <f t="shared" ref="Q67:Q68" si="59">IF(AND(O67="Guaranteed off bill",P67="Inclusive"),((I67*1.1)-((I67*1.1)*K67/100))/1.1,IF(AND(O67="Guaranteed off usage",P67="Inclusive"),((I67*1.1)-((H67*1.1)*L67/100))/1.1,IF(AND(O67="Guaranteed off bill",P67="Exclusive"),I67-(I67*K67/100),IF(AND(O67="Guaranteed off usage",P67="Exclusive"),I67-(H67*L67/100),IF(P67="Inclusive",((I67*1.1))/1.1,I67)))))</f>
        <v>6634.9999999999991</v>
      </c>
      <c r="R67" s="240">
        <f t="shared" ref="R67:R68" si="60">IF(AND(O67="Pay-on-time off bill",P67="Inclusive"),((Q67*1.1)-((Q67*1.1)*M67/100))/1.1,IF(AND(O67="Pay-on-time off usage",P67="Inclusive"),((Q67*1.1)-((H67*1.1)*N67/100))/1.1,IF(AND(O67="Pay-on-time off bill",P67="Exclusive"),Q67-(Q67*M67/100),IF(AND(O67="Pay-on-time off usage",P67="Exclusive"),Q67-(H67*N67/100),IF(P67="Inclusive",((Q67*1.1))/1.1,Q67)))))</f>
        <v>6634.9999999999991</v>
      </c>
      <c r="S67" s="136">
        <f t="shared" ref="S67:S68" si="61">Q67*1.1</f>
        <v>7298.5</v>
      </c>
      <c r="T67" s="361">
        <f t="shared" ref="T67:T68" si="62">R67*1.1</f>
        <v>7298.5</v>
      </c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M67" s="364"/>
    </row>
    <row r="68" spans="1:39" ht="14" x14ac:dyDescent="0.15">
      <c r="A68" s="131" t="str">
        <f>'SEQ Oct 2023'!K46</f>
        <v>Next Business Energy</v>
      </c>
      <c r="B68" s="132" t="str">
        <f>'SEQ Oct 2023'!L46</f>
        <v>Assured</v>
      </c>
      <c r="C68" s="133">
        <f>IF('SEQ Oct 2023'!BP46=0,91*'SEQ Oct 2023'!M46/100,(91*'SEQ Oct 2023'!M46/100)+'SEQ Oct 2023'!BP46/4)</f>
        <v>95.045363636363632</v>
      </c>
      <c r="D68" s="133">
        <f>IF('SEQ Oct 2023'!O46="",$C$49*$C$50*'SEQ Oct 2023'!N46/100,IF($C$49*$C$50&gt;='SEQ Oct 2023'!P46,('SEQ Oct 2023'!P46*'SEQ Oct 2023'!N46/100),($C$49*$C$50*'SEQ Oct 2023'!N46/100)))</f>
        <v>1221.5</v>
      </c>
      <c r="E68" s="133">
        <f>IF(AND('SEQ Oct 2023'!R46&gt;0,'SEQ Oct 2023'!T46&gt;0),IF(($C$49*$C$50&lt;'SEQ Oct 2023'!T46),(0),($C$49*$C$50-'SEQ Oct 2023'!T46)*'SEQ Oct 2023'!U46/100),IF(AND('SEQ Oct 2023'!R46&gt;0,'SEQ Oct 2023'!T46=""),IF(($C$49*$C$50&lt;'SEQ Oct 2023'!R46+'SEQ Oct 2023'!P46),(0),(($C$49*$C$50-('SEQ Oct 2023'!R46+'SEQ Oct 2023'!P46))*'SEQ Oct 2023'!S46/100)),IF(AND('SEQ Oct 2023'!P46&gt;0,'SEQ Oct 2023'!R46=""&gt;0),IF(($C$49*$C$50&lt;'SEQ Oct 2023'!P46),(0),($C$49*$C$50-'SEQ Oct 2023'!P46)*'SEQ Oct 2023'!Q46/100),0)))</f>
        <v>0</v>
      </c>
      <c r="F68" s="134">
        <f>($C$49*$C$51)*'SEQ Oct 2023'!W46/100</f>
        <v>434.45454545454544</v>
      </c>
      <c r="G68" s="135">
        <f t="shared" si="53"/>
        <v>1750.9999090909091</v>
      </c>
      <c r="H68" s="239">
        <f t="shared" si="54"/>
        <v>6623.818181818182</v>
      </c>
      <c r="I68" s="239">
        <f t="shared" si="55"/>
        <v>7003.9996363636365</v>
      </c>
      <c r="J68" s="136">
        <f t="shared" si="56"/>
        <v>7704.3996000000006</v>
      </c>
      <c r="K68" s="137">
        <f>'SEQ Oct 2023'!BB46</f>
        <v>7</v>
      </c>
      <c r="L68" s="137">
        <f>'SEQ Oct 2023'!BC46</f>
        <v>0</v>
      </c>
      <c r="M68" s="137">
        <f>'SEQ Oct 2023'!BD46</f>
        <v>0</v>
      </c>
      <c r="N68" s="137">
        <f>'SEQ Oct 2023'!BE46</f>
        <v>0</v>
      </c>
      <c r="O68" s="144" t="str">
        <f t="shared" si="57"/>
        <v>Guaranteed off bill</v>
      </c>
      <c r="P68" s="226" t="str">
        <f t="shared" si="58"/>
        <v>Exclusive</v>
      </c>
      <c r="Q68" s="240">
        <f t="shared" si="59"/>
        <v>6513.7196618181815</v>
      </c>
      <c r="R68" s="240">
        <f t="shared" si="60"/>
        <v>6513.7196618181815</v>
      </c>
      <c r="S68" s="136">
        <f t="shared" si="61"/>
        <v>7165.0916280000001</v>
      </c>
      <c r="T68" s="361">
        <f t="shared" si="62"/>
        <v>7165.0916280000001</v>
      </c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</row>
    <row r="69" spans="1:39" ht="14" x14ac:dyDescent="0.15">
      <c r="A69" s="364"/>
      <c r="B69" s="364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6"/>
      <c r="V69" s="366"/>
      <c r="W69" s="366"/>
      <c r="X69" s="366"/>
      <c r="Y69" s="366"/>
      <c r="Z69" s="366"/>
      <c r="AA69" s="366"/>
      <c r="AB69" s="366"/>
      <c r="AC69" s="366"/>
      <c r="AD69" s="366"/>
      <c r="AE69" s="366"/>
      <c r="AF69" s="366"/>
      <c r="AG69" s="366"/>
      <c r="AH69" s="366"/>
      <c r="AI69" s="366"/>
      <c r="AJ69" s="366"/>
      <c r="AK69" s="366"/>
      <c r="AL69" s="366"/>
      <c r="AM69" s="366"/>
    </row>
    <row r="70" spans="1:39" ht="14" x14ac:dyDescent="0.15">
      <c r="A70" s="364"/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6"/>
      <c r="V70" s="366"/>
      <c r="W70" s="366"/>
      <c r="X70" s="366"/>
      <c r="Y70" s="366"/>
      <c r="Z70" s="366"/>
      <c r="AA70" s="366"/>
      <c r="AB70" s="366"/>
      <c r="AC70" s="366"/>
      <c r="AD70" s="366"/>
      <c r="AE70" s="366"/>
      <c r="AF70" s="366"/>
      <c r="AG70" s="366"/>
      <c r="AH70" s="366"/>
      <c r="AI70" s="366"/>
      <c r="AJ70" s="366"/>
      <c r="AK70" s="366"/>
      <c r="AL70" s="366"/>
      <c r="AM70" s="366"/>
    </row>
    <row r="71" spans="1:39" ht="14" x14ac:dyDescent="0.15">
      <c r="A71" s="364"/>
      <c r="B71" s="364"/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364"/>
      <c r="P71" s="364"/>
      <c r="Q71" s="364"/>
      <c r="R71" s="364"/>
      <c r="S71" s="364"/>
      <c r="T71" s="364"/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  <c r="AL71" s="366"/>
      <c r="AM71" s="366"/>
    </row>
    <row r="72" spans="1:39" ht="14" x14ac:dyDescent="0.15">
      <c r="A72" s="364"/>
      <c r="B72" s="364"/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  <c r="R72" s="364"/>
      <c r="S72" s="364"/>
      <c r="T72" s="364"/>
      <c r="U72" s="366"/>
      <c r="V72" s="366"/>
      <c r="W72" s="366"/>
      <c r="X72" s="366"/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66"/>
      <c r="AM72" s="366"/>
    </row>
    <row r="73" spans="1:39" ht="14" x14ac:dyDescent="0.15">
      <c r="A73" s="364"/>
      <c r="B73" s="364"/>
      <c r="C73" s="364"/>
      <c r="D73" s="364"/>
      <c r="E73" s="364"/>
      <c r="F73" s="364"/>
      <c r="G73" s="364"/>
      <c r="H73" s="364"/>
      <c r="I73" s="364"/>
      <c r="J73" s="364"/>
      <c r="K73" s="364"/>
      <c r="L73" s="364"/>
      <c r="M73" s="364"/>
      <c r="N73" s="364"/>
      <c r="O73" s="364"/>
      <c r="P73" s="364"/>
      <c r="Q73" s="364"/>
      <c r="R73" s="364"/>
      <c r="S73" s="364"/>
      <c r="T73" s="364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</row>
    <row r="74" spans="1:39" ht="14" x14ac:dyDescent="0.15">
      <c r="A74" s="364"/>
      <c r="B74" s="364"/>
      <c r="C74" s="364"/>
      <c r="D74" s="364"/>
      <c r="E74" s="364"/>
      <c r="F74" s="364"/>
      <c r="G74" s="364"/>
      <c r="H74" s="364"/>
      <c r="I74" s="364"/>
      <c r="J74" s="364"/>
      <c r="K74" s="364"/>
      <c r="L74" s="364"/>
      <c r="M74" s="364"/>
      <c r="N74" s="364"/>
      <c r="O74" s="364"/>
      <c r="P74" s="364"/>
      <c r="Q74" s="364"/>
      <c r="R74" s="364"/>
      <c r="S74" s="364"/>
      <c r="T74" s="364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</row>
    <row r="75" spans="1:39" ht="14" x14ac:dyDescent="0.15">
      <c r="A75" s="364"/>
      <c r="B75" s="364"/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64"/>
      <c r="Q75" s="364"/>
      <c r="R75" s="364"/>
      <c r="S75" s="364"/>
      <c r="T75" s="364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</row>
    <row r="76" spans="1:39" ht="14" x14ac:dyDescent="0.15">
      <c r="A76" s="364"/>
      <c r="B76" s="364"/>
      <c r="C76" s="364"/>
      <c r="D76" s="364"/>
      <c r="E76" s="364"/>
      <c r="F76" s="364"/>
      <c r="G76" s="364"/>
      <c r="H76" s="364"/>
      <c r="I76" s="364"/>
      <c r="J76" s="364"/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6"/>
      <c r="V76" s="366"/>
      <c r="W76" s="366"/>
      <c r="X76" s="366"/>
      <c r="Y76" s="366"/>
      <c r="Z76" s="366"/>
      <c r="AA76" s="366"/>
      <c r="AB76" s="366"/>
      <c r="AC76" s="366"/>
      <c r="AD76" s="366"/>
      <c r="AE76" s="366"/>
      <c r="AF76" s="366"/>
      <c r="AG76" s="366"/>
      <c r="AH76" s="366"/>
      <c r="AI76" s="366"/>
      <c r="AJ76" s="366"/>
      <c r="AK76" s="366"/>
      <c r="AL76" s="366"/>
      <c r="AM76" s="366"/>
    </row>
    <row r="77" spans="1:39" ht="14" x14ac:dyDescent="0.15">
      <c r="A77" s="364"/>
      <c r="B77" s="364"/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4"/>
      <c r="O77" s="364"/>
      <c r="P77" s="364"/>
      <c r="Q77" s="364"/>
      <c r="R77" s="364"/>
      <c r="S77" s="364"/>
      <c r="T77" s="364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  <c r="AJ77" s="366"/>
      <c r="AK77" s="366"/>
      <c r="AL77" s="366"/>
      <c r="AM77" s="366"/>
    </row>
    <row r="78" spans="1:39" ht="14" x14ac:dyDescent="0.15">
      <c r="A78" s="364"/>
      <c r="B78" s="364"/>
      <c r="C78" s="364"/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  <c r="O78" s="364"/>
      <c r="P78" s="364"/>
      <c r="Q78" s="364"/>
      <c r="R78" s="364"/>
      <c r="S78" s="364"/>
      <c r="T78" s="364"/>
      <c r="U78" s="366"/>
      <c r="V78" s="366"/>
      <c r="W78" s="366"/>
      <c r="X78" s="366"/>
      <c r="Y78" s="366"/>
      <c r="Z78" s="366"/>
      <c r="AA78" s="366"/>
      <c r="AB78" s="366"/>
      <c r="AC78" s="366"/>
      <c r="AD78" s="366"/>
      <c r="AE78" s="366"/>
      <c r="AF78" s="366"/>
      <c r="AG78" s="366"/>
      <c r="AH78" s="366"/>
      <c r="AI78" s="366"/>
      <c r="AJ78" s="366"/>
      <c r="AK78" s="366"/>
      <c r="AL78" s="366"/>
      <c r="AM78" s="366"/>
    </row>
    <row r="79" spans="1:39" ht="14" x14ac:dyDescent="0.15">
      <c r="A79" s="364"/>
      <c r="B79" s="364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  <c r="Q79" s="364"/>
      <c r="R79" s="364"/>
      <c r="S79" s="364"/>
      <c r="T79" s="364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  <c r="AL79" s="366"/>
      <c r="AM79" s="366"/>
    </row>
    <row r="80" spans="1:39" ht="14" x14ac:dyDescent="0.15">
      <c r="A80" s="364"/>
      <c r="B80" s="364"/>
      <c r="C80" s="364"/>
      <c r="D80" s="364"/>
      <c r="E80" s="364"/>
      <c r="F80" s="364"/>
      <c r="G80" s="364"/>
      <c r="H80" s="364"/>
      <c r="I80" s="364"/>
      <c r="J80" s="364"/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6"/>
      <c r="V80" s="366"/>
      <c r="W80" s="366"/>
      <c r="X80" s="366"/>
      <c r="Y80" s="366"/>
      <c r="Z80" s="366"/>
      <c r="AA80" s="366"/>
      <c r="AB80" s="366"/>
      <c r="AC80" s="366"/>
      <c r="AD80" s="366"/>
      <c r="AE80" s="366"/>
      <c r="AF80" s="366"/>
      <c r="AG80" s="366"/>
      <c r="AH80" s="366"/>
      <c r="AI80" s="366"/>
      <c r="AJ80" s="366"/>
      <c r="AK80" s="366"/>
      <c r="AL80" s="366"/>
      <c r="AM80" s="366"/>
    </row>
    <row r="81" spans="1:39" ht="14" x14ac:dyDescent="0.15">
      <c r="A81" s="364"/>
      <c r="B81" s="364"/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  <c r="R81" s="364"/>
      <c r="S81" s="364"/>
      <c r="T81" s="364"/>
      <c r="U81" s="366"/>
      <c r="V81" s="366"/>
      <c r="W81" s="366"/>
      <c r="X81" s="366"/>
      <c r="Y81" s="366"/>
      <c r="Z81" s="366"/>
      <c r="AA81" s="366"/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  <c r="AL81" s="366"/>
      <c r="AM81" s="366"/>
    </row>
    <row r="82" spans="1:39" ht="14" x14ac:dyDescent="0.15">
      <c r="A82" s="364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64"/>
      <c r="M82" s="364"/>
      <c r="N82" s="364"/>
      <c r="O82" s="364"/>
      <c r="P82" s="364"/>
      <c r="Q82" s="364"/>
      <c r="R82" s="364"/>
      <c r="S82" s="364"/>
      <c r="T82" s="364"/>
      <c r="U82" s="366"/>
      <c r="V82" s="366"/>
      <c r="W82" s="366"/>
      <c r="X82" s="366"/>
      <c r="Y82" s="366"/>
      <c r="Z82" s="366"/>
      <c r="AA82" s="366"/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  <c r="AL82" s="366"/>
      <c r="AM82" s="366"/>
    </row>
    <row r="83" spans="1:39" ht="14" x14ac:dyDescent="0.15">
      <c r="A83" s="364"/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6"/>
      <c r="V83" s="366"/>
      <c r="W83" s="366"/>
      <c r="X83" s="366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  <c r="AL83" s="366"/>
      <c r="AM83" s="366"/>
    </row>
    <row r="84" spans="1:39" ht="14" x14ac:dyDescent="0.15">
      <c r="A84" s="364"/>
      <c r="B84" s="364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  <c r="AL84" s="366"/>
      <c r="AM84" s="366"/>
    </row>
    <row r="85" spans="1:39" ht="14" x14ac:dyDescent="0.15">
      <c r="A85" s="364"/>
      <c r="B85" s="364"/>
      <c r="C85" s="364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364"/>
      <c r="P85" s="364"/>
      <c r="Q85" s="364"/>
      <c r="R85" s="364"/>
      <c r="S85" s="364"/>
      <c r="T85" s="364"/>
      <c r="U85" s="366"/>
      <c r="V85" s="366"/>
      <c r="W85" s="366"/>
      <c r="X85" s="366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</row>
    <row r="86" spans="1:39" ht="14" x14ac:dyDescent="0.15">
      <c r="A86" s="364"/>
      <c r="B86" s="364"/>
      <c r="C86" s="364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364"/>
      <c r="P86" s="364"/>
      <c r="Q86" s="364"/>
      <c r="R86" s="364"/>
      <c r="S86" s="364"/>
      <c r="T86" s="364"/>
      <c r="U86" s="366"/>
      <c r="V86" s="366"/>
      <c r="W86" s="366"/>
      <c r="X86" s="366"/>
      <c r="Y86" s="366"/>
      <c r="Z86" s="366"/>
      <c r="AA86" s="366"/>
      <c r="AB86" s="366"/>
      <c r="AC86" s="366"/>
      <c r="AD86" s="366"/>
      <c r="AE86" s="366"/>
      <c r="AF86" s="366"/>
      <c r="AG86" s="366"/>
      <c r="AH86" s="366"/>
      <c r="AI86" s="366"/>
      <c r="AJ86" s="366"/>
      <c r="AK86" s="366"/>
      <c r="AL86" s="366"/>
      <c r="AM86" s="366"/>
    </row>
    <row r="87" spans="1:39" ht="14" x14ac:dyDescent="0.15">
      <c r="A87" s="364"/>
      <c r="B87" s="364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6"/>
      <c r="V87" s="366"/>
      <c r="W87" s="366"/>
      <c r="X87" s="366"/>
      <c r="Y87" s="366"/>
      <c r="Z87" s="366"/>
      <c r="AA87" s="366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  <c r="AL87" s="366"/>
      <c r="AM87" s="366"/>
    </row>
    <row r="88" spans="1:39" ht="14" x14ac:dyDescent="0.15">
      <c r="A88" s="364"/>
      <c r="B88" s="364"/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6"/>
      <c r="V88" s="366"/>
      <c r="W88" s="366"/>
      <c r="X88" s="366"/>
      <c r="Y88" s="366"/>
      <c r="Z88" s="366"/>
      <c r="AA88" s="366"/>
      <c r="AB88" s="366"/>
      <c r="AC88" s="366"/>
      <c r="AD88" s="366"/>
      <c r="AE88" s="366"/>
      <c r="AF88" s="366"/>
      <c r="AG88" s="366"/>
      <c r="AH88" s="366"/>
      <c r="AI88" s="366"/>
      <c r="AJ88" s="366"/>
      <c r="AK88" s="366"/>
      <c r="AL88" s="366"/>
      <c r="AM88" s="366"/>
    </row>
    <row r="89" spans="1:39" ht="14" x14ac:dyDescent="0.15">
      <c r="A89" s="364"/>
      <c r="B89" s="364"/>
      <c r="C89" s="36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364"/>
      <c r="S89" s="364"/>
      <c r="T89" s="364"/>
      <c r="U89" s="366"/>
      <c r="V89" s="366"/>
      <c r="W89" s="366"/>
      <c r="X89" s="366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  <c r="AL89" s="366"/>
      <c r="AM89" s="366"/>
    </row>
    <row r="90" spans="1:39" ht="14" x14ac:dyDescent="0.15">
      <c r="A90" s="364"/>
      <c r="B90" s="364"/>
      <c r="C90" s="364"/>
      <c r="D90" s="364"/>
      <c r="E90" s="364"/>
      <c r="F90" s="364"/>
      <c r="G90" s="364"/>
      <c r="H90" s="364"/>
      <c r="I90" s="364"/>
      <c r="J90" s="364"/>
      <c r="K90" s="364"/>
      <c r="L90" s="364"/>
      <c r="M90" s="364"/>
      <c r="N90" s="364"/>
      <c r="O90" s="364"/>
      <c r="P90" s="364"/>
      <c r="Q90" s="364"/>
      <c r="R90" s="364"/>
      <c r="S90" s="364"/>
      <c r="T90" s="364"/>
      <c r="U90" s="366"/>
      <c r="V90" s="366"/>
      <c r="W90" s="366"/>
      <c r="X90" s="366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  <c r="AL90" s="366"/>
      <c r="AM90" s="366"/>
    </row>
    <row r="91" spans="1:39" ht="14" x14ac:dyDescent="0.15">
      <c r="A91" s="364"/>
      <c r="B91" s="364"/>
      <c r="C91" s="364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364"/>
      <c r="P91" s="364"/>
      <c r="Q91" s="364"/>
      <c r="R91" s="364"/>
      <c r="S91" s="364"/>
      <c r="T91" s="364"/>
      <c r="U91" s="366"/>
      <c r="V91" s="366"/>
      <c r="W91" s="366"/>
      <c r="X91" s="366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</row>
    <row r="92" spans="1:39" ht="14" x14ac:dyDescent="0.15">
      <c r="A92" s="364"/>
      <c r="B92" s="364"/>
      <c r="C92" s="364"/>
      <c r="D92" s="364"/>
      <c r="E92" s="364"/>
      <c r="F92" s="364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6"/>
      <c r="V92" s="366"/>
      <c r="W92" s="366"/>
      <c r="X92" s="366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  <c r="AL92" s="366"/>
      <c r="AM92" s="366"/>
    </row>
    <row r="93" spans="1:39" ht="14" x14ac:dyDescent="0.15">
      <c r="A93" s="364"/>
      <c r="B93" s="364"/>
      <c r="C93" s="364"/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364"/>
      <c r="O93" s="364"/>
      <c r="P93" s="364"/>
      <c r="Q93" s="364"/>
      <c r="R93" s="364"/>
      <c r="S93" s="364"/>
      <c r="T93" s="364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  <c r="AL93" s="366"/>
      <c r="AM93" s="366"/>
    </row>
    <row r="94" spans="1:39" ht="14" x14ac:dyDescent="0.15">
      <c r="A94" s="364"/>
      <c r="B94" s="364"/>
      <c r="C94" s="364"/>
      <c r="D94" s="364"/>
      <c r="E94" s="364"/>
      <c r="F94" s="364"/>
      <c r="G94" s="364"/>
      <c r="H94" s="364"/>
      <c r="I94" s="364"/>
      <c r="J94" s="364"/>
      <c r="K94" s="364"/>
      <c r="L94" s="364"/>
      <c r="M94" s="364"/>
      <c r="N94" s="364"/>
      <c r="O94" s="364"/>
      <c r="P94" s="364"/>
      <c r="Q94" s="364"/>
      <c r="R94" s="364"/>
      <c r="S94" s="364"/>
      <c r="T94" s="364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  <c r="AL94" s="366"/>
      <c r="AM94" s="366"/>
    </row>
    <row r="95" spans="1:39" ht="14" x14ac:dyDescent="0.15">
      <c r="A95" s="364"/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6"/>
      <c r="V95" s="366"/>
      <c r="W95" s="366"/>
      <c r="X95" s="366"/>
      <c r="Y95" s="366"/>
      <c r="Z95" s="366"/>
      <c r="AA95" s="366"/>
      <c r="AB95" s="366"/>
      <c r="AC95" s="366"/>
      <c r="AD95" s="366"/>
      <c r="AE95" s="366"/>
      <c r="AF95" s="366"/>
      <c r="AG95" s="366"/>
      <c r="AH95" s="366"/>
      <c r="AI95" s="366"/>
      <c r="AJ95" s="366"/>
      <c r="AK95" s="366"/>
      <c r="AL95" s="366"/>
      <c r="AM95" s="366"/>
    </row>
    <row r="96" spans="1:39" ht="14" x14ac:dyDescent="0.15">
      <c r="A96" s="364"/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6"/>
      <c r="V96" s="366"/>
      <c r="W96" s="366"/>
      <c r="X96" s="366"/>
      <c r="Y96" s="366"/>
      <c r="Z96" s="366"/>
      <c r="AA96" s="366"/>
      <c r="AB96" s="366"/>
      <c r="AC96" s="366"/>
      <c r="AD96" s="366"/>
      <c r="AE96" s="366"/>
      <c r="AF96" s="366"/>
      <c r="AG96" s="366"/>
      <c r="AH96" s="366"/>
      <c r="AI96" s="366"/>
      <c r="AJ96" s="366"/>
      <c r="AK96" s="366"/>
      <c r="AL96" s="366"/>
      <c r="AM96" s="366"/>
    </row>
    <row r="97" spans="1:39" ht="14" x14ac:dyDescent="0.15">
      <c r="A97" s="364"/>
      <c r="B97" s="364"/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6"/>
      <c r="V97" s="366"/>
      <c r="W97" s="366"/>
      <c r="X97" s="366"/>
      <c r="Y97" s="366"/>
      <c r="Z97" s="366"/>
      <c r="AA97" s="366"/>
      <c r="AB97" s="366"/>
      <c r="AC97" s="366"/>
      <c r="AD97" s="366"/>
      <c r="AE97" s="366"/>
      <c r="AF97" s="366"/>
      <c r="AG97" s="366"/>
      <c r="AH97" s="366"/>
      <c r="AI97" s="366"/>
      <c r="AJ97" s="366"/>
      <c r="AK97" s="366"/>
      <c r="AL97" s="366"/>
      <c r="AM97" s="366"/>
    </row>
    <row r="98" spans="1:39" ht="14" x14ac:dyDescent="0.15">
      <c r="A98" s="364"/>
      <c r="B98" s="364"/>
      <c r="C98" s="364"/>
      <c r="D98" s="364"/>
      <c r="E98" s="364"/>
      <c r="F98" s="364"/>
      <c r="G98" s="364"/>
      <c r="H98" s="364"/>
      <c r="I98" s="364"/>
      <c r="J98" s="364"/>
      <c r="K98" s="364"/>
      <c r="L98" s="364"/>
      <c r="M98" s="364"/>
      <c r="N98" s="364"/>
      <c r="O98" s="364"/>
      <c r="P98" s="364"/>
      <c r="Q98" s="364"/>
      <c r="R98" s="364"/>
      <c r="S98" s="364"/>
      <c r="T98" s="364"/>
      <c r="U98" s="366"/>
      <c r="V98" s="366"/>
      <c r="W98" s="366"/>
      <c r="X98" s="366"/>
      <c r="Y98" s="366"/>
      <c r="Z98" s="366"/>
      <c r="AA98" s="366"/>
      <c r="AB98" s="366"/>
      <c r="AC98" s="366"/>
      <c r="AD98" s="366"/>
      <c r="AE98" s="366"/>
      <c r="AF98" s="366"/>
      <c r="AG98" s="366"/>
      <c r="AH98" s="366"/>
      <c r="AI98" s="366"/>
      <c r="AJ98" s="366"/>
      <c r="AK98" s="366"/>
      <c r="AL98" s="366"/>
      <c r="AM98" s="366"/>
    </row>
    <row r="99" spans="1:39" ht="14" x14ac:dyDescent="0.15">
      <c r="A99" s="364"/>
      <c r="B99" s="364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6"/>
      <c r="V99" s="366"/>
      <c r="W99" s="366"/>
      <c r="X99" s="366"/>
      <c r="Y99" s="366"/>
      <c r="Z99" s="366"/>
      <c r="AA99" s="366"/>
      <c r="AB99" s="366"/>
      <c r="AC99" s="366"/>
      <c r="AD99" s="366"/>
      <c r="AE99" s="366"/>
      <c r="AF99" s="366"/>
      <c r="AG99" s="366"/>
      <c r="AH99" s="366"/>
      <c r="AI99" s="366"/>
      <c r="AJ99" s="366"/>
      <c r="AK99" s="366"/>
      <c r="AL99" s="366"/>
      <c r="AM99" s="366"/>
    </row>
    <row r="100" spans="1:39" ht="14" x14ac:dyDescent="0.15">
      <c r="A100" s="364"/>
      <c r="B100" s="364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364"/>
      <c r="P100" s="364"/>
      <c r="Q100" s="364"/>
      <c r="R100" s="364"/>
      <c r="S100" s="364"/>
      <c r="T100" s="364"/>
      <c r="U100" s="366"/>
      <c r="V100" s="366"/>
      <c r="W100" s="366"/>
      <c r="X100" s="366"/>
      <c r="Y100" s="366"/>
      <c r="Z100" s="366"/>
      <c r="AA100" s="366"/>
      <c r="AB100" s="366"/>
      <c r="AC100" s="366"/>
      <c r="AD100" s="366"/>
      <c r="AE100" s="366"/>
      <c r="AF100" s="366"/>
      <c r="AG100" s="366"/>
      <c r="AH100" s="366"/>
      <c r="AI100" s="366"/>
      <c r="AJ100" s="366"/>
      <c r="AK100" s="366"/>
      <c r="AL100" s="366"/>
      <c r="AM100" s="366"/>
    </row>
    <row r="101" spans="1:39" ht="14" x14ac:dyDescent="0.15">
      <c r="A101" s="364"/>
      <c r="B101" s="364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6"/>
      <c r="V101" s="366"/>
      <c r="W101" s="366"/>
      <c r="X101" s="366"/>
      <c r="Y101" s="366"/>
      <c r="Z101" s="366"/>
      <c r="AA101" s="366"/>
      <c r="AB101" s="366"/>
      <c r="AC101" s="366"/>
      <c r="AD101" s="366"/>
      <c r="AE101" s="366"/>
      <c r="AF101" s="366"/>
      <c r="AG101" s="366"/>
      <c r="AH101" s="366"/>
      <c r="AI101" s="366"/>
      <c r="AJ101" s="366"/>
      <c r="AK101" s="366"/>
      <c r="AL101" s="366"/>
      <c r="AM101" s="366"/>
    </row>
    <row r="102" spans="1:39" ht="14" x14ac:dyDescent="0.15">
      <c r="A102" s="364"/>
      <c r="B102" s="364"/>
      <c r="C102" s="364"/>
      <c r="D102" s="364"/>
      <c r="E102" s="364"/>
      <c r="F102" s="364"/>
      <c r="G102" s="364"/>
      <c r="H102" s="364"/>
      <c r="I102" s="364"/>
      <c r="J102" s="364"/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6"/>
      <c r="V102" s="366"/>
      <c r="W102" s="366"/>
      <c r="X102" s="366"/>
      <c r="Y102" s="366"/>
      <c r="Z102" s="366"/>
      <c r="AA102" s="366"/>
      <c r="AB102" s="366"/>
      <c r="AC102" s="366"/>
      <c r="AD102" s="366"/>
      <c r="AE102" s="366"/>
      <c r="AF102" s="366"/>
      <c r="AG102" s="366"/>
      <c r="AH102" s="366"/>
      <c r="AI102" s="366"/>
      <c r="AJ102" s="366"/>
      <c r="AK102" s="366"/>
      <c r="AL102" s="366"/>
      <c r="AM102" s="366"/>
    </row>
    <row r="103" spans="1:39" ht="14" x14ac:dyDescent="0.15">
      <c r="A103" s="364"/>
      <c r="B103" s="364"/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364"/>
      <c r="P103" s="364"/>
      <c r="Q103" s="364"/>
      <c r="R103" s="364"/>
      <c r="S103" s="364"/>
      <c r="T103" s="364"/>
      <c r="U103" s="366"/>
      <c r="V103" s="366"/>
      <c r="W103" s="366"/>
      <c r="X103" s="366"/>
      <c r="Y103" s="366"/>
      <c r="Z103" s="366"/>
      <c r="AA103" s="366"/>
      <c r="AB103" s="366"/>
      <c r="AC103" s="366"/>
      <c r="AD103" s="366"/>
      <c r="AE103" s="366"/>
      <c r="AF103" s="366"/>
      <c r="AG103" s="366"/>
      <c r="AH103" s="366"/>
      <c r="AI103" s="366"/>
      <c r="AJ103" s="366"/>
      <c r="AK103" s="366"/>
      <c r="AL103" s="366"/>
      <c r="AM103" s="366"/>
    </row>
    <row r="104" spans="1:39" ht="14" x14ac:dyDescent="0.15">
      <c r="A104" s="364"/>
      <c r="B104" s="364"/>
      <c r="C104" s="364"/>
      <c r="D104" s="364"/>
      <c r="E104" s="364"/>
      <c r="F104" s="364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6"/>
      <c r="V104" s="366"/>
      <c r="W104" s="366"/>
      <c r="X104" s="366"/>
      <c r="Y104" s="366"/>
      <c r="Z104" s="366"/>
      <c r="AA104" s="366"/>
      <c r="AB104" s="366"/>
      <c r="AC104" s="366"/>
      <c r="AD104" s="366"/>
      <c r="AE104" s="366"/>
      <c r="AF104" s="366"/>
      <c r="AG104" s="366"/>
      <c r="AH104" s="366"/>
      <c r="AI104" s="366"/>
      <c r="AJ104" s="366"/>
      <c r="AK104" s="366"/>
      <c r="AL104" s="366"/>
      <c r="AM104" s="366"/>
    </row>
    <row r="105" spans="1:39" ht="14" x14ac:dyDescent="0.15">
      <c r="A105" s="364"/>
      <c r="B105" s="364"/>
      <c r="C105" s="364"/>
      <c r="D105" s="364"/>
      <c r="E105" s="364"/>
      <c r="F105" s="364"/>
      <c r="G105" s="364"/>
      <c r="H105" s="364"/>
      <c r="I105" s="364"/>
      <c r="J105" s="364"/>
      <c r="K105" s="364"/>
      <c r="L105" s="364"/>
      <c r="M105" s="364"/>
      <c r="N105" s="364"/>
      <c r="O105" s="364"/>
      <c r="P105" s="364"/>
      <c r="Q105" s="364"/>
      <c r="R105" s="364"/>
      <c r="S105" s="364"/>
      <c r="T105" s="364"/>
      <c r="U105" s="366"/>
      <c r="V105" s="366"/>
      <c r="W105" s="366"/>
      <c r="X105" s="366"/>
      <c r="Y105" s="366"/>
      <c r="Z105" s="366"/>
      <c r="AA105" s="366"/>
      <c r="AB105" s="366"/>
      <c r="AC105" s="366"/>
      <c r="AD105" s="366"/>
      <c r="AE105" s="366"/>
      <c r="AF105" s="366"/>
      <c r="AG105" s="366"/>
      <c r="AH105" s="366"/>
      <c r="AI105" s="366"/>
      <c r="AJ105" s="366"/>
      <c r="AK105" s="366"/>
      <c r="AL105" s="366"/>
      <c r="AM105" s="366"/>
    </row>
    <row r="106" spans="1:39" ht="14" x14ac:dyDescent="0.15">
      <c r="A106" s="364"/>
      <c r="B106" s="364"/>
      <c r="C106" s="364"/>
      <c r="D106" s="364"/>
      <c r="E106" s="364"/>
      <c r="F106" s="364"/>
      <c r="G106" s="364"/>
      <c r="H106" s="364"/>
      <c r="I106" s="364"/>
      <c r="J106" s="364"/>
      <c r="K106" s="364"/>
      <c r="L106" s="364"/>
      <c r="M106" s="364"/>
      <c r="N106" s="364"/>
      <c r="O106" s="364"/>
      <c r="P106" s="364"/>
      <c r="Q106" s="364"/>
      <c r="R106" s="364"/>
      <c r="S106" s="364"/>
      <c r="T106" s="364"/>
      <c r="U106" s="366"/>
      <c r="V106" s="366"/>
      <c r="W106" s="366"/>
      <c r="X106" s="366"/>
      <c r="Y106" s="366"/>
      <c r="Z106" s="366"/>
      <c r="AA106" s="366"/>
      <c r="AB106" s="366"/>
      <c r="AC106" s="366"/>
      <c r="AD106" s="366"/>
      <c r="AE106" s="366"/>
      <c r="AF106" s="366"/>
      <c r="AG106" s="366"/>
      <c r="AH106" s="366"/>
      <c r="AI106" s="366"/>
      <c r="AJ106" s="366"/>
      <c r="AK106" s="366"/>
      <c r="AL106" s="366"/>
      <c r="AM106" s="366"/>
    </row>
    <row r="107" spans="1:39" ht="14" x14ac:dyDescent="0.15">
      <c r="A107" s="364"/>
      <c r="B107" s="364"/>
      <c r="C107" s="364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364"/>
      <c r="P107" s="364"/>
      <c r="Q107" s="364"/>
      <c r="R107" s="364"/>
      <c r="S107" s="364"/>
      <c r="T107" s="364"/>
      <c r="U107" s="366"/>
      <c r="V107" s="366"/>
      <c r="W107" s="366"/>
      <c r="X107" s="366"/>
      <c r="Y107" s="366"/>
      <c r="Z107" s="366"/>
      <c r="AA107" s="366"/>
      <c r="AB107" s="366"/>
      <c r="AC107" s="366"/>
      <c r="AD107" s="366"/>
      <c r="AE107" s="366"/>
      <c r="AF107" s="366"/>
      <c r="AG107" s="366"/>
      <c r="AH107" s="366"/>
      <c r="AI107" s="366"/>
      <c r="AJ107" s="366"/>
      <c r="AK107" s="366"/>
      <c r="AL107" s="366"/>
      <c r="AM107" s="366"/>
    </row>
  </sheetData>
  <sheetProtection algorithmName="SHA-512" hashValue="MR2NKEmjM3Nx4wqWCJlQ4LzWulKKSYhUeWjGOhJBV5o35k4YvfgI9YuzPOfvLN8wTxCvs6V012fEBJgaRzIokA==" saltValue="dHzdEeSp+ROTx8QZEzLJ5Q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346C7-7DE0-EE40-8096-A9633CD358C9}">
  <sheetPr codeName="Sheet6">
    <tabColor rgb="FFFFA7A4"/>
  </sheetPr>
  <dimension ref="A1:AY346"/>
  <sheetViews>
    <sheetView zoomScaleNormal="100" zoomScalePageLayoutView="120" workbookViewId="0">
      <selection activeCell="A55" activeCellId="2" sqref="A7:V7 A31:V31 A55:V55"/>
    </sheetView>
  </sheetViews>
  <sheetFormatPr baseColWidth="10" defaultRowHeight="13" x14ac:dyDescent="0.15"/>
  <cols>
    <col min="1" max="1" width="20.33203125" style="183" customWidth="1"/>
    <col min="2" max="2" width="22.6640625" style="183" bestFit="1" customWidth="1"/>
    <col min="3" max="7" width="12.1640625" style="183" customWidth="1"/>
    <col min="8" max="9" width="12.1640625" style="183" hidden="1" customWidth="1"/>
    <col min="10" max="16" width="12.1640625" style="183" customWidth="1"/>
    <col min="17" max="18" width="12.1640625" style="183" hidden="1" customWidth="1"/>
    <col min="19" max="22" width="12.1640625" style="183" customWidth="1"/>
    <col min="23" max="51" width="7.5" style="183" customWidth="1"/>
    <col min="52" max="16384" width="10.83203125" style="183"/>
  </cols>
  <sheetData>
    <row r="1" spans="1:51" ht="14" x14ac:dyDescent="0.15">
      <c r="A1" s="182" t="s">
        <v>270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</row>
    <row r="2" spans="1:51" ht="14" x14ac:dyDescent="0.15">
      <c r="A2" s="184" t="s">
        <v>221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</row>
    <row r="3" spans="1:51" ht="15" thickBot="1" x14ac:dyDescent="0.2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</row>
    <row r="4" spans="1: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</row>
    <row r="5" spans="1: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</row>
    <row r="6" spans="1: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</row>
    <row r="7" spans="1:51" ht="75" x14ac:dyDescent="0.15">
      <c r="A7" s="282" t="s">
        <v>144</v>
      </c>
      <c r="B7" s="121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120" t="s">
        <v>570</v>
      </c>
      <c r="I7" s="123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124" t="s">
        <v>571</v>
      </c>
      <c r="P7" s="124" t="s">
        <v>572</v>
      </c>
      <c r="Q7" s="125" t="s">
        <v>574</v>
      </c>
      <c r="R7" s="125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</row>
    <row r="8" spans="1:51" ht="14" x14ac:dyDescent="0.15">
      <c r="A8" s="131" t="str">
        <f>'SEQ Apr 2019'!K2</f>
        <v>AGL</v>
      </c>
      <c r="B8" s="132" t="str">
        <f>'SEQ Apr 2019'!L2</f>
        <v>Business Savers</v>
      </c>
      <c r="C8" s="133">
        <f>IF('SEQ Apr 2019'!BP2=0,91*'SEQ Apr 2019'!M2/100,(91*'SEQ Apr 2019'!M2/100)+'SEQ Apr 2019'!BP2/4)</f>
        <v>121.03</v>
      </c>
      <c r="D8" s="133">
        <f>IF('SEQ Apr 2019'!O2="",$C$5*'SEQ Apr 2019'!N2/100,IF($C$5&gt;='SEQ Apr 2019'!P2,('SEQ Apr 2019'!P2*'SEQ Apr 2019'!N2/100),($C$5*'SEQ Apr 2019'!N2/100)))</f>
        <v>1390</v>
      </c>
      <c r="E8" s="133">
        <f>IF(AND('SEQ Apr 2019'!P2&gt;0,'SEQ Apr 2019'!R2&gt;0),IF($C$5&lt;'SEQ Apr 2019'!P2,0,IF($C$5&lt;=('SEQ Apr 2019'!R2+'SEQ Apr 2019'!P2),(($C$5-'SEQ Apr 2019'!P2)*'SEQ Apr 2019'!Q2/100),(('SEQ Apr 2019'!R2)*'SEQ Apr 2019'!Q2/100))),0)</f>
        <v>0</v>
      </c>
      <c r="F8" s="133">
        <f>IF(AND('SEQ Apr 2019'!R2&gt;0,'SEQ Apr 2019'!T2&gt;0),IF(($C$5&lt;'SEQ Apr 2019'!T2),(0),($C$5-'SEQ Apr 2019'!T2)*'SEQ Apr 2019'!U2/100),IF(AND('SEQ Apr 2019'!R2&gt;0,'SEQ Apr 2019'!T2=""),IF(($C$5&lt;'SEQ Apr 2019'!R2+'SEQ Apr 2019'!P2),(0),(($C$5-('SEQ Apr 2019'!R2+'SEQ Apr 2019'!P2))*'SEQ Apr 2019'!S2/100)),IF(AND('SEQ Apr 2019'!P2&gt;0,'SEQ Apr 2019'!R2=""&gt;0),IF(($C$5&lt;'SEQ Apr 2019'!P2),(0),($C$5-'SEQ Apr 2019'!P2)*'SEQ Apr 2019'!Q2/100),0)))</f>
        <v>0</v>
      </c>
      <c r="G8" s="135">
        <f>SUM(C8:F8)</f>
        <v>1511.03</v>
      </c>
      <c r="H8" s="246">
        <f>(G8-C8)*4</f>
        <v>5560</v>
      </c>
      <c r="I8" s="247">
        <f>G8*4</f>
        <v>6044.12</v>
      </c>
      <c r="J8" s="136">
        <f>I8*1.1</f>
        <v>6648.5320000000002</v>
      </c>
      <c r="K8" s="137">
        <f>'SEQ Apr 2019'!BB2</f>
        <v>0</v>
      </c>
      <c r="L8" s="137">
        <f>'SEQ Apr 2019'!BC2</f>
        <v>18</v>
      </c>
      <c r="M8" s="137">
        <f>'SEQ Apr 2019'!BD2</f>
        <v>0</v>
      </c>
      <c r="N8" s="137">
        <f>'SEQ Apr 2019'!BE2</f>
        <v>0</v>
      </c>
      <c r="O8" s="137" t="str">
        <f>IF(SUM(K8:N8)=0,"No discount",IF(K8&gt;0,"Guaranteed off bill",IF(L8&gt;0,"Guaranteed off usage",IF(M8&gt;0,"Pay-on-time off bill","Pay-on-time off usage"))))</f>
        <v>Guaranteed off usage</v>
      </c>
      <c r="P8" s="137" t="s">
        <v>573</v>
      </c>
      <c r="Q8" s="24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5043.32</v>
      </c>
      <c r="R8" s="24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5043.32</v>
      </c>
      <c r="S8" s="138">
        <f>Q8*1.1</f>
        <v>5547.652</v>
      </c>
      <c r="T8" s="138">
        <f>R8*1.1</f>
        <v>5547.652</v>
      </c>
      <c r="U8" s="160">
        <f>'SEQ Apr 2019'!BL2</f>
        <v>0</v>
      </c>
      <c r="V8" s="161" t="str">
        <f>'SEQ Apr 2019'!BM2</f>
        <v>n</v>
      </c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</row>
    <row r="9" spans="1:51" ht="14" x14ac:dyDescent="0.15">
      <c r="A9" s="131" t="str">
        <f>'SEQ Apr 2019'!K3</f>
        <v>Click Energy</v>
      </c>
      <c r="B9" s="132" t="str">
        <f>'SEQ Apr 2019'!L3</f>
        <v>Click Business Choice</v>
      </c>
      <c r="C9" s="133">
        <f>IF('SEQ Apr 2019'!BP3=0,91*'SEQ Apr 2019'!M3/100,(91*'SEQ Apr 2019'!M3/100)+'SEQ Apr 2019'!BP3/4)</f>
        <v>130.03899999999999</v>
      </c>
      <c r="D9" s="133">
        <f>IF('SEQ Apr 2019'!O3="",$C$5*'SEQ Apr 2019'!N3/100,IF($C$5&gt;='SEQ Apr 2019'!P3,('SEQ Apr 2019'!P3*'SEQ Apr 2019'!N3/100),($C$5*'SEQ Apr 2019'!N3/100)))</f>
        <v>1368.5</v>
      </c>
      <c r="E9" s="133">
        <f>IF(AND('SEQ Apr 2019'!P3&gt;0,'SEQ Apr 2019'!R3&gt;0),IF($C$5&lt;'SEQ Apr 2019'!P3,0,IF($C$5&lt;=('SEQ Apr 2019'!R3+'SEQ Apr 2019'!P3),(($C$5-'SEQ Apr 2019'!P3)*'SEQ Apr 2019'!Q3/100),(('SEQ Apr 2019'!R3)*'SEQ Apr 2019'!Q3/100))),0)</f>
        <v>0</v>
      </c>
      <c r="F9" s="133">
        <f>IF(AND('SEQ Apr 2019'!R3&gt;0,'SEQ Apr 2019'!T3&gt;0),IF(($C$5&lt;'SEQ Apr 2019'!T3),(0),($C$5-'SEQ Apr 2019'!T3)*'SEQ Apr 2019'!U3/100),IF(AND('SEQ Apr 2019'!R3&gt;0,'SEQ Apr 2019'!T3=""),IF(($C$5&lt;'SEQ Apr 2019'!R3+'SEQ Apr 2019'!P3),(0),(($C$5-('SEQ Apr 2019'!R3+'SEQ Apr 2019'!P3))*'SEQ Apr 2019'!S3/100)),IF(AND('SEQ Apr 2019'!P3&gt;0,'SEQ Apr 2019'!R3=""&gt;0),IF(($C$5&lt;'SEQ Apr 2019'!P3),(0),($C$5-'SEQ Apr 2019'!P3)*'SEQ Apr 2019'!Q3/100),0)))</f>
        <v>0</v>
      </c>
      <c r="G9" s="135">
        <f t="shared" ref="G9:G23" si="0">SUM(C9:F9)</f>
        <v>1498.539</v>
      </c>
      <c r="H9" s="246">
        <f t="shared" ref="H9:H23" si="1">(G9-C9)*4</f>
        <v>5474</v>
      </c>
      <c r="I9" s="247">
        <f t="shared" ref="I9:I23" si="2">G9*4</f>
        <v>5994.1559999999999</v>
      </c>
      <c r="J9" s="136">
        <f t="shared" ref="J9:J23" si="3">I9*1.1</f>
        <v>6593.5716000000002</v>
      </c>
      <c r="K9" s="137">
        <f>'SEQ Apr 2019'!BB3</f>
        <v>0</v>
      </c>
      <c r="L9" s="137">
        <f>'SEQ Apr 2019'!BC3</f>
        <v>0</v>
      </c>
      <c r="M9" s="137">
        <f>'SEQ Apr 2019'!BD3</f>
        <v>5</v>
      </c>
      <c r="N9" s="137">
        <f>'SEQ Apr 2019'!BE3</f>
        <v>0</v>
      </c>
      <c r="O9" s="137" t="str">
        <f t="shared" ref="O9:O23" si="4">IF(SUM(K9:N9)=0,"No discount",IF(K9&gt;0,"Guaranteed off bill",IF(L9&gt;0,"Guaranteed off usage",IF(M9&gt;0,"Pay-on-time off bill","Pay-on-time off usage"))))</f>
        <v>Pay-on-time off bill</v>
      </c>
      <c r="P9" s="137" t="s">
        <v>573</v>
      </c>
      <c r="Q9" s="247">
        <f t="shared" ref="Q9:Q22" si="5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5994.1559999999999</v>
      </c>
      <c r="R9" s="247">
        <f t="shared" ref="R9:R22" si="6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5694.4481999999998</v>
      </c>
      <c r="S9" s="138">
        <f t="shared" ref="S9:S23" si="7">Q9*1.1</f>
        <v>6593.5716000000002</v>
      </c>
      <c r="T9" s="138">
        <f t="shared" ref="T9:T23" si="8">R9*1.1</f>
        <v>6263.8930200000004</v>
      </c>
      <c r="U9" s="160">
        <f>'SEQ Apr 2019'!BL3</f>
        <v>0</v>
      </c>
      <c r="V9" s="161" t="str">
        <f>'SEQ Apr 2019'!BM3</f>
        <v>n</v>
      </c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</row>
    <row r="10" spans="1:51" ht="14" x14ac:dyDescent="0.15">
      <c r="A10" s="131" t="str">
        <f>'SEQ Apr 2019'!K4</f>
        <v>Diamond Energy</v>
      </c>
      <c r="B10" s="132" t="str">
        <f>'SEQ Apr 2019'!L4</f>
        <v>Pay on time discount</v>
      </c>
      <c r="C10" s="133">
        <f>IF('SEQ Apr 2019'!BP4=0,91*'SEQ Apr 2019'!M4/100,(91*'SEQ Apr 2019'!M4/100)+'SEQ Apr 2019'!BP4/4)</f>
        <v>145.14500000000001</v>
      </c>
      <c r="D10" s="133">
        <f>IF('SEQ Apr 2019'!O4="",$C$5*'SEQ Apr 2019'!N4/100,IF($C$5&gt;='SEQ Apr 2019'!P4,('SEQ Apr 2019'!P4*'SEQ Apr 2019'!N4/100),($C$5*'SEQ Apr 2019'!N4/100)))</f>
        <v>1297.5</v>
      </c>
      <c r="E10" s="133">
        <f>IF(AND('SEQ Apr 2019'!P4&gt;0,'SEQ Apr 2019'!R4&gt;0),IF($C$5&lt;'SEQ Apr 2019'!P4,0,IF($C$5&lt;=('SEQ Apr 2019'!R4+'SEQ Apr 2019'!P4),(($C$5-'SEQ Apr 2019'!P4)*'SEQ Apr 2019'!Q4/100),(('SEQ Apr 2019'!R4)*'SEQ Apr 2019'!Q4/100))),0)</f>
        <v>0</v>
      </c>
      <c r="F10" s="133">
        <f>IF(AND('SEQ Apr 2019'!R4&gt;0,'SEQ Apr 2019'!T4&gt;0),IF(($C$5&lt;'SEQ Apr 2019'!T4),(0),($C$5-'SEQ Apr 2019'!T4)*'SEQ Apr 2019'!U4/100),IF(AND('SEQ Apr 2019'!R4&gt;0,'SEQ Apr 2019'!T4=""),IF(($C$5&lt;'SEQ Apr 2019'!R4+'SEQ Apr 2019'!P4),(0),(($C$5-('SEQ Apr 2019'!R4+'SEQ Apr 2019'!P4))*'SEQ Apr 2019'!S4/100)),IF(AND('SEQ Apr 2019'!P4&gt;0,'SEQ Apr 2019'!R4=""&gt;0),IF(($C$5&lt;'SEQ Apr 2019'!P4),(0),($C$5-'SEQ Apr 2019'!P4)*'SEQ Apr 2019'!Q4/100),0)))</f>
        <v>0</v>
      </c>
      <c r="G10" s="135">
        <f t="shared" si="0"/>
        <v>1442.645</v>
      </c>
      <c r="H10" s="246">
        <f t="shared" si="1"/>
        <v>5190</v>
      </c>
      <c r="I10" s="247">
        <f t="shared" si="2"/>
        <v>5770.58</v>
      </c>
      <c r="J10" s="136">
        <f t="shared" si="3"/>
        <v>6347.6380000000008</v>
      </c>
      <c r="K10" s="137">
        <f>'SEQ Apr 2019'!BB4</f>
        <v>0</v>
      </c>
      <c r="L10" s="137">
        <f>'SEQ Apr 2019'!BC4</f>
        <v>0</v>
      </c>
      <c r="M10" s="137">
        <f>'SEQ Apr 2019'!BD4</f>
        <v>7</v>
      </c>
      <c r="N10" s="137">
        <f>'SEQ Apr 2019'!BE4</f>
        <v>0</v>
      </c>
      <c r="O10" s="137" t="str">
        <f t="shared" si="4"/>
        <v>Pay-on-time off bill</v>
      </c>
      <c r="P10" s="137" t="s">
        <v>573</v>
      </c>
      <c r="Q10" s="247">
        <f t="shared" si="5"/>
        <v>5770.58</v>
      </c>
      <c r="R10" s="247">
        <f t="shared" si="6"/>
        <v>5366.6394</v>
      </c>
      <c r="S10" s="138">
        <f t="shared" si="7"/>
        <v>6347.6380000000008</v>
      </c>
      <c r="T10" s="138">
        <f t="shared" si="8"/>
        <v>5903.3033400000004</v>
      </c>
      <c r="U10" s="160">
        <f>'SEQ Apr 2019'!BL4</f>
        <v>0</v>
      </c>
      <c r="V10" s="161" t="str">
        <f>'SEQ Apr 2019'!BM4</f>
        <v>n</v>
      </c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</row>
    <row r="11" spans="1:51" ht="14" x14ac:dyDescent="0.15">
      <c r="A11" s="131" t="str">
        <f>'SEQ Apr 2019'!K5</f>
        <v>EnergyAustralia</v>
      </c>
      <c r="B11" s="132" t="str">
        <f>'SEQ Apr 2019'!L5</f>
        <v>Everyday Saver Business</v>
      </c>
      <c r="C11" s="133">
        <f>IF('SEQ Apr 2019'!BP5=0,91*'SEQ Apr 2019'!M5/100,(91*'SEQ Apr 2019'!M5/100)+'SEQ Apr 2019'!BP5/4)</f>
        <v>111.93</v>
      </c>
      <c r="D11" s="133">
        <f>IF('SEQ Apr 2019'!O5="",$C$5*'SEQ Apr 2019'!N5/100,IF($C$5&gt;='SEQ Apr 2019'!P5,('SEQ Apr 2019'!P5*'SEQ Apr 2019'!N5/100),($C$5*'SEQ Apr 2019'!N5/100)))</f>
        <v>1310</v>
      </c>
      <c r="E11" s="133">
        <f>IF(AND('SEQ Apr 2019'!P5&gt;0,'SEQ Apr 2019'!R5&gt;0),IF($C$5&lt;'SEQ Apr 2019'!P5,0,IF($C$5&lt;=('SEQ Apr 2019'!R5+'SEQ Apr 2019'!P5),(($C$5-'SEQ Apr 2019'!P5)*'SEQ Apr 2019'!Q5/100),(('SEQ Apr 2019'!R5)*'SEQ Apr 2019'!Q5/100))),0)</f>
        <v>0</v>
      </c>
      <c r="F11" s="133">
        <f>IF(AND('SEQ Apr 2019'!R5&gt;0,'SEQ Apr 2019'!T5&gt;0),IF(($C$5&lt;'SEQ Apr 2019'!T5),(0),($C$5-'SEQ Apr 2019'!T5)*'SEQ Apr 2019'!U5/100),IF(AND('SEQ Apr 2019'!R5&gt;0,'SEQ Apr 2019'!T5=""),IF(($C$5&lt;'SEQ Apr 2019'!R5+'SEQ Apr 2019'!P5),(0),(($C$5-('SEQ Apr 2019'!R5+'SEQ Apr 2019'!P5))*'SEQ Apr 2019'!S5/100)),IF(AND('SEQ Apr 2019'!P5&gt;0,'SEQ Apr 2019'!R5=""&gt;0),IF(($C$5&lt;'SEQ Apr 2019'!P5),(0),($C$5-'SEQ Apr 2019'!P5)*'SEQ Apr 2019'!Q5/100),0)))</f>
        <v>0</v>
      </c>
      <c r="G11" s="135">
        <f t="shared" si="0"/>
        <v>1421.93</v>
      </c>
      <c r="H11" s="246">
        <f t="shared" si="1"/>
        <v>5240</v>
      </c>
      <c r="I11" s="247">
        <f t="shared" si="2"/>
        <v>5687.72</v>
      </c>
      <c r="J11" s="136">
        <f t="shared" si="3"/>
        <v>6256.4920000000011</v>
      </c>
      <c r="K11" s="137">
        <f>'SEQ Apr 2019'!BB5</f>
        <v>0</v>
      </c>
      <c r="L11" s="137">
        <f>'SEQ Apr 2019'!BC5</f>
        <v>17</v>
      </c>
      <c r="M11" s="137">
        <f>'SEQ Apr 2019'!BD5</f>
        <v>0</v>
      </c>
      <c r="N11" s="137">
        <f>'SEQ Apr 2019'!BE5</f>
        <v>0</v>
      </c>
      <c r="O11" s="137" t="str">
        <f t="shared" si="4"/>
        <v>Guaranteed off usage</v>
      </c>
      <c r="P11" s="137" t="s">
        <v>573</v>
      </c>
      <c r="Q11" s="247">
        <f t="shared" si="5"/>
        <v>4796.92</v>
      </c>
      <c r="R11" s="247">
        <f t="shared" si="6"/>
        <v>4796.92</v>
      </c>
      <c r="S11" s="138">
        <f t="shared" si="7"/>
        <v>5276.6120000000001</v>
      </c>
      <c r="T11" s="138">
        <f t="shared" si="8"/>
        <v>5276.6120000000001</v>
      </c>
      <c r="U11" s="160">
        <f>'SEQ Apr 2019'!BL5</f>
        <v>0</v>
      </c>
      <c r="V11" s="161" t="str">
        <f>'SEQ Apr 2019'!BM5</f>
        <v>n</v>
      </c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</row>
    <row r="12" spans="1:51" ht="14" x14ac:dyDescent="0.15">
      <c r="A12" s="131" t="str">
        <f>'SEQ Apr 2019'!K6</f>
        <v>Origin Energy</v>
      </c>
      <c r="B12" s="132" t="str">
        <f>'SEQ Apr 2019'!L6</f>
        <v>Business Saver</v>
      </c>
      <c r="C12" s="133">
        <f>IF('SEQ Apr 2019'!BP6=0,91*'SEQ Apr 2019'!M6/100,(91*'SEQ Apr 2019'!M6/100)+'SEQ Apr 2019'!BP6/4)</f>
        <v>116.6165</v>
      </c>
      <c r="D12" s="133">
        <f>IF('SEQ Apr 2019'!O6="",$C$5*'SEQ Apr 2019'!N6/100,IF($C$5&gt;='SEQ Apr 2019'!P6,('SEQ Apr 2019'!P6*'SEQ Apr 2019'!N6/100),($C$5*'SEQ Apr 2019'!N6/100)))</f>
        <v>1326</v>
      </c>
      <c r="E12" s="133">
        <f>IF(AND('SEQ Apr 2019'!P6&gt;0,'SEQ Apr 2019'!R6&gt;0),IF($C$5&lt;'SEQ Apr 2019'!P6,0,IF($C$5&lt;=('SEQ Apr 2019'!R6+'SEQ Apr 2019'!P6),(($C$5-'SEQ Apr 2019'!P6)*'SEQ Apr 2019'!Q6/100),(('SEQ Apr 2019'!R6)*'SEQ Apr 2019'!Q6/100))),0)</f>
        <v>0</v>
      </c>
      <c r="F12" s="133">
        <f>IF(AND('SEQ Apr 2019'!R6&gt;0,'SEQ Apr 2019'!T6&gt;0),IF(($C$5&lt;'SEQ Apr 2019'!T6),(0),($C$5-'SEQ Apr 2019'!T6)*'SEQ Apr 2019'!U6/100),IF(AND('SEQ Apr 2019'!R6&gt;0,'SEQ Apr 2019'!T6=""),IF(($C$5&lt;'SEQ Apr 2019'!R6+'SEQ Apr 2019'!P6),(0),(($C$5-('SEQ Apr 2019'!R6+'SEQ Apr 2019'!P6))*'SEQ Apr 2019'!S6/100)),IF(AND('SEQ Apr 2019'!P6&gt;0,'SEQ Apr 2019'!R6=""&gt;0),IF(($C$5&lt;'SEQ Apr 2019'!P6),(0),($C$5-'SEQ Apr 2019'!P6)*'SEQ Apr 2019'!Q6/100),0)))</f>
        <v>0</v>
      </c>
      <c r="G12" s="135">
        <f t="shared" si="0"/>
        <v>1442.6165000000001</v>
      </c>
      <c r="H12" s="246">
        <f t="shared" si="1"/>
        <v>5304</v>
      </c>
      <c r="I12" s="247">
        <f t="shared" si="2"/>
        <v>5770.4660000000003</v>
      </c>
      <c r="J12" s="136">
        <f t="shared" si="3"/>
        <v>6347.5126000000009</v>
      </c>
      <c r="K12" s="137">
        <f>'SEQ Apr 2019'!BB6</f>
        <v>0</v>
      </c>
      <c r="L12" s="137">
        <f>'SEQ Apr 2019'!BC6</f>
        <v>15</v>
      </c>
      <c r="M12" s="137">
        <f>'SEQ Apr 2019'!BD6</f>
        <v>0</v>
      </c>
      <c r="N12" s="137">
        <f>'SEQ Apr 2019'!BE6</f>
        <v>0</v>
      </c>
      <c r="O12" s="137" t="str">
        <f t="shared" si="4"/>
        <v>Guaranteed off usage</v>
      </c>
      <c r="P12" s="137" t="s">
        <v>573</v>
      </c>
      <c r="Q12" s="247">
        <f t="shared" si="5"/>
        <v>4974.866</v>
      </c>
      <c r="R12" s="247">
        <f t="shared" si="6"/>
        <v>4974.866</v>
      </c>
      <c r="S12" s="138">
        <f t="shared" si="7"/>
        <v>5472.3526000000002</v>
      </c>
      <c r="T12" s="138">
        <f t="shared" si="8"/>
        <v>5472.3526000000002</v>
      </c>
      <c r="U12" s="160">
        <f>'SEQ Apr 2019'!BL6</f>
        <v>12</v>
      </c>
      <c r="V12" s="161" t="str">
        <f>'SEQ Apr 2019'!BM6</f>
        <v>y</v>
      </c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</row>
    <row r="13" spans="1:51" ht="14" x14ac:dyDescent="0.15">
      <c r="A13" s="131" t="str">
        <f>'SEQ Apr 2019'!K7</f>
        <v>Powerdirect</v>
      </c>
      <c r="B13" s="132" t="str">
        <f>'SEQ Apr 2019'!L7</f>
        <v>Market offer</v>
      </c>
      <c r="C13" s="133">
        <f>IF('SEQ Apr 2019'!BP7=0,91*'SEQ Apr 2019'!M7/100,(91*'SEQ Apr 2019'!M7/100)+'SEQ Apr 2019'!BP7/4)</f>
        <v>121.03</v>
      </c>
      <c r="D13" s="133">
        <f>IF('SEQ Apr 2019'!O7="",$C$5*'SEQ Apr 2019'!N7/100,IF($C$5&gt;='SEQ Apr 2019'!P7,('SEQ Apr 2019'!P7*'SEQ Apr 2019'!N7/100),($C$5*'SEQ Apr 2019'!N7/100)))</f>
        <v>1390</v>
      </c>
      <c r="E13" s="133">
        <f>IF(AND('SEQ Apr 2019'!P7&gt;0,'SEQ Apr 2019'!R7&gt;0),IF($C$5&lt;'SEQ Apr 2019'!P7,0,IF($C$5&lt;=('SEQ Apr 2019'!R7+'SEQ Apr 2019'!P7),(($C$5-'SEQ Apr 2019'!P7)*'SEQ Apr 2019'!Q7/100),(('SEQ Apr 2019'!R7)*'SEQ Apr 2019'!Q7/100))),0)</f>
        <v>0</v>
      </c>
      <c r="F13" s="133">
        <f>IF(AND('SEQ Apr 2019'!R7&gt;0,'SEQ Apr 2019'!T7&gt;0),IF(($C$5&lt;'SEQ Apr 2019'!T7),(0),($C$5-'SEQ Apr 2019'!T7)*'SEQ Apr 2019'!U7/100),IF(AND('SEQ Apr 2019'!R7&gt;0,'SEQ Apr 2019'!T7=""),IF(($C$5&lt;'SEQ Apr 2019'!R7+'SEQ Apr 2019'!P7),(0),(($C$5-('SEQ Apr 2019'!R7+'SEQ Apr 2019'!P7))*'SEQ Apr 2019'!S7/100)),IF(AND('SEQ Apr 2019'!P7&gt;0,'SEQ Apr 2019'!R7=""&gt;0),IF(($C$5&lt;'SEQ Apr 2019'!P7),(0),($C$5-'SEQ Apr 2019'!P7)*'SEQ Apr 2019'!Q7/100),0)))</f>
        <v>0</v>
      </c>
      <c r="G13" s="135">
        <f t="shared" si="0"/>
        <v>1511.03</v>
      </c>
      <c r="H13" s="246">
        <f t="shared" si="1"/>
        <v>5560</v>
      </c>
      <c r="I13" s="247">
        <f t="shared" si="2"/>
        <v>6044.12</v>
      </c>
      <c r="J13" s="136">
        <f t="shared" si="3"/>
        <v>6648.5320000000002</v>
      </c>
      <c r="K13" s="137">
        <f>'SEQ Apr 2019'!BB7</f>
        <v>0</v>
      </c>
      <c r="L13" s="137">
        <f>'SEQ Apr 2019'!BC7</f>
        <v>13</v>
      </c>
      <c r="M13" s="137">
        <f>'SEQ Apr 2019'!BD7</f>
        <v>0</v>
      </c>
      <c r="N13" s="137">
        <f>'SEQ Apr 2019'!BE7</f>
        <v>0</v>
      </c>
      <c r="O13" s="137" t="str">
        <f t="shared" si="4"/>
        <v>Guaranteed off usage</v>
      </c>
      <c r="P13" s="137" t="s">
        <v>573</v>
      </c>
      <c r="Q13" s="247">
        <f t="shared" si="5"/>
        <v>5321.32</v>
      </c>
      <c r="R13" s="247">
        <f t="shared" si="6"/>
        <v>5321.32</v>
      </c>
      <c r="S13" s="138">
        <f t="shared" si="7"/>
        <v>5853.4520000000002</v>
      </c>
      <c r="T13" s="138">
        <f t="shared" si="8"/>
        <v>5853.4520000000002</v>
      </c>
      <c r="U13" s="160">
        <f>'SEQ Apr 2019'!BL7</f>
        <v>0</v>
      </c>
      <c r="V13" s="161" t="str">
        <f>'SEQ Apr 2019'!BM7</f>
        <v>n</v>
      </c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</row>
    <row r="14" spans="1:51" ht="14" x14ac:dyDescent="0.15">
      <c r="A14" s="131" t="str">
        <f>'SEQ Apr 2019'!K8</f>
        <v>Powershop</v>
      </c>
      <c r="B14" s="132" t="str">
        <f>'SEQ Apr 2019'!L8</f>
        <v>Auto Pay with Power Saver</v>
      </c>
      <c r="C14" s="133">
        <f>IF('SEQ Apr 2019'!BP8=0,91*'SEQ Apr 2019'!M8/100,(91*'SEQ Apr 2019'!M8/100)+'SEQ Apr 2019'!BP8/4)</f>
        <v>125.39800000000001</v>
      </c>
      <c r="D14" s="133">
        <f>IF('SEQ Apr 2019'!O8="",$C$5*'SEQ Apr 2019'!N8/100,IF($C$5&gt;='SEQ Apr 2019'!P8,('SEQ Apr 2019'!P8*'SEQ Apr 2019'!N8/100),($C$5*'SEQ Apr 2019'!N8/100)))</f>
        <v>1211.5</v>
      </c>
      <c r="E14" s="133">
        <f>IF(AND('SEQ Apr 2019'!P8&gt;0,'SEQ Apr 2019'!R8&gt;0),IF($C$5&lt;'SEQ Apr 2019'!P8,0,IF($C$5&lt;=('SEQ Apr 2019'!R8+'SEQ Apr 2019'!P8),(($C$5-'SEQ Apr 2019'!P8)*'SEQ Apr 2019'!Q8/100),(('SEQ Apr 2019'!R8)*'SEQ Apr 2019'!Q8/100))),0)</f>
        <v>0</v>
      </c>
      <c r="F14" s="133">
        <f>IF(AND('SEQ Apr 2019'!R8&gt;0,'SEQ Apr 2019'!T8&gt;0),IF(($C$5&lt;'SEQ Apr 2019'!T8),(0),($C$5-'SEQ Apr 2019'!T8)*'SEQ Apr 2019'!U8/100),IF(AND('SEQ Apr 2019'!R8&gt;0,'SEQ Apr 2019'!T8=""),IF(($C$5&lt;'SEQ Apr 2019'!R8+'SEQ Apr 2019'!P8),(0),(($C$5-('SEQ Apr 2019'!R8+'SEQ Apr 2019'!P8))*'SEQ Apr 2019'!S8/100)),IF(AND('SEQ Apr 2019'!P8&gt;0,'SEQ Apr 2019'!R8=""&gt;0),IF(($C$5&lt;'SEQ Apr 2019'!P8),(0),($C$5-'SEQ Apr 2019'!P8)*'SEQ Apr 2019'!Q8/100),0)))</f>
        <v>0</v>
      </c>
      <c r="G14" s="142">
        <f t="shared" si="0"/>
        <v>1336.8979999999999</v>
      </c>
      <c r="H14" s="246">
        <f t="shared" si="1"/>
        <v>4846</v>
      </c>
      <c r="I14" s="247">
        <f t="shared" si="2"/>
        <v>5347.5919999999996</v>
      </c>
      <c r="J14" s="136">
        <f t="shared" si="3"/>
        <v>5882.3512000000001</v>
      </c>
      <c r="K14" s="137">
        <f>'SEQ Apr 2019'!BB8</f>
        <v>0</v>
      </c>
      <c r="L14" s="144">
        <f>'SEQ Apr 2019'!BC8</f>
        <v>0</v>
      </c>
      <c r="M14" s="144">
        <f>'SEQ Apr 2019'!BD8</f>
        <v>12</v>
      </c>
      <c r="N14" s="144">
        <f>'SEQ Apr 2019'!BE8</f>
        <v>0</v>
      </c>
      <c r="O14" s="137" t="str">
        <f t="shared" si="4"/>
        <v>Pay-on-time off bill</v>
      </c>
      <c r="P14" s="137" t="s">
        <v>573</v>
      </c>
      <c r="Q14" s="247">
        <f t="shared" si="5"/>
        <v>5347.5919999999996</v>
      </c>
      <c r="R14" s="247">
        <f t="shared" si="6"/>
        <v>4705.8809599999995</v>
      </c>
      <c r="S14" s="138">
        <f t="shared" si="7"/>
        <v>5882.3512000000001</v>
      </c>
      <c r="T14" s="138">
        <f t="shared" si="8"/>
        <v>5176.4690559999999</v>
      </c>
      <c r="U14" s="162">
        <f>'SEQ Apr 2019'!BL8</f>
        <v>0</v>
      </c>
      <c r="V14" s="161" t="str">
        <f>'SEQ Apr 2019'!BM8</f>
        <v>n</v>
      </c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</row>
    <row r="15" spans="1:51" ht="14" x14ac:dyDescent="0.15">
      <c r="A15" s="131" t="str">
        <f>'SEQ Apr 2019'!K9</f>
        <v>Energy Locals</v>
      </c>
      <c r="B15" s="132" t="str">
        <f>'SEQ Apr 2019'!L9</f>
        <v>Business Member</v>
      </c>
      <c r="C15" s="133">
        <f>IF('SEQ Apr 2019'!BP9=0,91*'SEQ Apr 2019'!M9/100,(91*'SEQ Apr 2019'!M9/100)+'SEQ Apr 2019'!BP9/4)</f>
        <v>165.09</v>
      </c>
      <c r="D15" s="133">
        <f>IF('SEQ Apr 2019'!O9="",$C$5*'SEQ Apr 2019'!N9/100,IF($C$5&gt;='SEQ Apr 2019'!P9,('SEQ Apr 2019'!P9*'SEQ Apr 2019'!N9/100),($C$5*'SEQ Apr 2019'!N9/100)))</f>
        <v>1049.4999999999998</v>
      </c>
      <c r="E15" s="133">
        <f>IF(AND('SEQ Apr 2019'!P9&gt;0,'SEQ Apr 2019'!R9&gt;0),IF($C$5&lt;'SEQ Apr 2019'!P9,0,IF($C$5&lt;=('SEQ Apr 2019'!R9+'SEQ Apr 2019'!P9),(($C$5-'SEQ Apr 2019'!P9)*'SEQ Apr 2019'!Q9/100),(('SEQ Apr 2019'!R9)*'SEQ Apr 2019'!Q9/100))),0)</f>
        <v>0</v>
      </c>
      <c r="F15" s="133">
        <f>IF(AND('SEQ Apr 2019'!R9&gt;0,'SEQ Apr 2019'!T9&gt;0),IF(($C$5&lt;'SEQ Apr 2019'!T9),(0),($C$5-'SEQ Apr 2019'!T9)*'SEQ Apr 2019'!U9/100),IF(AND('SEQ Apr 2019'!R9&gt;0,'SEQ Apr 2019'!T9=""),IF(($C$5&lt;'SEQ Apr 2019'!R9+'SEQ Apr 2019'!P9),(0),(($C$5-('SEQ Apr 2019'!R9+'SEQ Apr 2019'!P9))*'SEQ Apr 2019'!S9/100)),IF(AND('SEQ Apr 2019'!P9&gt;0,'SEQ Apr 2019'!R9=""&gt;0),IF(($C$5&lt;'SEQ Apr 2019'!P9),(0),($C$5-'SEQ Apr 2019'!P9)*'SEQ Apr 2019'!Q9/100),0)))</f>
        <v>0</v>
      </c>
      <c r="G15" s="142">
        <f t="shared" si="0"/>
        <v>1214.5899999999997</v>
      </c>
      <c r="H15" s="246">
        <f t="shared" si="1"/>
        <v>4197.9999999999991</v>
      </c>
      <c r="I15" s="247">
        <f t="shared" si="2"/>
        <v>4858.3599999999988</v>
      </c>
      <c r="J15" s="136">
        <f t="shared" si="3"/>
        <v>5344.195999999999</v>
      </c>
      <c r="K15" s="137">
        <f>'SEQ Apr 2019'!BB9</f>
        <v>0</v>
      </c>
      <c r="L15" s="144">
        <f>'SEQ Apr 2019'!BC9</f>
        <v>0</v>
      </c>
      <c r="M15" s="144">
        <f>'SEQ Apr 2019'!BD9</f>
        <v>0</v>
      </c>
      <c r="N15" s="144">
        <f>'SEQ Apr 2019'!BE9</f>
        <v>0</v>
      </c>
      <c r="O15" s="137" t="str">
        <f t="shared" si="4"/>
        <v>No discount</v>
      </c>
      <c r="P15" s="137" t="s">
        <v>573</v>
      </c>
      <c r="Q15" s="247">
        <f t="shared" si="5"/>
        <v>4858.3599999999988</v>
      </c>
      <c r="R15" s="247">
        <f t="shared" si="6"/>
        <v>4858.3599999999988</v>
      </c>
      <c r="S15" s="138">
        <f t="shared" si="7"/>
        <v>5344.195999999999</v>
      </c>
      <c r="T15" s="138">
        <f t="shared" si="8"/>
        <v>5344.195999999999</v>
      </c>
      <c r="U15" s="162">
        <f>'SEQ Apr 2019'!BL9</f>
        <v>0</v>
      </c>
      <c r="V15" s="161" t="str">
        <f>'SEQ Apr 2019'!BM9</f>
        <v>n</v>
      </c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</row>
    <row r="16" spans="1:51" ht="14" x14ac:dyDescent="0.15">
      <c r="A16" s="131" t="str">
        <f>'SEQ Apr 2019'!K10</f>
        <v>Red Energy</v>
      </c>
      <c r="B16" s="132" t="str">
        <f>'SEQ Apr 2019'!L10</f>
        <v>Easy Saver</v>
      </c>
      <c r="C16" s="133">
        <f>IF('SEQ Apr 2019'!BP10=0,91*'SEQ Apr 2019'!M10/100,(91*'SEQ Apr 2019'!M10/100)+'SEQ Apr 2019'!BP10/4)</f>
        <v>123.94199999999999</v>
      </c>
      <c r="D16" s="133">
        <f>IF('SEQ Apr 2019'!O10="",$C$5*'SEQ Apr 2019'!N10/100,IF($C$5&gt;='SEQ Apr 2019'!P10,('SEQ Apr 2019'!P10*'SEQ Apr 2019'!N10/100),($C$5*'SEQ Apr 2019'!N10/100)))</f>
        <v>1260</v>
      </c>
      <c r="E16" s="133">
        <f>IF(AND('SEQ Apr 2019'!P10&gt;0,'SEQ Apr 2019'!R10&gt;0),IF($C$5&lt;'SEQ Apr 2019'!P10,0,IF($C$5&lt;=('SEQ Apr 2019'!R10+'SEQ Apr 2019'!P10),(($C$5-'SEQ Apr 2019'!P10)*'SEQ Apr 2019'!Q10/100),(('SEQ Apr 2019'!R10)*'SEQ Apr 2019'!Q10/100))),0)</f>
        <v>0</v>
      </c>
      <c r="F16" s="133">
        <f>IF(AND('SEQ Apr 2019'!R10&gt;0,'SEQ Apr 2019'!T10&gt;0),IF(($C$5&lt;'SEQ Apr 2019'!T10),(0),($C$5-'SEQ Apr 2019'!T10)*'SEQ Apr 2019'!U10/100),IF(AND('SEQ Apr 2019'!R10&gt;0,'SEQ Apr 2019'!T10=""),IF(($C$5&lt;'SEQ Apr 2019'!R10+'SEQ Apr 2019'!P10),(0),(($C$5-('SEQ Apr 2019'!R10+'SEQ Apr 2019'!P10))*'SEQ Apr 2019'!S10/100)),IF(AND('SEQ Apr 2019'!P10&gt;0,'SEQ Apr 2019'!R10=""&gt;0),IF(($C$5&lt;'SEQ Apr 2019'!P10),(0),($C$5-'SEQ Apr 2019'!P10)*'SEQ Apr 2019'!Q10/100),0)))</f>
        <v>0</v>
      </c>
      <c r="G16" s="142">
        <f t="shared" si="0"/>
        <v>1383.942</v>
      </c>
      <c r="H16" s="246">
        <f t="shared" si="1"/>
        <v>5040</v>
      </c>
      <c r="I16" s="247">
        <f t="shared" si="2"/>
        <v>5535.768</v>
      </c>
      <c r="J16" s="136">
        <f t="shared" si="3"/>
        <v>6089.3448000000008</v>
      </c>
      <c r="K16" s="137">
        <f>'SEQ Apr 2019'!BB10</f>
        <v>0</v>
      </c>
      <c r="L16" s="144">
        <f>'SEQ Apr 2019'!BC10</f>
        <v>0</v>
      </c>
      <c r="M16" s="144">
        <f>'SEQ Apr 2019'!BD10</f>
        <v>10</v>
      </c>
      <c r="N16" s="144">
        <f>'SEQ Apr 2019'!BE10</f>
        <v>0</v>
      </c>
      <c r="O16" s="137" t="str">
        <f t="shared" si="4"/>
        <v>Pay-on-time off bill</v>
      </c>
      <c r="P16" s="137" t="s">
        <v>573</v>
      </c>
      <c r="Q16" s="247">
        <f t="shared" si="5"/>
        <v>5535.768</v>
      </c>
      <c r="R16" s="247">
        <f t="shared" si="6"/>
        <v>4982.1912000000002</v>
      </c>
      <c r="S16" s="138">
        <f t="shared" si="7"/>
        <v>6089.3448000000008</v>
      </c>
      <c r="T16" s="138">
        <f t="shared" si="8"/>
        <v>5480.4103200000009</v>
      </c>
      <c r="U16" s="162">
        <f>'SEQ Apr 2019'!BL10</f>
        <v>0</v>
      </c>
      <c r="V16" s="161" t="str">
        <f>'SEQ Apr 2019'!BM10</f>
        <v>n</v>
      </c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</row>
    <row r="17" spans="1:51" ht="14" x14ac:dyDescent="0.15">
      <c r="A17" s="131" t="str">
        <f>'SEQ Apr 2019'!K11</f>
        <v>Simply Energy</v>
      </c>
      <c r="B17" s="132" t="str">
        <f>'SEQ Apr 2019'!L11</f>
        <v>Business Save</v>
      </c>
      <c r="C17" s="133">
        <f>IF('SEQ Apr 2019'!BP11=0,91*'SEQ Apr 2019'!M11/100,(91*'SEQ Apr 2019'!M11/100)+'SEQ Apr 2019'!BP11/4)</f>
        <v>117.28989999999997</v>
      </c>
      <c r="D17" s="133">
        <f>IF('SEQ Apr 2019'!O11="",$C$5*'SEQ Apr 2019'!N11/100,IF($C$5&gt;='SEQ Apr 2019'!P11,('SEQ Apr 2019'!P11*'SEQ Apr 2019'!N11/100),($C$5*'SEQ Apr 2019'!N11/100)))</f>
        <v>1263.0000000000002</v>
      </c>
      <c r="E17" s="133">
        <f>IF(AND('SEQ Apr 2019'!P11&gt;0,'SEQ Apr 2019'!R11&gt;0),IF($C$5&lt;'SEQ Apr 2019'!P11,0,IF($C$5&lt;=('SEQ Apr 2019'!R11+'SEQ Apr 2019'!P11),(($C$5-'SEQ Apr 2019'!P11)*'SEQ Apr 2019'!Q11/100),(('SEQ Apr 2019'!R11)*'SEQ Apr 2019'!Q11/100))),0)</f>
        <v>0</v>
      </c>
      <c r="F17" s="133">
        <f>IF(AND('SEQ Apr 2019'!R11&gt;0,'SEQ Apr 2019'!T11&gt;0),IF(($C$5&lt;'SEQ Apr 2019'!T11),(0),($C$5-'SEQ Apr 2019'!T11)*'SEQ Apr 2019'!U11/100),IF(AND('SEQ Apr 2019'!R11&gt;0,'SEQ Apr 2019'!T11=""),IF(($C$5&lt;'SEQ Apr 2019'!R11+'SEQ Apr 2019'!P11),(0),(($C$5-('SEQ Apr 2019'!R11+'SEQ Apr 2019'!P11))*'SEQ Apr 2019'!S11/100)),IF(AND('SEQ Apr 2019'!P11&gt;0,'SEQ Apr 2019'!R11=""&gt;0),IF(($C$5&lt;'SEQ Apr 2019'!P11),(0),($C$5-'SEQ Apr 2019'!P11)*'SEQ Apr 2019'!Q11/100),0)))</f>
        <v>0</v>
      </c>
      <c r="G17" s="142">
        <f t="shared" si="0"/>
        <v>1380.2899000000002</v>
      </c>
      <c r="H17" s="246">
        <f t="shared" si="1"/>
        <v>5052.0000000000009</v>
      </c>
      <c r="I17" s="247">
        <f t="shared" si="2"/>
        <v>5521.1596000000009</v>
      </c>
      <c r="J17" s="136">
        <f t="shared" si="3"/>
        <v>6073.2755600000019</v>
      </c>
      <c r="K17" s="137">
        <f>'SEQ Apr 2019'!BB11</f>
        <v>0</v>
      </c>
      <c r="L17" s="144">
        <f>'SEQ Apr 2019'!BC11</f>
        <v>10</v>
      </c>
      <c r="M17" s="144">
        <f>'SEQ Apr 2019'!BD11</f>
        <v>0</v>
      </c>
      <c r="N17" s="144">
        <f>'SEQ Apr 2019'!BE11</f>
        <v>0</v>
      </c>
      <c r="O17" s="137" t="str">
        <f t="shared" si="4"/>
        <v>Guaranteed off usage</v>
      </c>
      <c r="P17" s="137" t="s">
        <v>573</v>
      </c>
      <c r="Q17" s="247">
        <f t="shared" si="5"/>
        <v>5015.959600000001</v>
      </c>
      <c r="R17" s="247">
        <f t="shared" si="6"/>
        <v>5015.959600000001</v>
      </c>
      <c r="S17" s="138">
        <f t="shared" si="7"/>
        <v>5517.5555600000016</v>
      </c>
      <c r="T17" s="138">
        <f t="shared" si="8"/>
        <v>5517.5555600000016</v>
      </c>
      <c r="U17" s="162">
        <f>'SEQ Apr 2019'!BL11</f>
        <v>0</v>
      </c>
      <c r="V17" s="161" t="str">
        <f>'SEQ Apr 2019'!BM11</f>
        <v>n</v>
      </c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</row>
    <row r="18" spans="1:51" ht="14" x14ac:dyDescent="0.15">
      <c r="A18" s="131" t="str">
        <f>'SEQ Apr 2019'!K12</f>
        <v>Alinta Energy</v>
      </c>
      <c r="B18" s="132" t="str">
        <f>'SEQ Apr 2019'!L12</f>
        <v>Corporate Saver</v>
      </c>
      <c r="C18" s="133">
        <f>IF('SEQ Apr 2019'!BP12=0,91*'SEQ Apr 2019'!M12/100,(91*'SEQ Apr 2019'!M12/100)+'SEQ Apr 2019'!BP12/4)</f>
        <v>117.39</v>
      </c>
      <c r="D18" s="133">
        <f>IF('SEQ Apr 2019'!O12="",$C$5*'SEQ Apr 2019'!N12/100,IF($C$5&gt;='SEQ Apr 2019'!P12,('SEQ Apr 2019'!P12*'SEQ Apr 2019'!N12/100),($C$5*'SEQ Apr 2019'!N12/100)))</f>
        <v>1347</v>
      </c>
      <c r="E18" s="133">
        <f>IF(AND('SEQ Apr 2019'!P12&gt;0,'SEQ Apr 2019'!R12&gt;0),IF($C$5&lt;'SEQ Apr 2019'!P12,0,IF($C$5&lt;=('SEQ Apr 2019'!R12+'SEQ Apr 2019'!P12),(($C$5-'SEQ Apr 2019'!P12)*'SEQ Apr 2019'!Q12/100),(('SEQ Apr 2019'!R12)*'SEQ Apr 2019'!Q12/100))),0)</f>
        <v>0</v>
      </c>
      <c r="F18" s="133">
        <f>IF(AND('SEQ Apr 2019'!R12&gt;0,'SEQ Apr 2019'!T12&gt;0),IF(($C$5&lt;'SEQ Apr 2019'!T12),(0),($C$5-'SEQ Apr 2019'!T12)*'SEQ Apr 2019'!U12/100),IF(AND('SEQ Apr 2019'!R12&gt;0,'SEQ Apr 2019'!T12=""),IF(($C$5&lt;'SEQ Apr 2019'!R12+'SEQ Apr 2019'!P12),(0),(($C$5-('SEQ Apr 2019'!R12+'SEQ Apr 2019'!P12))*'SEQ Apr 2019'!S12/100)),IF(AND('SEQ Apr 2019'!P12&gt;0,'SEQ Apr 2019'!R12=""&gt;0),IF(($C$5&lt;'SEQ Apr 2019'!P12),(0),($C$5-'SEQ Apr 2019'!P12)*'SEQ Apr 2019'!Q12/100),0)))</f>
        <v>0</v>
      </c>
      <c r="G18" s="142">
        <f t="shared" si="0"/>
        <v>1464.39</v>
      </c>
      <c r="H18" s="246">
        <f t="shared" si="1"/>
        <v>5388</v>
      </c>
      <c r="I18" s="247">
        <f t="shared" si="2"/>
        <v>5857.56</v>
      </c>
      <c r="J18" s="136">
        <f t="shared" si="3"/>
        <v>6443.3160000000007</v>
      </c>
      <c r="K18" s="137">
        <f>'SEQ Apr 2019'!BB12</f>
        <v>0</v>
      </c>
      <c r="L18" s="144">
        <f>'SEQ Apr 2019'!BC12</f>
        <v>20</v>
      </c>
      <c r="M18" s="144">
        <f>'SEQ Apr 2019'!BD12</f>
        <v>0</v>
      </c>
      <c r="N18" s="144">
        <f>'SEQ Apr 2019'!BE12</f>
        <v>0</v>
      </c>
      <c r="O18" s="137" t="str">
        <f t="shared" si="4"/>
        <v>Guaranteed off usage</v>
      </c>
      <c r="P18" s="137" t="s">
        <v>573</v>
      </c>
      <c r="Q18" s="247">
        <f t="shared" si="5"/>
        <v>4779.9600000000009</v>
      </c>
      <c r="R18" s="247">
        <f t="shared" si="6"/>
        <v>4779.9600000000009</v>
      </c>
      <c r="S18" s="138">
        <f t="shared" si="7"/>
        <v>5257.956000000001</v>
      </c>
      <c r="T18" s="138">
        <f t="shared" si="8"/>
        <v>5257.956000000001</v>
      </c>
      <c r="U18" s="162">
        <f>'SEQ Apr 2019'!BL12</f>
        <v>0</v>
      </c>
      <c r="V18" s="161" t="str">
        <f>'SEQ Apr 2019'!BM12</f>
        <v>n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</row>
    <row r="19" spans="1:51" ht="14" x14ac:dyDescent="0.15">
      <c r="A19" s="131" t="str">
        <f>'SEQ Apr 2019'!K13</f>
        <v>Q Energy</v>
      </c>
      <c r="B19" s="132" t="str">
        <f>'SEQ Apr 2019'!L13</f>
        <v>Biz Saver</v>
      </c>
      <c r="C19" s="133">
        <f>IF('SEQ Apr 2019'!BP13=0,91*'SEQ Apr 2019'!M13/100,(91*'SEQ Apr 2019'!M13/100)+'SEQ Apr 2019'!BP13/4)</f>
        <v>117.39</v>
      </c>
      <c r="D19" s="133">
        <f>IF('SEQ Apr 2019'!O13="",$C$5*'SEQ Apr 2019'!N13/100,IF($C$5&gt;='SEQ Apr 2019'!P13,('SEQ Apr 2019'!P13*'SEQ Apr 2019'!N13/100),($C$5*'SEQ Apr 2019'!N13/100)))</f>
        <v>1076.25</v>
      </c>
      <c r="E19" s="133">
        <f>IF(AND('SEQ Apr 2019'!P13&gt;0,'SEQ Apr 2019'!R13&gt;0),IF($C$5&lt;'SEQ Apr 2019'!P13,0,IF($C$5&lt;=('SEQ Apr 2019'!R13+'SEQ Apr 2019'!P13),(($C$5-'SEQ Apr 2019'!P13)*'SEQ Apr 2019'!Q13/100),(('SEQ Apr 2019'!R13)*'SEQ Apr 2019'!Q13/100))),0)</f>
        <v>0</v>
      </c>
      <c r="F19" s="133">
        <f>IF(AND('SEQ Apr 2019'!R13&gt;0,'SEQ Apr 2019'!T13&gt;0),IF(($C$5&lt;'SEQ Apr 2019'!T13),(0),($C$5-'SEQ Apr 2019'!T13)*'SEQ Apr 2019'!U13/100),IF(AND('SEQ Apr 2019'!R13&gt;0,'SEQ Apr 2019'!T13=""),IF(($C$5&lt;'SEQ Apr 2019'!R13+'SEQ Apr 2019'!P13),(0),(($C$5-('SEQ Apr 2019'!R13+'SEQ Apr 2019'!P13))*'SEQ Apr 2019'!S13/100)),IF(AND('SEQ Apr 2019'!P13&gt;0,'SEQ Apr 2019'!R13=""&gt;0),IF(($C$5&lt;'SEQ Apr 2019'!P13),(0),($C$5-'SEQ Apr 2019'!P13)*'SEQ Apr 2019'!Q13/100),0)))</f>
        <v>0</v>
      </c>
      <c r="G19" s="142">
        <f t="shared" si="0"/>
        <v>1193.6400000000001</v>
      </c>
      <c r="H19" s="246">
        <f t="shared" si="1"/>
        <v>4305</v>
      </c>
      <c r="I19" s="247">
        <f t="shared" si="2"/>
        <v>4774.5600000000004</v>
      </c>
      <c r="J19" s="136">
        <f t="shared" si="3"/>
        <v>5252.0160000000005</v>
      </c>
      <c r="K19" s="137">
        <f>'SEQ Apr 2019'!BB13</f>
        <v>0</v>
      </c>
      <c r="L19" s="144">
        <f>'SEQ Apr 2019'!BC13</f>
        <v>0</v>
      </c>
      <c r="M19" s="144">
        <f>'SEQ Apr 2019'!BD13</f>
        <v>0</v>
      </c>
      <c r="N19" s="144">
        <f>'SEQ Apr 2019'!BE13</f>
        <v>0</v>
      </c>
      <c r="O19" s="137" t="str">
        <f t="shared" si="4"/>
        <v>No discount</v>
      </c>
      <c r="P19" s="137" t="s">
        <v>573</v>
      </c>
      <c r="Q19" s="247">
        <f t="shared" si="5"/>
        <v>4774.5600000000004</v>
      </c>
      <c r="R19" s="247">
        <f t="shared" si="6"/>
        <v>4774.5600000000004</v>
      </c>
      <c r="S19" s="138">
        <f t="shared" si="7"/>
        <v>5252.0160000000005</v>
      </c>
      <c r="T19" s="138">
        <f t="shared" si="8"/>
        <v>5252.0160000000005</v>
      </c>
      <c r="U19" s="162">
        <f>'SEQ Apr 2019'!BL13</f>
        <v>0</v>
      </c>
      <c r="V19" s="161" t="str">
        <f>'SEQ Apr 2019'!BM13</f>
        <v>n</v>
      </c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</row>
    <row r="20" spans="1:51" ht="14" x14ac:dyDescent="0.15">
      <c r="A20" s="131" t="str">
        <f>'SEQ Apr 2019'!K14</f>
        <v>1st Energy</v>
      </c>
      <c r="B20" s="132" t="str">
        <f>'SEQ Apr 2019'!L14</f>
        <v>1st Saver</v>
      </c>
      <c r="C20" s="133">
        <f>IF('SEQ Apr 2019'!BP14=0,91*'SEQ Apr 2019'!M14/100,(91*'SEQ Apr 2019'!M14/100)+'SEQ Apr 2019'!BP14/4)</f>
        <v>103.74</v>
      </c>
      <c r="D20" s="133">
        <f>IF('SEQ Apr 2019'!O14="",$C$5*'SEQ Apr 2019'!N14/100,IF($C$5&gt;='SEQ Apr 2019'!P14,('SEQ Apr 2019'!P14*'SEQ Apr 2019'!N14/100),($C$5*'SEQ Apr 2019'!N14/100)))</f>
        <v>1355</v>
      </c>
      <c r="E20" s="133">
        <f>IF(AND('SEQ Apr 2019'!P14&gt;0,'SEQ Apr 2019'!R14&gt;0),IF($C$5&lt;'SEQ Apr 2019'!P14,0,IF($C$5&lt;=('SEQ Apr 2019'!R14+'SEQ Apr 2019'!P14),(($C$5-'SEQ Apr 2019'!P14)*'SEQ Apr 2019'!Q14/100),(('SEQ Apr 2019'!R14)*'SEQ Apr 2019'!Q14/100))),0)</f>
        <v>0</v>
      </c>
      <c r="F20" s="133">
        <f>IF(AND('SEQ Apr 2019'!R14&gt;0,'SEQ Apr 2019'!T14&gt;0),IF(($C$5&lt;'SEQ Apr 2019'!T14),(0),($C$5-'SEQ Apr 2019'!T14)*'SEQ Apr 2019'!U14/100),IF(AND('SEQ Apr 2019'!R14&gt;0,'SEQ Apr 2019'!T14=""),IF(($C$5&lt;'SEQ Apr 2019'!R14+'SEQ Apr 2019'!P14),(0),(($C$5-('SEQ Apr 2019'!R14+'SEQ Apr 2019'!P14))*'SEQ Apr 2019'!S14/100)),IF(AND('SEQ Apr 2019'!P14&gt;0,'SEQ Apr 2019'!R14=""&gt;0),IF(($C$5&lt;'SEQ Apr 2019'!P14),(0),($C$5-'SEQ Apr 2019'!P14)*'SEQ Apr 2019'!Q14/100),0)))</f>
        <v>0</v>
      </c>
      <c r="G20" s="142">
        <f t="shared" si="0"/>
        <v>1458.74</v>
      </c>
      <c r="H20" s="246">
        <f t="shared" si="1"/>
        <v>5420</v>
      </c>
      <c r="I20" s="247">
        <f t="shared" si="2"/>
        <v>5834.96</v>
      </c>
      <c r="J20" s="136">
        <f t="shared" si="3"/>
        <v>6418.4560000000001</v>
      </c>
      <c r="K20" s="137">
        <f>'SEQ Apr 2019'!BB14</f>
        <v>0</v>
      </c>
      <c r="L20" s="144">
        <f>'SEQ Apr 2019'!BC14</f>
        <v>0</v>
      </c>
      <c r="M20" s="144">
        <f>'SEQ Apr 2019'!BD14</f>
        <v>0</v>
      </c>
      <c r="N20" s="144">
        <f>'SEQ Apr 2019'!BE14</f>
        <v>15</v>
      </c>
      <c r="O20" s="137" t="str">
        <f t="shared" si="4"/>
        <v>Pay-on-time off usage</v>
      </c>
      <c r="P20" s="137" t="s">
        <v>573</v>
      </c>
      <c r="Q20" s="247">
        <f t="shared" si="5"/>
        <v>5834.96</v>
      </c>
      <c r="R20" s="247">
        <f t="shared" si="6"/>
        <v>5021.96</v>
      </c>
      <c r="S20" s="138">
        <f t="shared" si="7"/>
        <v>6418.4560000000001</v>
      </c>
      <c r="T20" s="138">
        <f t="shared" si="8"/>
        <v>5524.1560000000009</v>
      </c>
      <c r="U20" s="162">
        <f>'SEQ Apr 2019'!BL14</f>
        <v>0</v>
      </c>
      <c r="V20" s="161">
        <f>'SEQ Apr 2019'!BM14</f>
        <v>0</v>
      </c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</row>
    <row r="21" spans="1:51" ht="14" x14ac:dyDescent="0.15">
      <c r="A21" s="131" t="str">
        <f>'SEQ Apr 2019'!K15</f>
        <v>Power Club</v>
      </c>
      <c r="B21" s="132" t="str">
        <f>'SEQ Apr 2019'!L15</f>
        <v>Powerbank Business</v>
      </c>
      <c r="C21" s="133">
        <f>IF('SEQ Apr 2019'!BP15=0,91*'SEQ Apr 2019'!M15/100,(91*'SEQ Apr 2019'!M15/100)+'SEQ Apr 2019'!BP15/4)</f>
        <v>109.47369999999999</v>
      </c>
      <c r="D21" s="133">
        <f>IF('SEQ Apr 2019'!O15="",$C$5*'SEQ Apr 2019'!N15/100,IF($C$5&gt;='SEQ Apr 2019'!P15,('SEQ Apr 2019'!P15*'SEQ Apr 2019'!N15/100),($C$5*'SEQ Apr 2019'!N15/100)))</f>
        <v>997.5</v>
      </c>
      <c r="E21" s="133">
        <f>IF(AND('SEQ Apr 2019'!P15&gt;0,'SEQ Apr 2019'!R15&gt;0),IF($C$5&lt;'SEQ Apr 2019'!P15,0,IF($C$5&lt;=('SEQ Apr 2019'!R15+'SEQ Apr 2019'!P15),(($C$5-'SEQ Apr 2019'!P15)*'SEQ Apr 2019'!Q15/100),(('SEQ Apr 2019'!R15)*'SEQ Apr 2019'!Q15/100))),0)</f>
        <v>0</v>
      </c>
      <c r="F21" s="133">
        <f>IF(AND('SEQ Apr 2019'!R15&gt;0,'SEQ Apr 2019'!T15&gt;0),IF(($C$5&lt;'SEQ Apr 2019'!T15),(0),($C$5-'SEQ Apr 2019'!T15)*'SEQ Apr 2019'!U15/100),IF(AND('SEQ Apr 2019'!R15&gt;0,'SEQ Apr 2019'!T15=""),IF(($C$5&lt;'SEQ Apr 2019'!R15+'SEQ Apr 2019'!P15),(0),(($C$5-('SEQ Apr 2019'!R15+'SEQ Apr 2019'!P15))*'SEQ Apr 2019'!S15/100)),IF(AND('SEQ Apr 2019'!P15&gt;0,'SEQ Apr 2019'!R15=""&gt;0),IF(($C$5&lt;'SEQ Apr 2019'!P15),(0),($C$5-'SEQ Apr 2019'!P15)*'SEQ Apr 2019'!Q15/100),0)))</f>
        <v>0</v>
      </c>
      <c r="G21" s="142">
        <f t="shared" si="0"/>
        <v>1106.9737</v>
      </c>
      <c r="H21" s="246">
        <f t="shared" si="1"/>
        <v>3990</v>
      </c>
      <c r="I21" s="247">
        <f t="shared" si="2"/>
        <v>4427.8948</v>
      </c>
      <c r="J21" s="136">
        <f t="shared" si="3"/>
        <v>4870.6842800000004</v>
      </c>
      <c r="K21" s="137">
        <f>'SEQ Apr 2019'!BB15</f>
        <v>0</v>
      </c>
      <c r="L21" s="144">
        <f>'SEQ Apr 2019'!BC15</f>
        <v>0</v>
      </c>
      <c r="M21" s="144">
        <f>'SEQ Apr 2019'!BD15</f>
        <v>0</v>
      </c>
      <c r="N21" s="144">
        <f>'SEQ Apr 2019'!BE15</f>
        <v>0</v>
      </c>
      <c r="O21" s="137" t="str">
        <f t="shared" si="4"/>
        <v>No discount</v>
      </c>
      <c r="P21" s="137" t="s">
        <v>573</v>
      </c>
      <c r="Q21" s="247">
        <f t="shared" si="5"/>
        <v>4427.8948</v>
      </c>
      <c r="R21" s="247">
        <f t="shared" si="6"/>
        <v>4427.8948</v>
      </c>
      <c r="S21" s="138">
        <f t="shared" si="7"/>
        <v>4870.6842800000004</v>
      </c>
      <c r="T21" s="138">
        <f t="shared" si="8"/>
        <v>4870.6842800000004</v>
      </c>
      <c r="U21" s="162">
        <f>'SEQ Apr 2019'!BL15</f>
        <v>0</v>
      </c>
      <c r="V21" s="161">
        <f>'SEQ Apr 2019'!BM15</f>
        <v>0</v>
      </c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</row>
    <row r="22" spans="1:51" ht="14" x14ac:dyDescent="0.15">
      <c r="A22" s="131" t="str">
        <f>'SEQ Apr 2019'!K16</f>
        <v>Next Business Energy</v>
      </c>
      <c r="B22" s="132" t="str">
        <f>'SEQ Apr 2019'!L16</f>
        <v>Pay on time</v>
      </c>
      <c r="C22" s="133">
        <f>IF('SEQ Apr 2019'!BP16=0,91*'SEQ Apr 2019'!M16/100,(91*'SEQ Apr 2019'!M16/100)+'SEQ Apr 2019'!BP16/4)</f>
        <v>118.3</v>
      </c>
      <c r="D22" s="133">
        <f>IF('SEQ Apr 2019'!O16="",$C$5*'SEQ Apr 2019'!N16/100,IF($C$5&gt;='SEQ Apr 2019'!P16,('SEQ Apr 2019'!P16*'SEQ Apr 2019'!N16/100),($C$5*'SEQ Apr 2019'!N16/100)))</f>
        <v>600</v>
      </c>
      <c r="E22" s="133">
        <f>IF(AND('SEQ Apr 2019'!P16&gt;0,'SEQ Apr 2019'!R16&gt;0),IF($C$5&lt;'SEQ Apr 2019'!P16,0,IF($C$5&lt;=('SEQ Apr 2019'!R16+'SEQ Apr 2019'!P16),(($C$5-'SEQ Apr 2019'!P16)*'SEQ Apr 2019'!Q16/100),(('SEQ Apr 2019'!R16)*'SEQ Apr 2019'!Q16/100))),0)</f>
        <v>0</v>
      </c>
      <c r="F22" s="133">
        <f>IF(AND('SEQ Apr 2019'!R16&gt;0,'SEQ Apr 2019'!T16&gt;0),IF(($C$5&lt;'SEQ Apr 2019'!T16),(0),($C$5-'SEQ Apr 2019'!T16)*'SEQ Apr 2019'!U16/100),IF(AND('SEQ Apr 2019'!R16&gt;0,'SEQ Apr 2019'!T16=""),IF(($C$5&lt;'SEQ Apr 2019'!R16+'SEQ Apr 2019'!P16),(0),(($C$5-('SEQ Apr 2019'!R16+'SEQ Apr 2019'!P16))*'SEQ Apr 2019'!S16/100)),IF(AND('SEQ Apr 2019'!P16&gt;0,'SEQ Apr 2019'!R16=""&gt;0),IF(($C$5&lt;'SEQ Apr 2019'!P16),(0),($C$5-'SEQ Apr 2019'!P16)*'SEQ Apr 2019'!Q16/100),0)))</f>
        <v>562.5</v>
      </c>
      <c r="G22" s="142">
        <f>SUM(C22:F22)</f>
        <v>1280.8</v>
      </c>
      <c r="H22" s="246">
        <f t="shared" si="1"/>
        <v>4650</v>
      </c>
      <c r="I22" s="247">
        <f t="shared" si="2"/>
        <v>5123.2</v>
      </c>
      <c r="J22" s="136">
        <f t="shared" si="3"/>
        <v>5635.52</v>
      </c>
      <c r="K22" s="137">
        <f>'SEQ Apr 2019'!BB16</f>
        <v>0</v>
      </c>
      <c r="L22" s="144">
        <f>'SEQ Apr 2019'!BC16</f>
        <v>0</v>
      </c>
      <c r="M22" s="144">
        <f>'SEQ Apr 2019'!BD16</f>
        <v>7</v>
      </c>
      <c r="N22" s="144">
        <f>'SEQ Apr 2019'!BE16</f>
        <v>0</v>
      </c>
      <c r="O22" s="137" t="str">
        <f t="shared" si="4"/>
        <v>Pay-on-time off bill</v>
      </c>
      <c r="P22" s="137" t="s">
        <v>573</v>
      </c>
      <c r="Q22" s="247">
        <f t="shared" si="5"/>
        <v>5123.2</v>
      </c>
      <c r="R22" s="247">
        <f t="shared" si="6"/>
        <v>4764.576</v>
      </c>
      <c r="S22" s="138">
        <f t="shared" si="7"/>
        <v>5635.52</v>
      </c>
      <c r="T22" s="138">
        <f t="shared" si="8"/>
        <v>5241.0336000000007</v>
      </c>
      <c r="U22" s="162">
        <f>'SEQ Apr 2019'!BL16</f>
        <v>24</v>
      </c>
      <c r="V22" s="161" t="str">
        <f>'SEQ Apr 2019'!BM16</f>
        <v>n</v>
      </c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</row>
    <row r="23" spans="1:51" ht="15" thickBot="1" x14ac:dyDescent="0.2">
      <c r="A23" s="148" t="str">
        <f>'SEQ Apr 2019'!K17</f>
        <v>Amaysim</v>
      </c>
      <c r="B23" s="149" t="str">
        <f>'SEQ Apr 2019'!L17</f>
        <v>Business as you go</v>
      </c>
      <c r="C23" s="166">
        <f>IF('SEQ Apr 2019'!BP17=0,91*'SEQ Apr 2019'!M17/100,(91*'SEQ Apr 2019'!M17/100)+'SEQ Apr 2019'!BP17/4)</f>
        <v>117.03510000000001</v>
      </c>
      <c r="D23" s="166">
        <f>IF('SEQ Apr 2019'!O17="",$C$5*'SEQ Apr 2019'!N17/100,IF($C$5&gt;='SEQ Apr 2019'!P17,('SEQ Apr 2019'!P17*'SEQ Apr 2019'!N17/100),($C$5*'SEQ Apr 2019'!N17/100)))</f>
        <v>1232</v>
      </c>
      <c r="E23" s="166">
        <f>IF(AND('SEQ Apr 2019'!P17&gt;0,'SEQ Apr 2019'!R17&gt;0),IF($C$5&lt;'SEQ Apr 2019'!P17,0,IF($C$5&lt;=('SEQ Apr 2019'!R17+'SEQ Apr 2019'!P17),(($C$5-'SEQ Apr 2019'!P17)*'SEQ Apr 2019'!Q17/100),(('SEQ Apr 2019'!R17)*'SEQ Apr 2019'!Q17/100))),0)</f>
        <v>0</v>
      </c>
      <c r="F23" s="166">
        <f>IF(AND('SEQ Apr 2019'!R17&gt;0,'SEQ Apr 2019'!T17&gt;0),IF(($C$5&lt;'SEQ Apr 2019'!T17),(0),($C$5-'SEQ Apr 2019'!T17)*'SEQ Apr 2019'!U17/100),IF(AND('SEQ Apr 2019'!R17&gt;0,'SEQ Apr 2019'!T17=""),IF(($C$5&lt;'SEQ Apr 2019'!R17+'SEQ Apr 2019'!P17),(0),(($C$5-('SEQ Apr 2019'!R17+'SEQ Apr 2019'!P17))*'SEQ Apr 2019'!S17/100)),IF(AND('SEQ Apr 2019'!P17&gt;0,'SEQ Apr 2019'!R17=""&gt;0),IF(($C$5&lt;'SEQ Apr 2019'!P17),(0),($C$5-'SEQ Apr 2019'!P17)*'SEQ Apr 2019'!Q17/100),0)))</f>
        <v>0</v>
      </c>
      <c r="G23" s="151">
        <f t="shared" si="0"/>
        <v>1349.0351000000001</v>
      </c>
      <c r="H23" s="248">
        <f t="shared" si="1"/>
        <v>4928</v>
      </c>
      <c r="I23" s="249">
        <f t="shared" si="2"/>
        <v>5396.1404000000002</v>
      </c>
      <c r="J23" s="168">
        <f t="shared" si="3"/>
        <v>5935.7544400000006</v>
      </c>
      <c r="K23" s="153">
        <f>'SEQ Apr 2019'!BB17</f>
        <v>0</v>
      </c>
      <c r="L23" s="154">
        <f>'SEQ Apr 2019'!BC17</f>
        <v>0</v>
      </c>
      <c r="M23" s="154">
        <f>'SEQ Apr 2019'!BD17</f>
        <v>0</v>
      </c>
      <c r="N23" s="154">
        <f>'SEQ Apr 2019'!BE17</f>
        <v>0</v>
      </c>
      <c r="O23" s="153" t="str">
        <f t="shared" si="4"/>
        <v>No discount</v>
      </c>
      <c r="P23" s="153" t="s">
        <v>573</v>
      </c>
      <c r="Q23" s="250">
        <f t="shared" ref="Q23" si="9">IF(AND(O23="Guaranteed off bill",P23="Inclusive"),((I23*1.1)-((I23*1.1)*K23/100))/1.1,IF(AND(O23="Guaranteed off usage",P23="Inclusive"),((I23*1.1)-((H23*1.1)*L23/100))/1.1,IF(AND(O23="Guaranteed off bill",P23="Exclusive"),I23-(I23*K23/100),IF(AND(O23="Guaranteed off usage",P23="Exclusive"),I23-(H23*L23/100),IF(P23="Inclusive",((I23*1.1))/1.1,I23)))))</f>
        <v>5396.1404000000002</v>
      </c>
      <c r="R23" s="249">
        <f t="shared" ref="R23" si="10">IF(AND(O23="Pay-on-time off bill",P23="Inclusive"),((Q23*1.1)-((Q23*1.1)*M23/100))/1.1,IF(AND(O23="Pay-on-time off usage",P23="Inclusive"),((Q23*1.1)-((H23*1.1)*N23/100))/1.1,IF(AND(O23="Pay-on-time off bill",P23="Exclusive"),Q23-(Q23*M23/100),IF(AND(O23="Pay-on-time off usage",P23="Exclusive"),Q23-(H23*N23/100),IF(P23="Inclusive",((Q23*1.1))/1.1,Q23)))))</f>
        <v>5396.1404000000002</v>
      </c>
      <c r="S23" s="169">
        <f t="shared" si="7"/>
        <v>5935.7544400000006</v>
      </c>
      <c r="T23" s="169">
        <f t="shared" si="8"/>
        <v>5935.7544400000006</v>
      </c>
      <c r="U23" s="164">
        <f>'SEQ Apr 2019'!BL17</f>
        <v>0</v>
      </c>
      <c r="V23" s="165" t="str">
        <f>'SEQ Apr 2019'!BM17</f>
        <v>n</v>
      </c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</row>
    <row r="24" spans="1:51" ht="14" x14ac:dyDescent="0.15"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</row>
    <row r="25" spans="1:51" ht="15" thickBot="1" x14ac:dyDescent="0.2"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</row>
    <row r="26" spans="1:51" ht="14" x14ac:dyDescent="0.15">
      <c r="A26" s="72" t="s">
        <v>265</v>
      </c>
      <c r="B26" s="73"/>
      <c r="C26" s="73"/>
      <c r="D26" s="86"/>
      <c r="E26" s="86"/>
      <c r="F26" s="86"/>
      <c r="G26" s="87"/>
      <c r="H26" s="87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4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</row>
    <row r="27" spans="1:51" ht="14" x14ac:dyDescent="0.15">
      <c r="A27" s="75" t="s">
        <v>198</v>
      </c>
      <c r="B27" s="47"/>
      <c r="C27" s="91">
        <v>5000</v>
      </c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76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</row>
    <row r="28" spans="1:51" ht="14" x14ac:dyDescent="0.15">
      <c r="A28" s="75" t="s">
        <v>266</v>
      </c>
      <c r="B28" s="47"/>
      <c r="C28" s="92">
        <v>0.7</v>
      </c>
      <c r="D28" s="88"/>
      <c r="E28" s="88"/>
      <c r="F28" s="88"/>
      <c r="G28" s="89"/>
      <c r="H28" s="89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76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</row>
    <row r="29" spans="1:51" ht="14" x14ac:dyDescent="0.15">
      <c r="A29" s="75" t="s">
        <v>267</v>
      </c>
      <c r="B29" s="47"/>
      <c r="C29" s="92">
        <v>0.3</v>
      </c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6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</row>
    <row r="30" spans="1:51" ht="14" x14ac:dyDescent="0.15">
      <c r="A30" s="75"/>
      <c r="B30" s="47"/>
      <c r="C30" s="88"/>
      <c r="D30" s="88"/>
      <c r="E30" s="88"/>
      <c r="F30" s="88"/>
      <c r="G30" s="89"/>
      <c r="H30" s="89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6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</row>
    <row r="31" spans="1:51" ht="75" x14ac:dyDescent="0.15">
      <c r="A31" s="282" t="s">
        <v>144</v>
      </c>
      <c r="B31" s="121" t="s">
        <v>320</v>
      </c>
      <c r="C31" s="122" t="s">
        <v>204</v>
      </c>
      <c r="D31" s="122" t="s">
        <v>465</v>
      </c>
      <c r="E31" s="122" t="s">
        <v>205</v>
      </c>
      <c r="F31" s="122" t="s">
        <v>265</v>
      </c>
      <c r="G31" s="120" t="s">
        <v>206</v>
      </c>
      <c r="H31" s="120" t="s">
        <v>570</v>
      </c>
      <c r="I31" s="123" t="s">
        <v>207</v>
      </c>
      <c r="J31" s="123" t="s">
        <v>23</v>
      </c>
      <c r="K31" s="124" t="s">
        <v>286</v>
      </c>
      <c r="L31" s="124" t="s">
        <v>287</v>
      </c>
      <c r="M31" s="124" t="s">
        <v>288</v>
      </c>
      <c r="N31" s="124" t="s">
        <v>289</v>
      </c>
      <c r="O31" s="124" t="s">
        <v>571</v>
      </c>
      <c r="P31" s="124" t="s">
        <v>572</v>
      </c>
      <c r="Q31" s="125" t="s">
        <v>574</v>
      </c>
      <c r="R31" s="125" t="s">
        <v>575</v>
      </c>
      <c r="S31" s="125" t="s">
        <v>271</v>
      </c>
      <c r="T31" s="125" t="s">
        <v>272</v>
      </c>
      <c r="U31" s="124" t="s">
        <v>263</v>
      </c>
      <c r="V31" s="127" t="s">
        <v>264</v>
      </c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</row>
    <row r="32" spans="1:51" ht="14" x14ac:dyDescent="0.15">
      <c r="A32" s="131" t="str">
        <f>'SEQ Apr 2019'!K18</f>
        <v>AGL</v>
      </c>
      <c r="B32" s="132" t="str">
        <f>'SEQ Apr 2019'!L18</f>
        <v>Business Savers</v>
      </c>
      <c r="C32" s="225">
        <f>IF('SEQ Apr 2019'!BP18=0,91*'SEQ Apr 2019'!M18/100,(91*'SEQ Apr 2019'!M18/100)+'SEQ Apr 2019'!BP18/4)</f>
        <v>123.76</v>
      </c>
      <c r="D32" s="225">
        <f>IF('SEQ Apr 2019'!O18="",$C$27*$C$28*'SEQ Apr 2019'!N18/100,IF($C$27*$C$28&gt;='SEQ Apr 2019'!P18,('SEQ Apr 2019'!P18*'SEQ Apr 2019'!N18/100),($C$27*$C$28*'SEQ Apr 2019'!N18/100)))</f>
        <v>973</v>
      </c>
      <c r="E32" s="225">
        <f>IF(AND('SEQ Apr 2019'!R18&gt;0,'SEQ Apr 2019'!T18&gt;0),IF(($C$27*$C$28&lt;'SEQ Apr 2019'!T18),(0),($C$27*$C$28-'SEQ Apr 2019'!T18)*'SEQ Apr 2019'!U18/100),IF(AND('SEQ Apr 2019'!R18&gt;0,'SEQ Apr 2019'!T18=""),IF(($C$27*$C$28&lt;'SEQ Apr 2019'!R18+'SEQ Apr 2019'!P18),(0),(($C$27*$C$28-('SEQ Apr 2019'!R18+'SEQ Apr 2019'!P18))*'SEQ Apr 2019'!S18/100)),IF(AND('SEQ Apr 2019'!P18&gt;0,'SEQ Apr 2019'!R18=""&gt;0),IF(($C$27*$C$28&lt;'SEQ Apr 2019'!P18),(0),($C$27*$C$28-'SEQ Apr 2019'!P18)*'SEQ Apr 2019'!Q18/100),0)))</f>
        <v>0</v>
      </c>
      <c r="F32" s="134">
        <f>($C$27*$C$29)*'SEQ Apr 2019'!AF18/100</f>
        <v>252</v>
      </c>
      <c r="G32" s="135">
        <f>SUM(C32:F32)</f>
        <v>1348.76</v>
      </c>
      <c r="H32" s="246">
        <f>(G32-C32)*4</f>
        <v>4900</v>
      </c>
      <c r="I32" s="247">
        <f>G32*4</f>
        <v>5395.04</v>
      </c>
      <c r="J32" s="136">
        <f>I32*1.1</f>
        <v>5934.5440000000008</v>
      </c>
      <c r="K32" s="137">
        <f>'SEQ Apr 2019'!BB18</f>
        <v>0</v>
      </c>
      <c r="L32" s="137">
        <f>'SEQ Apr 2019'!BC18</f>
        <v>18</v>
      </c>
      <c r="M32" s="137">
        <f>'SEQ Apr 2019'!BD18</f>
        <v>0</v>
      </c>
      <c r="N32" s="137">
        <f>'SEQ Apr 2019'!BE18</f>
        <v>0</v>
      </c>
      <c r="O32" s="137" t="str">
        <f>IF(SUM(K32:N32)=0,"No discount",IF(K32&gt;0,"Guaranteed off bill",IF(L32&gt;0,"Guaranteed off usage",IF(M32&gt;0,"Pay-on-time off bill","Pay-on-time off usage"))))</f>
        <v>Guaranteed off usage</v>
      </c>
      <c r="P32" s="137" t="s">
        <v>573</v>
      </c>
      <c r="Q32" s="247">
        <f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4513.04</v>
      </c>
      <c r="R32" s="247">
        <f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4513.04</v>
      </c>
      <c r="S32" s="228">
        <f>Q32*1.1</f>
        <v>4964.3440000000001</v>
      </c>
      <c r="T32" s="228">
        <f>R32*1.1</f>
        <v>4964.3440000000001</v>
      </c>
      <c r="U32" s="160">
        <f>'SEQ Apr 2019'!BL18</f>
        <v>0</v>
      </c>
      <c r="V32" s="161" t="str">
        <f>'SEQ Apr 2019'!BM18</f>
        <v>n</v>
      </c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</row>
    <row r="33" spans="1:51" ht="14" x14ac:dyDescent="0.15">
      <c r="A33" s="131" t="str">
        <f>'SEQ Apr 2019'!K19</f>
        <v>Click Energy</v>
      </c>
      <c r="B33" s="132" t="str">
        <f>'SEQ Apr 2019'!L19</f>
        <v>Click Business Choice</v>
      </c>
      <c r="C33" s="133">
        <f>IF('SEQ Apr 2019'!BP19=0,91*'SEQ Apr 2019'!M19/100,(91*'SEQ Apr 2019'!M19/100)+'SEQ Apr 2019'!BP19/4)</f>
        <v>133.679</v>
      </c>
      <c r="D33" s="133">
        <f>IF('SEQ Apr 2019'!O19="",$C$27*$C$28*'SEQ Apr 2019'!N19/100,IF($C$27*$C$28&gt;='SEQ Apr 2019'!P19,('SEQ Apr 2019'!P19*'SEQ Apr 2019'!N19/100),($C$27*$C$28*'SEQ Apr 2019'!N19/100)))</f>
        <v>957.95</v>
      </c>
      <c r="E33" s="133">
        <f>IF(AND('SEQ Apr 2019'!R19&gt;0,'SEQ Apr 2019'!T19&gt;0),IF(($C$27*$C$28&lt;'SEQ Apr 2019'!T19),(0),($C$27*$C$28-'SEQ Apr 2019'!T19)*'SEQ Apr 2019'!U19/100),IF(AND('SEQ Apr 2019'!R19&gt;0,'SEQ Apr 2019'!T19=""),IF(($C$27*$C$28&lt;'SEQ Apr 2019'!R19+'SEQ Apr 2019'!P19),(0),(($C$27*$C$28-('SEQ Apr 2019'!R19+'SEQ Apr 2019'!P19))*'SEQ Apr 2019'!S19/100)),IF(AND('SEQ Apr 2019'!P19&gt;0,'SEQ Apr 2019'!R19=""&gt;0),IF(($C$27*$C$28&lt;'SEQ Apr 2019'!P19),(0),($C$27*$C$28-'SEQ Apr 2019'!P19)*'SEQ Apr 2019'!Q19/100),0)))</f>
        <v>0</v>
      </c>
      <c r="F33" s="134">
        <f>($C$27*$C$29)*'SEQ Apr 2019'!AF19/100</f>
        <v>345</v>
      </c>
      <c r="G33" s="135">
        <f t="shared" ref="G33:G47" si="11">SUM(C33:F33)</f>
        <v>1436.6290000000001</v>
      </c>
      <c r="H33" s="246">
        <f t="shared" ref="H33:H47" si="12">(G33-C33)*4</f>
        <v>5211.8</v>
      </c>
      <c r="I33" s="247">
        <f t="shared" ref="I33:I47" si="13">G33*4</f>
        <v>5746.5160000000005</v>
      </c>
      <c r="J33" s="136">
        <f t="shared" ref="J33:J47" si="14">I33*1.1</f>
        <v>6321.1676000000007</v>
      </c>
      <c r="K33" s="137">
        <f>'SEQ Apr 2019'!BB19</f>
        <v>0</v>
      </c>
      <c r="L33" s="137">
        <f>'SEQ Apr 2019'!BC19</f>
        <v>0</v>
      </c>
      <c r="M33" s="137">
        <f>'SEQ Apr 2019'!BD19</f>
        <v>5</v>
      </c>
      <c r="N33" s="137">
        <f>'SEQ Apr 2019'!BE19</f>
        <v>0</v>
      </c>
      <c r="O33" s="137" t="str">
        <f t="shared" ref="O33:O47" si="15">IF(SUM(K33:N33)=0,"No discount",IF(K33&gt;0,"Guaranteed off bill",IF(L33&gt;0,"Guaranteed off usage",IF(M33&gt;0,"Pay-on-time off bill","Pay-on-time off usage"))))</f>
        <v>Pay-on-time off bill</v>
      </c>
      <c r="P33" s="137" t="s">
        <v>573</v>
      </c>
      <c r="Q33" s="247">
        <f t="shared" ref="Q33:Q45" si="16">IF(AND(O33="Guaranteed off bill",P33="Inclusive"),((I33*1.1)-((I33*1.1)*K33/100))/1.1,IF(AND(O33="Guaranteed off usage",P33="Inclusive"),((I33*1.1)-((H33*1.1)*L33/100))/1.1,IF(AND(O33="Guaranteed off bill",P33="Exclusive"),I33-(I33*K33/100),IF(AND(O33="Guaranteed off usage",P33="Exclusive"),I33-(H33*L33/100),IF(P33="Inclusive",((I33*1.1))/1.1,I33)))))</f>
        <v>5746.5160000000005</v>
      </c>
      <c r="R33" s="247">
        <f t="shared" ref="R33:R45" si="17">IF(AND(O33="Pay-on-time off bill",P33="Inclusive"),((Q33*1.1)-((Q33*1.1)*M33/100))/1.1,IF(AND(O33="Pay-on-time off usage",P33="Inclusive"),((Q33*1.1)-((H33*1.1)*N33/100))/1.1,IF(AND(O33="Pay-on-time off bill",P33="Exclusive"),Q33-(Q33*M33/100),IF(AND(O33="Pay-on-time off usage",P33="Exclusive"),Q33-(H33*N33/100),IF(P33="Inclusive",((Q33*1.1))/1.1,Q33)))))</f>
        <v>5459.1902000000009</v>
      </c>
      <c r="S33" s="138">
        <f t="shared" ref="S33:S47" si="18">Q33*1.1</f>
        <v>6321.1676000000007</v>
      </c>
      <c r="T33" s="138">
        <f t="shared" ref="T33:T47" si="19">R33*1.1</f>
        <v>6005.1092200000012</v>
      </c>
      <c r="U33" s="160">
        <f>'SEQ Apr 2019'!BL19</f>
        <v>0</v>
      </c>
      <c r="V33" s="161" t="str">
        <f>'SEQ Apr 2019'!BM19</f>
        <v>n</v>
      </c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</row>
    <row r="34" spans="1:51" ht="14" x14ac:dyDescent="0.15">
      <c r="A34" s="131" t="str">
        <f>'SEQ Apr 2019'!K20</f>
        <v>Diamond Energy</v>
      </c>
      <c r="B34" s="132" t="str">
        <f>'SEQ Apr 2019'!L20</f>
        <v>Pay on time discount</v>
      </c>
      <c r="C34" s="133">
        <f>IF('SEQ Apr 2019'!BP20=0,91*'SEQ Apr 2019'!M20/100,(91*'SEQ Apr 2019'!M20/100)+'SEQ Apr 2019'!BP20/4)</f>
        <v>148.76679999999999</v>
      </c>
      <c r="D34" s="133">
        <f>IF('SEQ Apr 2019'!O20="",$C$27*$C$28*'SEQ Apr 2019'!N20/100,IF($C$27*$C$28&gt;='SEQ Apr 2019'!P20,('SEQ Apr 2019'!P20*'SEQ Apr 2019'!N20/100),($C$27*$C$28*'SEQ Apr 2019'!N20/100)))</f>
        <v>908.25</v>
      </c>
      <c r="E34" s="133">
        <f>IF(AND('SEQ Apr 2019'!R20&gt;0,'SEQ Apr 2019'!T20&gt;0),IF(($C$27*$C$28&lt;'SEQ Apr 2019'!T20),(0),($C$27*$C$28-'SEQ Apr 2019'!T20)*'SEQ Apr 2019'!U20/100),IF(AND('SEQ Apr 2019'!R20&gt;0,'SEQ Apr 2019'!T20=""),IF(($C$27*$C$28&lt;'SEQ Apr 2019'!R20+'SEQ Apr 2019'!P20),(0),(($C$27*$C$28-('SEQ Apr 2019'!R20+'SEQ Apr 2019'!P20))*'SEQ Apr 2019'!S20/100)),IF(AND('SEQ Apr 2019'!P20&gt;0,'SEQ Apr 2019'!R20=""&gt;0),IF(($C$27*$C$28&lt;'SEQ Apr 2019'!P20),(0),($C$27*$C$28-'SEQ Apr 2019'!P20)*'SEQ Apr 2019'!Q20/100),0)))</f>
        <v>0</v>
      </c>
      <c r="F34" s="134">
        <f>($C$27*$C$29)*'SEQ Apr 2019'!AF20/100</f>
        <v>217.05</v>
      </c>
      <c r="G34" s="135">
        <f t="shared" si="11"/>
        <v>1274.0667999999998</v>
      </c>
      <c r="H34" s="246">
        <f t="shared" si="12"/>
        <v>4501.1999999999989</v>
      </c>
      <c r="I34" s="247">
        <f t="shared" si="13"/>
        <v>5096.2671999999993</v>
      </c>
      <c r="J34" s="136">
        <f t="shared" si="14"/>
        <v>5605.8939199999995</v>
      </c>
      <c r="K34" s="137">
        <f>'SEQ Apr 2019'!BB20</f>
        <v>0</v>
      </c>
      <c r="L34" s="137">
        <f>'SEQ Apr 2019'!BC20</f>
        <v>0</v>
      </c>
      <c r="M34" s="137">
        <f>'SEQ Apr 2019'!BD20</f>
        <v>7</v>
      </c>
      <c r="N34" s="137">
        <f>'SEQ Apr 2019'!BE20</f>
        <v>0</v>
      </c>
      <c r="O34" s="137" t="str">
        <f t="shared" si="15"/>
        <v>Pay-on-time off bill</v>
      </c>
      <c r="P34" s="137" t="s">
        <v>573</v>
      </c>
      <c r="Q34" s="247">
        <f t="shared" si="16"/>
        <v>5096.2671999999993</v>
      </c>
      <c r="R34" s="247">
        <f t="shared" si="17"/>
        <v>4739.528495999999</v>
      </c>
      <c r="S34" s="138">
        <f t="shared" si="18"/>
        <v>5605.8939199999995</v>
      </c>
      <c r="T34" s="138">
        <f t="shared" si="19"/>
        <v>5213.4813455999993</v>
      </c>
      <c r="U34" s="160">
        <f>'SEQ Apr 2019'!BL20</f>
        <v>0</v>
      </c>
      <c r="V34" s="161" t="str">
        <f>'SEQ Apr 2019'!BM20</f>
        <v>n</v>
      </c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</row>
    <row r="35" spans="1:51" ht="14" x14ac:dyDescent="0.15">
      <c r="A35" s="131" t="str">
        <f>'SEQ Apr 2019'!K21</f>
        <v>EnergyAustralia</v>
      </c>
      <c r="B35" s="132" t="str">
        <f>'SEQ Apr 2019'!L21</f>
        <v>Everyday Saver Business</v>
      </c>
      <c r="C35" s="133">
        <f>IF('SEQ Apr 2019'!BP21=0,91*'SEQ Apr 2019'!M21/100,(91*'SEQ Apr 2019'!M21/100)+'SEQ Apr 2019'!BP21/4)</f>
        <v>111.93</v>
      </c>
      <c r="D35" s="133">
        <f>IF('SEQ Apr 2019'!O21="",$C$27*$C$28*'SEQ Apr 2019'!N21/100,IF($C$27*$C$28&gt;='SEQ Apr 2019'!P21,('SEQ Apr 2019'!P21*'SEQ Apr 2019'!N21/100),($C$27*$C$28*'SEQ Apr 2019'!N21/100)))</f>
        <v>917</v>
      </c>
      <c r="E35" s="133">
        <f>IF(AND('SEQ Apr 2019'!R21&gt;0,'SEQ Apr 2019'!T21&gt;0),IF(($C$27*$C$28&lt;'SEQ Apr 2019'!T21),(0),($C$27*$C$28-'SEQ Apr 2019'!T21)*'SEQ Apr 2019'!U21/100),IF(AND('SEQ Apr 2019'!R21&gt;0,'SEQ Apr 2019'!T21=""),IF(($C$27*$C$28&lt;'SEQ Apr 2019'!R21+'SEQ Apr 2019'!P21),(0),(($C$27*$C$28-('SEQ Apr 2019'!R21+'SEQ Apr 2019'!P21))*'SEQ Apr 2019'!S21/100)),IF(AND('SEQ Apr 2019'!P21&gt;0,'SEQ Apr 2019'!R21=""&gt;0),IF(($C$27*$C$28&lt;'SEQ Apr 2019'!P21),(0),($C$27*$C$28-'SEQ Apr 2019'!P21)*'SEQ Apr 2019'!Q21/100),0)))</f>
        <v>0</v>
      </c>
      <c r="F35" s="134">
        <f>($C$27*$C$29)*'SEQ Apr 2019'!AF21/100</f>
        <v>241.50000000000003</v>
      </c>
      <c r="G35" s="135">
        <f t="shared" si="11"/>
        <v>1270.43</v>
      </c>
      <c r="H35" s="246">
        <f t="shared" si="12"/>
        <v>4634</v>
      </c>
      <c r="I35" s="247">
        <f t="shared" si="13"/>
        <v>5081.72</v>
      </c>
      <c r="J35" s="136">
        <f t="shared" si="14"/>
        <v>5589.8920000000007</v>
      </c>
      <c r="K35" s="137">
        <f>'SEQ Apr 2019'!BB21</f>
        <v>0</v>
      </c>
      <c r="L35" s="137">
        <f>'SEQ Apr 2019'!BC21</f>
        <v>17</v>
      </c>
      <c r="M35" s="137">
        <f>'SEQ Apr 2019'!BD21</f>
        <v>0</v>
      </c>
      <c r="N35" s="137">
        <f>'SEQ Apr 2019'!BE21</f>
        <v>0</v>
      </c>
      <c r="O35" s="137" t="str">
        <f t="shared" si="15"/>
        <v>Guaranteed off usage</v>
      </c>
      <c r="P35" s="137" t="s">
        <v>573</v>
      </c>
      <c r="Q35" s="247">
        <f t="shared" si="16"/>
        <v>4293.9400000000005</v>
      </c>
      <c r="R35" s="247">
        <f t="shared" si="17"/>
        <v>4293.9400000000005</v>
      </c>
      <c r="S35" s="138">
        <f t="shared" si="18"/>
        <v>4723.3340000000007</v>
      </c>
      <c r="T35" s="138">
        <f t="shared" si="19"/>
        <v>4723.3340000000007</v>
      </c>
      <c r="U35" s="160">
        <f>'SEQ Apr 2019'!BL21</f>
        <v>0</v>
      </c>
      <c r="V35" s="161" t="str">
        <f>'SEQ Apr 2019'!BM21</f>
        <v>n</v>
      </c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</row>
    <row r="36" spans="1:51" ht="14" x14ac:dyDescent="0.15">
      <c r="A36" s="131" t="str">
        <f>'SEQ Apr 2019'!K22</f>
        <v>Origin Energy</v>
      </c>
      <c r="B36" s="132" t="str">
        <f>'SEQ Apr 2019'!L22</f>
        <v>Business Saver</v>
      </c>
      <c r="C36" s="133">
        <f>IF('SEQ Apr 2019'!BP22=0,91*'SEQ Apr 2019'!M22/100,(91*'SEQ Apr 2019'!M22/100)+'SEQ Apr 2019'!BP22/4)</f>
        <v>119.0917</v>
      </c>
      <c r="D36" s="133">
        <f>IF('SEQ Apr 2019'!O22="",$C$27*$C$28*'SEQ Apr 2019'!N22/100,IF($C$27*$C$28&gt;='SEQ Apr 2019'!P22,('SEQ Apr 2019'!P22*'SEQ Apr 2019'!N22/100),($C$27*$C$28*'SEQ Apr 2019'!N22/100)))</f>
        <v>928.2</v>
      </c>
      <c r="E36" s="133">
        <f>IF(AND('SEQ Apr 2019'!R22&gt;0,'SEQ Apr 2019'!T22&gt;0),IF(($C$27*$C$28&lt;'SEQ Apr 2019'!T22),(0),($C$27*$C$28-'SEQ Apr 2019'!T22)*'SEQ Apr 2019'!U22/100),IF(AND('SEQ Apr 2019'!R22&gt;0,'SEQ Apr 2019'!T22=""),IF(($C$27*$C$28&lt;'SEQ Apr 2019'!R22+'SEQ Apr 2019'!P22),(0),(($C$27*$C$28-('SEQ Apr 2019'!R22+'SEQ Apr 2019'!P22))*'SEQ Apr 2019'!S22/100)),IF(AND('SEQ Apr 2019'!P22&gt;0,'SEQ Apr 2019'!R22=""&gt;0),IF(($C$27*$C$28&lt;'SEQ Apr 2019'!P22),(0),($C$27*$C$28-'SEQ Apr 2019'!P22)*'SEQ Apr 2019'!Q22/100),0)))</f>
        <v>0</v>
      </c>
      <c r="F36" s="134">
        <f>($C$27*$C$29)*'SEQ Apr 2019'!AF22/100</f>
        <v>233.7</v>
      </c>
      <c r="G36" s="135">
        <f t="shared" si="11"/>
        <v>1280.9917</v>
      </c>
      <c r="H36" s="246">
        <f t="shared" si="12"/>
        <v>4647.6000000000004</v>
      </c>
      <c r="I36" s="247">
        <f t="shared" si="13"/>
        <v>5123.9668000000001</v>
      </c>
      <c r="J36" s="136">
        <f t="shared" si="14"/>
        <v>5636.3634800000009</v>
      </c>
      <c r="K36" s="137">
        <f>'SEQ Apr 2019'!BB22</f>
        <v>0</v>
      </c>
      <c r="L36" s="137">
        <f>'SEQ Apr 2019'!BC22</f>
        <v>15</v>
      </c>
      <c r="M36" s="137">
        <f>'SEQ Apr 2019'!BD22</f>
        <v>0</v>
      </c>
      <c r="N36" s="137">
        <f>'SEQ Apr 2019'!BE22</f>
        <v>0</v>
      </c>
      <c r="O36" s="137" t="str">
        <f t="shared" si="15"/>
        <v>Guaranteed off usage</v>
      </c>
      <c r="P36" s="137" t="s">
        <v>573</v>
      </c>
      <c r="Q36" s="247">
        <f t="shared" si="16"/>
        <v>4426.8267999999998</v>
      </c>
      <c r="R36" s="247">
        <f t="shared" si="17"/>
        <v>4426.8267999999998</v>
      </c>
      <c r="S36" s="138">
        <f t="shared" si="18"/>
        <v>4869.5094800000006</v>
      </c>
      <c r="T36" s="138">
        <f t="shared" si="19"/>
        <v>4869.5094800000006</v>
      </c>
      <c r="U36" s="160">
        <f>'SEQ Apr 2019'!BL22</f>
        <v>12</v>
      </c>
      <c r="V36" s="161" t="str">
        <f>'SEQ Apr 2019'!BM22</f>
        <v>y</v>
      </c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</row>
    <row r="37" spans="1:51" ht="14" x14ac:dyDescent="0.15">
      <c r="A37" s="131" t="str">
        <f>'SEQ Apr 2019'!K23</f>
        <v>Powerdirect</v>
      </c>
      <c r="B37" s="132" t="str">
        <f>'SEQ Apr 2019'!L23</f>
        <v>Market offer</v>
      </c>
      <c r="C37" s="133">
        <f>IF('SEQ Apr 2019'!BP23=0,91*'SEQ Apr 2019'!M23/100,(91*'SEQ Apr 2019'!M23/100)+'SEQ Apr 2019'!BP23/4)</f>
        <v>123.76</v>
      </c>
      <c r="D37" s="133">
        <f>IF('SEQ Apr 2019'!O23="",$C$27*$C$28*'SEQ Apr 2019'!N23/100,IF($C$27*$C$28&gt;='SEQ Apr 2019'!P23,('SEQ Apr 2019'!P23*'SEQ Apr 2019'!N23/100),($C$27*$C$28*'SEQ Apr 2019'!N23/100)))</f>
        <v>973</v>
      </c>
      <c r="E37" s="133">
        <f>IF(AND('SEQ Apr 2019'!R23&gt;0,'SEQ Apr 2019'!T23&gt;0),IF(($C$27*$C$28&lt;'SEQ Apr 2019'!T23),(0),($C$27*$C$28-'SEQ Apr 2019'!T23)*'SEQ Apr 2019'!U23/100),IF(AND('SEQ Apr 2019'!R23&gt;0,'SEQ Apr 2019'!T23=""),IF(($C$27*$C$28&lt;'SEQ Apr 2019'!R23+'SEQ Apr 2019'!P23),(0),(($C$27*$C$28-('SEQ Apr 2019'!R23+'SEQ Apr 2019'!P23))*'SEQ Apr 2019'!S23/100)),IF(AND('SEQ Apr 2019'!P23&gt;0,'SEQ Apr 2019'!R23=""&gt;0),IF(($C$27*$C$28&lt;'SEQ Apr 2019'!P23),(0),($C$27*$C$28-'SEQ Apr 2019'!P23)*'SEQ Apr 2019'!Q23/100),0)))</f>
        <v>0</v>
      </c>
      <c r="F37" s="134">
        <f>($C$27*$C$29)*'SEQ Apr 2019'!AF23/100</f>
        <v>252</v>
      </c>
      <c r="G37" s="135">
        <f t="shared" si="11"/>
        <v>1348.76</v>
      </c>
      <c r="H37" s="246">
        <f t="shared" si="12"/>
        <v>4900</v>
      </c>
      <c r="I37" s="247">
        <f t="shared" si="13"/>
        <v>5395.04</v>
      </c>
      <c r="J37" s="136">
        <f t="shared" si="14"/>
        <v>5934.5440000000008</v>
      </c>
      <c r="K37" s="137">
        <f>'SEQ Apr 2019'!BB23</f>
        <v>0</v>
      </c>
      <c r="L37" s="137">
        <f>'SEQ Apr 2019'!BC23</f>
        <v>13</v>
      </c>
      <c r="M37" s="137">
        <f>'SEQ Apr 2019'!BD23</f>
        <v>0</v>
      </c>
      <c r="N37" s="137">
        <f>'SEQ Apr 2019'!BE23</f>
        <v>0</v>
      </c>
      <c r="O37" s="137" t="str">
        <f t="shared" si="15"/>
        <v>Guaranteed off usage</v>
      </c>
      <c r="P37" s="137" t="s">
        <v>573</v>
      </c>
      <c r="Q37" s="247">
        <f t="shared" si="16"/>
        <v>4758.04</v>
      </c>
      <c r="R37" s="247">
        <f t="shared" si="17"/>
        <v>4758.04</v>
      </c>
      <c r="S37" s="138">
        <f t="shared" si="18"/>
        <v>5233.8440000000001</v>
      </c>
      <c r="T37" s="138">
        <f t="shared" si="19"/>
        <v>5233.8440000000001</v>
      </c>
      <c r="U37" s="160">
        <f>'SEQ Apr 2019'!BL23</f>
        <v>0</v>
      </c>
      <c r="V37" s="161" t="str">
        <f>'SEQ Apr 2019'!BM23</f>
        <v>n</v>
      </c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</row>
    <row r="38" spans="1:51" ht="14" x14ac:dyDescent="0.15">
      <c r="A38" s="131" t="str">
        <f>'SEQ Apr 2019'!K24</f>
        <v>Powershop</v>
      </c>
      <c r="B38" s="132" t="str">
        <f>'SEQ Apr 2019'!L24</f>
        <v>Auto Pay with Power Saver</v>
      </c>
      <c r="C38" s="133">
        <f>IF('SEQ Apr 2019'!BP24=0,91*'SEQ Apr 2019'!M24/100,(91*'SEQ Apr 2019'!M24/100)+'SEQ Apr 2019'!BP24/4)</f>
        <v>128.49200000000002</v>
      </c>
      <c r="D38" s="133">
        <f>IF('SEQ Apr 2019'!O24="",$C$27*$C$28*'SEQ Apr 2019'!N24/100,IF($C$27*$C$28&gt;='SEQ Apr 2019'!P24,('SEQ Apr 2019'!P24*'SEQ Apr 2019'!N24/100),($C$27*$C$28*'SEQ Apr 2019'!N24/100)))</f>
        <v>848.05</v>
      </c>
      <c r="E38" s="133">
        <f>IF(AND('SEQ Apr 2019'!R24&gt;0,'SEQ Apr 2019'!T24&gt;0),IF(($C$27*$C$28&lt;'SEQ Apr 2019'!T24),(0),($C$27*$C$28-'SEQ Apr 2019'!T24)*'SEQ Apr 2019'!U24/100),IF(AND('SEQ Apr 2019'!R24&gt;0,'SEQ Apr 2019'!T24=""),IF(($C$27*$C$28&lt;'SEQ Apr 2019'!R24+'SEQ Apr 2019'!P24),(0),(($C$27*$C$28-('SEQ Apr 2019'!R24+'SEQ Apr 2019'!P24))*'SEQ Apr 2019'!S24/100)),IF(AND('SEQ Apr 2019'!P24&gt;0,'SEQ Apr 2019'!R24=""&gt;0),IF(($C$27*$C$28&lt;'SEQ Apr 2019'!P24),(0),($C$27*$C$28-'SEQ Apr 2019'!P24)*'SEQ Apr 2019'!Q24/100),0)))</f>
        <v>0</v>
      </c>
      <c r="F38" s="134">
        <f>($C$27*$C$29)*'SEQ Apr 2019'!AF24/100</f>
        <v>283.05</v>
      </c>
      <c r="G38" s="135">
        <f t="shared" si="11"/>
        <v>1259.5919999999999</v>
      </c>
      <c r="H38" s="246">
        <f t="shared" si="12"/>
        <v>4524.3999999999996</v>
      </c>
      <c r="I38" s="247">
        <f t="shared" si="13"/>
        <v>5038.3679999999995</v>
      </c>
      <c r="J38" s="136">
        <f t="shared" si="14"/>
        <v>5542.2047999999995</v>
      </c>
      <c r="K38" s="137">
        <f>'SEQ Apr 2019'!BB24</f>
        <v>0</v>
      </c>
      <c r="L38" s="137">
        <f>'SEQ Apr 2019'!BC24</f>
        <v>0</v>
      </c>
      <c r="M38" s="137">
        <f>'SEQ Apr 2019'!BD24</f>
        <v>12</v>
      </c>
      <c r="N38" s="137">
        <f>'SEQ Apr 2019'!BE24</f>
        <v>0</v>
      </c>
      <c r="O38" s="137" t="str">
        <f t="shared" si="15"/>
        <v>Pay-on-time off bill</v>
      </c>
      <c r="P38" s="137" t="s">
        <v>573</v>
      </c>
      <c r="Q38" s="247">
        <f t="shared" si="16"/>
        <v>5038.3679999999995</v>
      </c>
      <c r="R38" s="247">
        <f t="shared" si="17"/>
        <v>4433.7638399999996</v>
      </c>
      <c r="S38" s="138">
        <f t="shared" si="18"/>
        <v>5542.2047999999995</v>
      </c>
      <c r="T38" s="138">
        <f t="shared" si="19"/>
        <v>4877.1402239999998</v>
      </c>
      <c r="U38" s="160">
        <f>'SEQ Apr 2019'!BL24</f>
        <v>0</v>
      </c>
      <c r="V38" s="161" t="str">
        <f>'SEQ Apr 2019'!BM24</f>
        <v>n</v>
      </c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</row>
    <row r="39" spans="1:51" ht="14" x14ac:dyDescent="0.15">
      <c r="A39" s="131" t="str">
        <f>'SEQ Apr 2019'!K25</f>
        <v>Energy Locals</v>
      </c>
      <c r="B39" s="132" t="str">
        <f>'SEQ Apr 2019'!L25</f>
        <v>Business Member</v>
      </c>
      <c r="C39" s="133">
        <f>IF('SEQ Apr 2019'!BP25=0,91*'SEQ Apr 2019'!M25/100,(91*'SEQ Apr 2019'!M25/100)+'SEQ Apr 2019'!BP25/4)</f>
        <v>165.09</v>
      </c>
      <c r="D39" s="133">
        <f>IF('SEQ Apr 2019'!O25="",$C$27*$C$28*'SEQ Apr 2019'!N25/100,IF($C$27*$C$28&gt;='SEQ Apr 2019'!P25,('SEQ Apr 2019'!P25*'SEQ Apr 2019'!N25/100),($C$27*$C$28*'SEQ Apr 2019'!N25/100)))</f>
        <v>734.65</v>
      </c>
      <c r="E39" s="133">
        <f>IF(AND('SEQ Apr 2019'!R25&gt;0,'SEQ Apr 2019'!T25&gt;0),IF(($C$27*$C$28&lt;'SEQ Apr 2019'!T25),(0),($C$27*$C$28-'SEQ Apr 2019'!T25)*'SEQ Apr 2019'!U25/100),IF(AND('SEQ Apr 2019'!R25&gt;0,'SEQ Apr 2019'!T25=""),IF(($C$27*$C$28&lt;'SEQ Apr 2019'!R25+'SEQ Apr 2019'!P25),(0),(($C$27*$C$28-('SEQ Apr 2019'!R25+'SEQ Apr 2019'!P25))*'SEQ Apr 2019'!S25/100)),IF(AND('SEQ Apr 2019'!P25&gt;0,'SEQ Apr 2019'!R25=""&gt;0),IF(($C$27*$C$28&lt;'SEQ Apr 2019'!P25),(0),($C$27*$C$28-'SEQ Apr 2019'!P25)*'SEQ Apr 2019'!Q25/100),0)))</f>
        <v>0</v>
      </c>
      <c r="F39" s="134">
        <f>($C$27*$C$29)*'SEQ Apr 2019'!AF25/100</f>
        <v>269.84999999999997</v>
      </c>
      <c r="G39" s="135">
        <f t="shared" si="11"/>
        <v>1169.5899999999999</v>
      </c>
      <c r="H39" s="246">
        <f t="shared" si="12"/>
        <v>4017.9999999999995</v>
      </c>
      <c r="I39" s="247">
        <f t="shared" si="13"/>
        <v>4678.3599999999997</v>
      </c>
      <c r="J39" s="136">
        <f t="shared" si="14"/>
        <v>5146.1959999999999</v>
      </c>
      <c r="K39" s="137">
        <f>'SEQ Apr 2019'!BB25</f>
        <v>0</v>
      </c>
      <c r="L39" s="137">
        <f>'SEQ Apr 2019'!BC25</f>
        <v>0</v>
      </c>
      <c r="M39" s="137">
        <f>'SEQ Apr 2019'!BD25</f>
        <v>0</v>
      </c>
      <c r="N39" s="137">
        <f>'SEQ Apr 2019'!BE25</f>
        <v>0</v>
      </c>
      <c r="O39" s="137" t="str">
        <f t="shared" si="15"/>
        <v>No discount</v>
      </c>
      <c r="P39" s="137" t="s">
        <v>573</v>
      </c>
      <c r="Q39" s="247">
        <f t="shared" si="16"/>
        <v>4678.3599999999997</v>
      </c>
      <c r="R39" s="247">
        <f t="shared" si="17"/>
        <v>4678.3599999999997</v>
      </c>
      <c r="S39" s="138">
        <f t="shared" si="18"/>
        <v>5146.1959999999999</v>
      </c>
      <c r="T39" s="138">
        <f t="shared" si="19"/>
        <v>5146.1959999999999</v>
      </c>
      <c r="U39" s="160">
        <f>'SEQ Apr 2019'!BL25</f>
        <v>0</v>
      </c>
      <c r="V39" s="161" t="str">
        <f>'SEQ Apr 2019'!BM25</f>
        <v>n</v>
      </c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</row>
    <row r="40" spans="1:51" ht="14" x14ac:dyDescent="0.15">
      <c r="A40" s="131" t="str">
        <f>'SEQ Apr 2019'!K26</f>
        <v>Red Energy</v>
      </c>
      <c r="B40" s="132" t="str">
        <f>'SEQ Apr 2019'!L26</f>
        <v>Easy Saver</v>
      </c>
      <c r="C40" s="133">
        <f>IF('SEQ Apr 2019'!BP26=0,91*'SEQ Apr 2019'!M26/100,(91*'SEQ Apr 2019'!M26/100)+'SEQ Apr 2019'!BP26/4)</f>
        <v>126.399</v>
      </c>
      <c r="D40" s="133">
        <f>IF('SEQ Apr 2019'!O26="",$C$27*$C$28*'SEQ Apr 2019'!N26/100,IF($C$27*$C$28&gt;='SEQ Apr 2019'!P26,('SEQ Apr 2019'!P26*'SEQ Apr 2019'!N26/100),($C$27*$C$28*'SEQ Apr 2019'!N26/100)))</f>
        <v>882</v>
      </c>
      <c r="E40" s="133">
        <f>IF(AND('SEQ Apr 2019'!R26&gt;0,'SEQ Apr 2019'!T26&gt;0),IF(($C$27*$C$28&lt;'SEQ Apr 2019'!T26),(0),($C$27*$C$28-'SEQ Apr 2019'!T26)*'SEQ Apr 2019'!U26/100),IF(AND('SEQ Apr 2019'!R26&gt;0,'SEQ Apr 2019'!T26=""),IF(($C$27*$C$28&lt;'SEQ Apr 2019'!R26+'SEQ Apr 2019'!P26),(0),(($C$27*$C$28-('SEQ Apr 2019'!R26+'SEQ Apr 2019'!P26))*'SEQ Apr 2019'!S26/100)),IF(AND('SEQ Apr 2019'!P26&gt;0,'SEQ Apr 2019'!R26=""&gt;0),IF(($C$27*$C$28&lt;'SEQ Apr 2019'!P26),(0),($C$27*$C$28-'SEQ Apr 2019'!P26)*'SEQ Apr 2019'!Q26/100),0)))</f>
        <v>0</v>
      </c>
      <c r="F40" s="134">
        <f>($C$27*$C$29)*'SEQ Apr 2019'!AF26/100</f>
        <v>240</v>
      </c>
      <c r="G40" s="135">
        <f t="shared" si="11"/>
        <v>1248.3989999999999</v>
      </c>
      <c r="H40" s="246">
        <f t="shared" si="12"/>
        <v>4488</v>
      </c>
      <c r="I40" s="247">
        <f t="shared" si="13"/>
        <v>4993.5959999999995</v>
      </c>
      <c r="J40" s="136">
        <f t="shared" si="14"/>
        <v>5492.9556000000002</v>
      </c>
      <c r="K40" s="137">
        <f>'SEQ Apr 2019'!BB26</f>
        <v>0</v>
      </c>
      <c r="L40" s="137">
        <f>'SEQ Apr 2019'!BC26</f>
        <v>0</v>
      </c>
      <c r="M40" s="137">
        <f>'SEQ Apr 2019'!BD26</f>
        <v>10</v>
      </c>
      <c r="N40" s="137">
        <f>'SEQ Apr 2019'!BE26</f>
        <v>0</v>
      </c>
      <c r="O40" s="137" t="str">
        <f t="shared" si="15"/>
        <v>Pay-on-time off bill</v>
      </c>
      <c r="P40" s="137" t="s">
        <v>573</v>
      </c>
      <c r="Q40" s="247">
        <f t="shared" si="16"/>
        <v>4993.5959999999995</v>
      </c>
      <c r="R40" s="247">
        <f t="shared" si="17"/>
        <v>4494.2363999999998</v>
      </c>
      <c r="S40" s="138">
        <f t="shared" si="18"/>
        <v>5492.9556000000002</v>
      </c>
      <c r="T40" s="138">
        <f t="shared" si="19"/>
        <v>4943.6600399999998</v>
      </c>
      <c r="U40" s="160">
        <f>'SEQ Apr 2019'!BL26</f>
        <v>0</v>
      </c>
      <c r="V40" s="161" t="str">
        <f>'SEQ Apr 2019'!BM26</f>
        <v>n</v>
      </c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</row>
    <row r="41" spans="1:51" ht="14" x14ac:dyDescent="0.15">
      <c r="A41" s="131" t="str">
        <f>'SEQ Apr 2019'!K27</f>
        <v>Simply Energy</v>
      </c>
      <c r="B41" s="132" t="str">
        <f>'SEQ Apr 2019'!L27</f>
        <v>Business Save</v>
      </c>
      <c r="C41" s="133">
        <f>IF('SEQ Apr 2019'!BP27=0,91*'SEQ Apr 2019'!M27/100,(91*'SEQ Apr 2019'!M27/100)+'SEQ Apr 2019'!BP27/4)</f>
        <v>120.1109</v>
      </c>
      <c r="D41" s="133">
        <f>IF('SEQ Apr 2019'!O27="",$C$27*$C$28*'SEQ Apr 2019'!N27/100,IF($C$27*$C$28&gt;='SEQ Apr 2019'!P27,('SEQ Apr 2019'!P27*'SEQ Apr 2019'!N27/100),($C$27*$C$28*'SEQ Apr 2019'!N27/100)))</f>
        <v>884.1</v>
      </c>
      <c r="E41" s="133">
        <f>IF(AND('SEQ Apr 2019'!R27&gt;0,'SEQ Apr 2019'!T27&gt;0),IF(($C$27*$C$28&lt;'SEQ Apr 2019'!T27),(0),($C$27*$C$28-'SEQ Apr 2019'!T27)*'SEQ Apr 2019'!U27/100),IF(AND('SEQ Apr 2019'!R27&gt;0,'SEQ Apr 2019'!T27=""),IF(($C$27*$C$28&lt;'SEQ Apr 2019'!R27+'SEQ Apr 2019'!P27),(0),(($C$27*$C$28-('SEQ Apr 2019'!R27+'SEQ Apr 2019'!P27))*'SEQ Apr 2019'!S27/100)),IF(AND('SEQ Apr 2019'!P27&gt;0,'SEQ Apr 2019'!R27=""&gt;0),IF(($C$27*$C$28&lt;'SEQ Apr 2019'!P27),(0),($C$27*$C$28-'SEQ Apr 2019'!P27)*'SEQ Apr 2019'!Q27/100),0)))</f>
        <v>0</v>
      </c>
      <c r="F41" s="134">
        <f>($C$27*$C$29)*'SEQ Apr 2019'!AF27/100</f>
        <v>310.35000000000002</v>
      </c>
      <c r="G41" s="135">
        <f t="shared" si="11"/>
        <v>1314.5608999999999</v>
      </c>
      <c r="H41" s="246">
        <f t="shared" si="12"/>
        <v>4777.8</v>
      </c>
      <c r="I41" s="247">
        <f t="shared" si="13"/>
        <v>5258.2435999999998</v>
      </c>
      <c r="J41" s="136">
        <f t="shared" si="14"/>
        <v>5784.0679600000003</v>
      </c>
      <c r="K41" s="137">
        <f>'SEQ Apr 2019'!BB27</f>
        <v>0</v>
      </c>
      <c r="L41" s="137">
        <f>'SEQ Apr 2019'!BC27</f>
        <v>10</v>
      </c>
      <c r="M41" s="137">
        <f>'SEQ Apr 2019'!BD27</f>
        <v>0</v>
      </c>
      <c r="N41" s="137">
        <f>'SEQ Apr 2019'!BE27</f>
        <v>0</v>
      </c>
      <c r="O41" s="137" t="str">
        <f t="shared" si="15"/>
        <v>Guaranteed off usage</v>
      </c>
      <c r="P41" s="137" t="s">
        <v>573</v>
      </c>
      <c r="Q41" s="247">
        <f t="shared" si="16"/>
        <v>4780.4636</v>
      </c>
      <c r="R41" s="247">
        <f t="shared" si="17"/>
        <v>4780.4636</v>
      </c>
      <c r="S41" s="138">
        <f t="shared" si="18"/>
        <v>5258.5099600000003</v>
      </c>
      <c r="T41" s="138">
        <f t="shared" si="19"/>
        <v>5258.5099600000003</v>
      </c>
      <c r="U41" s="160">
        <f>'SEQ Apr 2019'!BL27</f>
        <v>0</v>
      </c>
      <c r="V41" s="161" t="str">
        <f>'SEQ Apr 2019'!BM27</f>
        <v>n</v>
      </c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</row>
    <row r="42" spans="1:51" ht="14" x14ac:dyDescent="0.15">
      <c r="A42" s="131" t="str">
        <f>'SEQ Apr 2019'!K28</f>
        <v>Alinta Energy</v>
      </c>
      <c r="B42" s="132" t="str">
        <f>'SEQ Apr 2019'!L28</f>
        <v>Corporate Saver</v>
      </c>
      <c r="C42" s="133">
        <f>IF('SEQ Apr 2019'!BP28=0,91*'SEQ Apr 2019'!M28/100,(91*'SEQ Apr 2019'!M28/100)+'SEQ Apr 2019'!BP28/4)</f>
        <v>119.84699999999999</v>
      </c>
      <c r="D42" s="133">
        <f>IF('SEQ Apr 2019'!O28="",$C$27*$C$28*'SEQ Apr 2019'!N28/100,IF($C$27*$C$28&gt;='SEQ Apr 2019'!P28,('SEQ Apr 2019'!P28*'SEQ Apr 2019'!N28/100),($C$27*$C$28*'SEQ Apr 2019'!N28/100)))</f>
        <v>942.9</v>
      </c>
      <c r="E42" s="133">
        <f>IF(AND('SEQ Apr 2019'!R28&gt;0,'SEQ Apr 2019'!T28&gt;0),IF(($C$27*$C$28&lt;'SEQ Apr 2019'!T28),(0),($C$27*$C$28-'SEQ Apr 2019'!T28)*'SEQ Apr 2019'!U28/100),IF(AND('SEQ Apr 2019'!R28&gt;0,'SEQ Apr 2019'!T28=""),IF(($C$27*$C$28&lt;'SEQ Apr 2019'!R28+'SEQ Apr 2019'!P28),(0),(($C$27*$C$28-('SEQ Apr 2019'!R28+'SEQ Apr 2019'!P28))*'SEQ Apr 2019'!S28/100)),IF(AND('SEQ Apr 2019'!P28&gt;0,'SEQ Apr 2019'!R28=""&gt;0),IF(($C$27*$C$28&lt;'SEQ Apr 2019'!P28),(0),($C$27*$C$28-'SEQ Apr 2019'!P28)*'SEQ Apr 2019'!Q28/100),0)))</f>
        <v>0</v>
      </c>
      <c r="F42" s="134">
        <f>($C$27*$C$29)*'SEQ Apr 2019'!AF28/100</f>
        <v>251.40000000000003</v>
      </c>
      <c r="G42" s="135">
        <f t="shared" si="11"/>
        <v>1314.1470000000002</v>
      </c>
      <c r="H42" s="246">
        <f t="shared" si="12"/>
        <v>4777.2000000000007</v>
      </c>
      <c r="I42" s="247">
        <f t="shared" si="13"/>
        <v>5256.5880000000006</v>
      </c>
      <c r="J42" s="136">
        <f t="shared" si="14"/>
        <v>5782.2468000000008</v>
      </c>
      <c r="K42" s="137">
        <f>'SEQ Apr 2019'!BB28</f>
        <v>0</v>
      </c>
      <c r="L42" s="137">
        <f>'SEQ Apr 2019'!BC28</f>
        <v>20</v>
      </c>
      <c r="M42" s="137">
        <f>'SEQ Apr 2019'!BD28</f>
        <v>0</v>
      </c>
      <c r="N42" s="137">
        <f>'SEQ Apr 2019'!BE28</f>
        <v>0</v>
      </c>
      <c r="O42" s="137" t="str">
        <f t="shared" si="15"/>
        <v>Guaranteed off usage</v>
      </c>
      <c r="P42" s="137" t="s">
        <v>573</v>
      </c>
      <c r="Q42" s="247">
        <f t="shared" si="16"/>
        <v>4301.1480000000001</v>
      </c>
      <c r="R42" s="247">
        <f t="shared" si="17"/>
        <v>4301.1480000000001</v>
      </c>
      <c r="S42" s="138">
        <f t="shared" si="18"/>
        <v>4731.2628000000004</v>
      </c>
      <c r="T42" s="138">
        <f t="shared" si="19"/>
        <v>4731.2628000000004</v>
      </c>
      <c r="U42" s="160">
        <f>'SEQ Apr 2019'!BL28</f>
        <v>0</v>
      </c>
      <c r="V42" s="161" t="str">
        <f>'SEQ Apr 2019'!BM28</f>
        <v>n</v>
      </c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</row>
    <row r="43" spans="1:51" ht="14" x14ac:dyDescent="0.15">
      <c r="A43" s="131" t="str">
        <f>'SEQ Apr 2019'!K29</f>
        <v>Q Energy</v>
      </c>
      <c r="B43" s="132" t="str">
        <f>'SEQ Apr 2019'!L29</f>
        <v>Biz Saver</v>
      </c>
      <c r="C43" s="133">
        <f>IF('SEQ Apr 2019'!BP29=0,91*'SEQ Apr 2019'!M29/100,(91*'SEQ Apr 2019'!M29/100)+'SEQ Apr 2019'!BP29/4)</f>
        <v>117.39</v>
      </c>
      <c r="D43" s="133">
        <f>IF('SEQ Apr 2019'!O29="",$C$27*$C$28*'SEQ Apr 2019'!N29/100,IF($C$27*$C$28&gt;='SEQ Apr 2019'!P29,('SEQ Apr 2019'!P29*'SEQ Apr 2019'!N29/100),($C$27*$C$28*'SEQ Apr 2019'!N29/100)))</f>
        <v>753.375</v>
      </c>
      <c r="E43" s="133">
        <f>IF(AND('SEQ Apr 2019'!R29&gt;0,'SEQ Apr 2019'!T29&gt;0),IF(($C$27*$C$28&lt;'SEQ Apr 2019'!T29),(0),($C$27*$C$28-'SEQ Apr 2019'!T29)*'SEQ Apr 2019'!U29/100),IF(AND('SEQ Apr 2019'!R29&gt;0,'SEQ Apr 2019'!T29=""),IF(($C$27*$C$28&lt;'SEQ Apr 2019'!R29+'SEQ Apr 2019'!P29),(0),(($C$27*$C$28-('SEQ Apr 2019'!R29+'SEQ Apr 2019'!P29))*'SEQ Apr 2019'!S29/100)),IF(AND('SEQ Apr 2019'!P29&gt;0,'SEQ Apr 2019'!R29=""&gt;0),IF(($C$27*$C$28&lt;'SEQ Apr 2019'!P29),(0),($C$27*$C$28-'SEQ Apr 2019'!P29)*'SEQ Apr 2019'!Q29/100),0)))</f>
        <v>0</v>
      </c>
      <c r="F43" s="134">
        <f>($C$27*$C$29)*'SEQ Apr 2019'!AF29/100</f>
        <v>165.375</v>
      </c>
      <c r="G43" s="135">
        <f t="shared" si="11"/>
        <v>1036.1399999999999</v>
      </c>
      <c r="H43" s="246">
        <f t="shared" si="12"/>
        <v>3674.9999999999995</v>
      </c>
      <c r="I43" s="247">
        <f t="shared" si="13"/>
        <v>4144.5599999999995</v>
      </c>
      <c r="J43" s="136">
        <f t="shared" si="14"/>
        <v>4559.0159999999996</v>
      </c>
      <c r="K43" s="137">
        <f>'SEQ Apr 2019'!BB29</f>
        <v>0</v>
      </c>
      <c r="L43" s="137">
        <f>'SEQ Apr 2019'!BC29</f>
        <v>0</v>
      </c>
      <c r="M43" s="137">
        <f>'SEQ Apr 2019'!BD29</f>
        <v>0</v>
      </c>
      <c r="N43" s="137">
        <f>'SEQ Apr 2019'!BE29</f>
        <v>0</v>
      </c>
      <c r="O43" s="137" t="str">
        <f t="shared" si="15"/>
        <v>No discount</v>
      </c>
      <c r="P43" s="137" t="s">
        <v>573</v>
      </c>
      <c r="Q43" s="247">
        <f t="shared" si="16"/>
        <v>4144.5599999999995</v>
      </c>
      <c r="R43" s="247">
        <f t="shared" si="17"/>
        <v>4144.5599999999995</v>
      </c>
      <c r="S43" s="138">
        <f t="shared" si="18"/>
        <v>4559.0159999999996</v>
      </c>
      <c r="T43" s="138">
        <f t="shared" si="19"/>
        <v>4559.0159999999996</v>
      </c>
      <c r="U43" s="160">
        <f>'SEQ Apr 2019'!BL29</f>
        <v>0</v>
      </c>
      <c r="V43" s="161" t="str">
        <f>'SEQ Apr 2019'!BM29</f>
        <v>n</v>
      </c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</row>
    <row r="44" spans="1:51" ht="14" x14ac:dyDescent="0.15">
      <c r="A44" s="131" t="str">
        <f>'SEQ Apr 2019'!K30</f>
        <v>1st Energy</v>
      </c>
      <c r="B44" s="132" t="str">
        <f>'SEQ Apr 2019'!L30</f>
        <v>1st Saver</v>
      </c>
      <c r="C44" s="133">
        <f>IF('SEQ Apr 2019'!BP30=0,91*'SEQ Apr 2019'!M30/100,(91*'SEQ Apr 2019'!M30/100)+'SEQ Apr 2019'!BP30/4)</f>
        <v>108.29</v>
      </c>
      <c r="D44" s="133">
        <f>IF('SEQ Apr 2019'!O30="",$C$27*$C$28*'SEQ Apr 2019'!N30/100,IF($C$27*$C$28&gt;='SEQ Apr 2019'!P30,('SEQ Apr 2019'!P30*'SEQ Apr 2019'!N30/100),($C$27*$C$28*'SEQ Apr 2019'!N30/100)))</f>
        <v>948.5</v>
      </c>
      <c r="E44" s="133">
        <f>IF(AND('SEQ Apr 2019'!R30&gt;0,'SEQ Apr 2019'!T30&gt;0),IF(($C$27*$C$28&lt;'SEQ Apr 2019'!T30),(0),($C$27*$C$28-'SEQ Apr 2019'!T30)*'SEQ Apr 2019'!U30/100),IF(AND('SEQ Apr 2019'!R30&gt;0,'SEQ Apr 2019'!T30=""),IF(($C$27*$C$28&lt;'SEQ Apr 2019'!R30+'SEQ Apr 2019'!P30),(0),(($C$27*$C$28-('SEQ Apr 2019'!R30+'SEQ Apr 2019'!P30))*'SEQ Apr 2019'!S30/100)),IF(AND('SEQ Apr 2019'!P30&gt;0,'SEQ Apr 2019'!R30=""&gt;0),IF(($C$27*$C$28&lt;'SEQ Apr 2019'!P30),(0),($C$27*$C$28-'SEQ Apr 2019'!P30)*'SEQ Apr 2019'!Q30/100),0)))</f>
        <v>0</v>
      </c>
      <c r="F44" s="134">
        <f>($C$27*$C$29)*'SEQ Apr 2019'!AF30/100</f>
        <v>345</v>
      </c>
      <c r="G44" s="135">
        <f t="shared" si="11"/>
        <v>1401.79</v>
      </c>
      <c r="H44" s="246">
        <f t="shared" si="12"/>
        <v>5174</v>
      </c>
      <c r="I44" s="247">
        <f t="shared" si="13"/>
        <v>5607.16</v>
      </c>
      <c r="J44" s="136">
        <f t="shared" si="14"/>
        <v>6167.8760000000002</v>
      </c>
      <c r="K44" s="137">
        <f>'SEQ Apr 2019'!BB30</f>
        <v>0</v>
      </c>
      <c r="L44" s="137">
        <f>'SEQ Apr 2019'!BC30</f>
        <v>0</v>
      </c>
      <c r="M44" s="137">
        <f>'SEQ Apr 2019'!BD30</f>
        <v>0</v>
      </c>
      <c r="N44" s="137">
        <f>'SEQ Apr 2019'!BE30</f>
        <v>15</v>
      </c>
      <c r="O44" s="137" t="str">
        <f t="shared" si="15"/>
        <v>Pay-on-time off usage</v>
      </c>
      <c r="P44" s="137" t="s">
        <v>573</v>
      </c>
      <c r="Q44" s="247">
        <f t="shared" si="16"/>
        <v>5607.16</v>
      </c>
      <c r="R44" s="247">
        <f t="shared" si="17"/>
        <v>4831.0599999999995</v>
      </c>
      <c r="S44" s="138">
        <f t="shared" si="18"/>
        <v>6167.8760000000002</v>
      </c>
      <c r="T44" s="138">
        <f t="shared" si="19"/>
        <v>5314.1660000000002</v>
      </c>
      <c r="U44" s="160">
        <f>'SEQ Apr 2019'!BL30</f>
        <v>0</v>
      </c>
      <c r="V44" s="161">
        <f>'SEQ Apr 2019'!BM30</f>
        <v>0</v>
      </c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</row>
    <row r="45" spans="1:51" ht="14" x14ac:dyDescent="0.15">
      <c r="A45" s="131" t="str">
        <f>'SEQ Apr 2019'!K31</f>
        <v>Power Club</v>
      </c>
      <c r="B45" s="132" t="str">
        <f>'SEQ Apr 2019'!L31</f>
        <v>Powerbank Business</v>
      </c>
      <c r="C45" s="133">
        <f>IF('SEQ Apr 2019'!BP31=0,91*'SEQ Apr 2019'!M31/100,(91*'SEQ Apr 2019'!M31/100)+'SEQ Apr 2019'!BP31/4)</f>
        <v>112.06719999999999</v>
      </c>
      <c r="D45" s="133">
        <f>IF('SEQ Apr 2019'!O31="",$C$27*$C$28*'SEQ Apr 2019'!N31/100,IF($C$27*$C$28&gt;='SEQ Apr 2019'!P31,('SEQ Apr 2019'!P31*'SEQ Apr 2019'!N31/100),($C$27*$C$28*'SEQ Apr 2019'!N31/100)))</f>
        <v>698.25</v>
      </c>
      <c r="E45" s="133">
        <f>IF(AND('SEQ Apr 2019'!R31&gt;0,'SEQ Apr 2019'!T31&gt;0),IF(($C$27*$C$28&lt;'SEQ Apr 2019'!T31),(0),($C$27*$C$28-'SEQ Apr 2019'!T31)*'SEQ Apr 2019'!U31/100),IF(AND('SEQ Apr 2019'!R31&gt;0,'SEQ Apr 2019'!T31=""),IF(($C$27*$C$28&lt;'SEQ Apr 2019'!R31+'SEQ Apr 2019'!P31),(0),(($C$27*$C$28-('SEQ Apr 2019'!R31+'SEQ Apr 2019'!P31))*'SEQ Apr 2019'!S31/100)),IF(AND('SEQ Apr 2019'!P31&gt;0,'SEQ Apr 2019'!R31=""&gt;0),IF(($C$27*$C$28&lt;'SEQ Apr 2019'!P31),(0),($C$27*$C$28-'SEQ Apr 2019'!P31)*'SEQ Apr 2019'!Q31/100),0)))</f>
        <v>0</v>
      </c>
      <c r="F45" s="134">
        <f>($C$27*$C$29)*'SEQ Apr 2019'!AF31/100</f>
        <v>267.3</v>
      </c>
      <c r="G45" s="135">
        <f t="shared" ref="G45:G46" si="20">SUM(C45:F45)</f>
        <v>1077.6171999999999</v>
      </c>
      <c r="H45" s="246">
        <f t="shared" si="12"/>
        <v>3862.2</v>
      </c>
      <c r="I45" s="247">
        <f t="shared" ref="I45:I46" si="21">G45*4</f>
        <v>4310.4687999999996</v>
      </c>
      <c r="J45" s="136">
        <f t="shared" si="14"/>
        <v>4741.5156800000004</v>
      </c>
      <c r="K45" s="137">
        <f>'SEQ Apr 2019'!BB31</f>
        <v>0</v>
      </c>
      <c r="L45" s="137">
        <f>'SEQ Apr 2019'!BC31</f>
        <v>0</v>
      </c>
      <c r="M45" s="137">
        <f>'SEQ Apr 2019'!BD31</f>
        <v>0</v>
      </c>
      <c r="N45" s="137">
        <f>'SEQ Apr 2019'!BE31</f>
        <v>0</v>
      </c>
      <c r="O45" s="137" t="str">
        <f t="shared" si="15"/>
        <v>No discount</v>
      </c>
      <c r="P45" s="137" t="s">
        <v>573</v>
      </c>
      <c r="Q45" s="247">
        <f t="shared" si="16"/>
        <v>4310.4687999999996</v>
      </c>
      <c r="R45" s="247">
        <f t="shared" si="17"/>
        <v>4310.4687999999996</v>
      </c>
      <c r="S45" s="138">
        <f t="shared" si="18"/>
        <v>4741.5156800000004</v>
      </c>
      <c r="T45" s="138">
        <f t="shared" si="19"/>
        <v>4741.5156800000004</v>
      </c>
      <c r="U45" s="160">
        <f>'SEQ Apr 2019'!BL31</f>
        <v>0</v>
      </c>
      <c r="V45" s="161">
        <f>'SEQ Apr 2019'!BM31</f>
        <v>0</v>
      </c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</row>
    <row r="46" spans="1:51" ht="14" x14ac:dyDescent="0.15">
      <c r="A46" s="131" t="str">
        <f>'SEQ Apr 2019'!K32</f>
        <v>Next Business Energy</v>
      </c>
      <c r="B46" s="132" t="str">
        <f>'SEQ Apr 2019'!L32</f>
        <v>Pay on time</v>
      </c>
      <c r="C46" s="133">
        <f>IF('SEQ Apr 2019'!BP32=0,91*'SEQ Apr 2019'!M32/100,(91*'SEQ Apr 2019'!M32/100)+'SEQ Apr 2019'!BP32/4)</f>
        <v>118.3</v>
      </c>
      <c r="D46" s="133">
        <f>IF('SEQ Apr 2019'!O32="",$C$27*$C$28*'SEQ Apr 2019'!N32/100,IF($C$27*$C$28&gt;='SEQ Apr 2019'!P32,('SEQ Apr 2019'!P32*'SEQ Apr 2019'!N32/100),($C$27*$C$28*'SEQ Apr 2019'!N32/100)))</f>
        <v>600</v>
      </c>
      <c r="E46" s="133">
        <f>IF(AND('SEQ Apr 2019'!R32&gt;0,'SEQ Apr 2019'!T32&gt;0),IF(($C$27*$C$28&lt;'SEQ Apr 2019'!T32),(0),($C$27*$C$28-'SEQ Apr 2019'!T32)*'SEQ Apr 2019'!U32/100),IF(AND('SEQ Apr 2019'!R32&gt;0,'SEQ Apr 2019'!T32=""),IF(($C$27*$C$28&lt;'SEQ Apr 2019'!R32+'SEQ Apr 2019'!P32),(0),(($C$27*$C$28-('SEQ Apr 2019'!R32+'SEQ Apr 2019'!P32))*'SEQ Apr 2019'!S32/100)),IF(AND('SEQ Apr 2019'!P32&gt;0,'SEQ Apr 2019'!R32=""&gt;0),IF(($C$27*$C$28&lt;'SEQ Apr 2019'!P32),(0),($C$27*$C$28-'SEQ Apr 2019'!P32)*'SEQ Apr 2019'!Q32/100),0)))</f>
        <v>225</v>
      </c>
      <c r="F46" s="134">
        <f>($C$27*$C$29)*'SEQ Apr 2019'!AF32/100</f>
        <v>360</v>
      </c>
      <c r="G46" s="135">
        <f t="shared" si="20"/>
        <v>1303.3</v>
      </c>
      <c r="H46" s="246">
        <f t="shared" si="12"/>
        <v>4740</v>
      </c>
      <c r="I46" s="247">
        <f t="shared" si="21"/>
        <v>5213.2</v>
      </c>
      <c r="J46" s="136">
        <f t="shared" si="14"/>
        <v>5734.52</v>
      </c>
      <c r="K46" s="137">
        <f>'SEQ Apr 2019'!BB32</f>
        <v>0</v>
      </c>
      <c r="L46" s="137">
        <f>'SEQ Apr 2019'!BC32</f>
        <v>0</v>
      </c>
      <c r="M46" s="137">
        <f>'SEQ Apr 2019'!BD32</f>
        <v>7</v>
      </c>
      <c r="N46" s="137">
        <f>'SEQ Apr 2019'!BE32</f>
        <v>0</v>
      </c>
      <c r="O46" s="137" t="str">
        <f t="shared" si="15"/>
        <v>Pay-on-time off bill</v>
      </c>
      <c r="P46" s="137" t="s">
        <v>573</v>
      </c>
      <c r="Q46" s="251">
        <f t="shared" ref="Q46:Q47" si="22">IF(AND(O46="Guaranteed off bill",P46="Inclusive"),((I46*1.1)-((I46*1.1)*K46/100))/1.1,IF(AND(O46="Guaranteed off usage",P46="Inclusive"),((I46*1.1)-((H46*1.1)*L46/100))/1.1,IF(AND(O46="Guaranteed off bill",P46="Exclusive"),I46-(I46*K46/100),IF(AND(O46="Guaranteed off usage",P46="Exclusive"),I46-(H46*L46/100),IF(P46="Inclusive",((I46*1.1))/1.1,I46)))))</f>
        <v>5213.2</v>
      </c>
      <c r="R46" s="247">
        <f t="shared" ref="R46:R47" si="23">IF(AND(O46="Pay-on-time off bill",P46="Inclusive"),((Q46*1.1)-((Q46*1.1)*M46/100))/1.1,IF(AND(O46="Pay-on-time off usage",P46="Inclusive"),((Q46*1.1)-((H46*1.1)*N46/100))/1.1,IF(AND(O46="Pay-on-time off bill",P46="Exclusive"),Q46-(Q46*M46/100),IF(AND(O46="Pay-on-time off usage",P46="Exclusive"),Q46-(H46*N46/100),IF(P46="Inclusive",((Q46*1.1))/1.1,Q46)))))</f>
        <v>4848.2759999999998</v>
      </c>
      <c r="S46" s="138">
        <f t="shared" si="18"/>
        <v>5734.52</v>
      </c>
      <c r="T46" s="138">
        <f t="shared" si="19"/>
        <v>5333.1036000000004</v>
      </c>
      <c r="U46" s="160">
        <f>'SEQ Apr 2019'!BL32</f>
        <v>24</v>
      </c>
      <c r="V46" s="161" t="str">
        <f>'SEQ Apr 2019'!BM32</f>
        <v>n</v>
      </c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</row>
    <row r="47" spans="1:51" ht="15" thickBot="1" x14ac:dyDescent="0.2">
      <c r="A47" s="148" t="str">
        <f>'SEQ Apr 2019'!K33</f>
        <v>Amaysim</v>
      </c>
      <c r="B47" s="149" t="str">
        <f>'SEQ Apr 2019'!L33</f>
        <v>Business as you go</v>
      </c>
      <c r="C47" s="166">
        <f>IF('SEQ Apr 2019'!BP33=0,91*'SEQ Apr 2019'!M33/100,(91*'SEQ Apr 2019'!M33/100)+'SEQ Apr 2019'!BP33/4)</f>
        <v>120.31110000000001</v>
      </c>
      <c r="D47" s="166">
        <f>IF('SEQ Apr 2019'!O33="",$C$27*$C$28*'SEQ Apr 2019'!N33/100,IF($C$27*$C$28&gt;='SEQ Apr 2019'!P33,('SEQ Apr 2019'!P33*'SEQ Apr 2019'!N33/100),($C$27*$C$28*'SEQ Apr 2019'!N33/100)))</f>
        <v>862.4</v>
      </c>
      <c r="E47" s="166">
        <f>IF(AND('SEQ Apr 2019'!R33&gt;0,'SEQ Apr 2019'!T33&gt;0),IF(($C$27*$C$28&lt;'SEQ Apr 2019'!T33),(0),($C$27*$C$28-'SEQ Apr 2019'!T33)*'SEQ Apr 2019'!U33/100),IF(AND('SEQ Apr 2019'!R33&gt;0,'SEQ Apr 2019'!T33=""),IF(($C$27*$C$28&lt;'SEQ Apr 2019'!R33+'SEQ Apr 2019'!P33),(0),(($C$27*$C$28-('SEQ Apr 2019'!R33+'SEQ Apr 2019'!P33))*'SEQ Apr 2019'!S33/100)),IF(AND('SEQ Apr 2019'!P33&gt;0,'SEQ Apr 2019'!R33=""&gt;0),IF(($C$27*$C$28&lt;'SEQ Apr 2019'!P33),(0),($C$27*$C$28-'SEQ Apr 2019'!P33)*'SEQ Apr 2019'!Q33/100),0)))</f>
        <v>0</v>
      </c>
      <c r="F47" s="150">
        <f>($C$27*$C$29)*'SEQ Apr 2019'!AF33/100</f>
        <v>310.5</v>
      </c>
      <c r="G47" s="151">
        <f t="shared" si="11"/>
        <v>1293.2111</v>
      </c>
      <c r="H47" s="248">
        <f t="shared" si="12"/>
        <v>4691.6000000000004</v>
      </c>
      <c r="I47" s="249">
        <f t="shared" si="13"/>
        <v>5172.8444</v>
      </c>
      <c r="J47" s="168">
        <f t="shared" si="14"/>
        <v>5690.1288400000003</v>
      </c>
      <c r="K47" s="153">
        <f>'SEQ Apr 2019'!BB33</f>
        <v>0</v>
      </c>
      <c r="L47" s="154">
        <f>'SEQ Apr 2019'!BC33</f>
        <v>0</v>
      </c>
      <c r="M47" s="154">
        <f>'SEQ Apr 2019'!BD33</f>
        <v>0</v>
      </c>
      <c r="N47" s="154">
        <f>'SEQ Apr 2019'!BE33</f>
        <v>0</v>
      </c>
      <c r="O47" s="153" t="str">
        <f t="shared" si="15"/>
        <v>No discount</v>
      </c>
      <c r="P47" s="153" t="s">
        <v>573</v>
      </c>
      <c r="Q47" s="250">
        <f t="shared" si="22"/>
        <v>5172.8444</v>
      </c>
      <c r="R47" s="249">
        <f t="shared" si="23"/>
        <v>5172.8444</v>
      </c>
      <c r="S47" s="169">
        <f t="shared" si="18"/>
        <v>5690.1288400000003</v>
      </c>
      <c r="T47" s="169">
        <f t="shared" si="19"/>
        <v>5690.1288400000003</v>
      </c>
      <c r="U47" s="164">
        <f>'SEQ Apr 2019'!BL33</f>
        <v>0</v>
      </c>
      <c r="V47" s="165" t="str">
        <f>'SEQ Apr 2019'!BM33</f>
        <v>n</v>
      </c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</row>
    <row r="48" spans="1:51" ht="14" x14ac:dyDescent="0.15"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</row>
    <row r="49" spans="1:51" ht="15" thickBot="1" x14ac:dyDescent="0.2"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</row>
    <row r="50" spans="1:51" ht="14" x14ac:dyDescent="0.15">
      <c r="A50" s="72" t="s">
        <v>220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4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</row>
    <row r="51" spans="1:51" ht="14" x14ac:dyDescent="0.15">
      <c r="A51" s="75" t="s">
        <v>198</v>
      </c>
      <c r="B51" s="47"/>
      <c r="C51" s="91">
        <v>5000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76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</row>
    <row r="52" spans="1:51" ht="14" x14ac:dyDescent="0.15">
      <c r="A52" s="75" t="s">
        <v>266</v>
      </c>
      <c r="B52" s="47"/>
      <c r="C52" s="92">
        <v>0.7</v>
      </c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76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</row>
    <row r="53" spans="1:51" ht="14" x14ac:dyDescent="0.15">
      <c r="A53" s="75" t="s">
        <v>218</v>
      </c>
      <c r="B53" s="47"/>
      <c r="C53" s="92">
        <v>0.3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76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</row>
    <row r="54" spans="1:51" ht="14" x14ac:dyDescent="0.15">
      <c r="A54" s="75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76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</row>
    <row r="55" spans="1:51" ht="75" x14ac:dyDescent="0.15">
      <c r="A55" s="282" t="s">
        <v>144</v>
      </c>
      <c r="B55" s="121" t="s">
        <v>320</v>
      </c>
      <c r="C55" s="122" t="s">
        <v>204</v>
      </c>
      <c r="D55" s="122" t="s">
        <v>465</v>
      </c>
      <c r="E55" s="122" t="s">
        <v>205</v>
      </c>
      <c r="F55" s="122" t="s">
        <v>219</v>
      </c>
      <c r="G55" s="120" t="s">
        <v>206</v>
      </c>
      <c r="H55" s="120" t="s">
        <v>570</v>
      </c>
      <c r="I55" s="123" t="s">
        <v>207</v>
      </c>
      <c r="J55" s="123" t="s">
        <v>23</v>
      </c>
      <c r="K55" s="124" t="s">
        <v>286</v>
      </c>
      <c r="L55" s="124" t="s">
        <v>287</v>
      </c>
      <c r="M55" s="124" t="s">
        <v>288</v>
      </c>
      <c r="N55" s="124" t="s">
        <v>289</v>
      </c>
      <c r="O55" s="124" t="s">
        <v>571</v>
      </c>
      <c r="P55" s="124" t="s">
        <v>572</v>
      </c>
      <c r="Q55" s="125" t="s">
        <v>574</v>
      </c>
      <c r="R55" s="125" t="s">
        <v>575</v>
      </c>
      <c r="S55" s="125" t="s">
        <v>271</v>
      </c>
      <c r="T55" s="125" t="s">
        <v>272</v>
      </c>
      <c r="U55" s="124" t="s">
        <v>263</v>
      </c>
      <c r="V55" s="127" t="s">
        <v>264</v>
      </c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</row>
    <row r="56" spans="1:51" ht="14" x14ac:dyDescent="0.15">
      <c r="A56" s="131" t="str">
        <f>'SEQ Apr 2019'!K34</f>
        <v>AGL</v>
      </c>
      <c r="B56" s="132" t="str">
        <f>'SEQ Apr 2019'!L34</f>
        <v>Business Savers</v>
      </c>
      <c r="C56" s="133">
        <f>IF('SEQ Apr 2019'!BP34=0,91*'SEQ Apr 2019'!M34/100,(91*'SEQ Apr 2019'!M34/100)+'SEQ Apr 2019'!BP34/4)</f>
        <v>121.03</v>
      </c>
      <c r="D56" s="225">
        <f>IF('SEQ Apr 2019'!O34="",$C$51*$C$52*'SEQ Apr 2019'!N34/100,IF($C$51*$C$52&gt;='SEQ Apr 2019'!P34,('SEQ Apr 2019'!P34*'SEQ Apr 2019'!N34/100),($C$51*$C$52*'SEQ Apr 2019'!N34/100)))</f>
        <v>1074.5</v>
      </c>
      <c r="E56" s="225">
        <f>IF(AND('SEQ Apr 2019'!R34&gt;0,'SEQ Apr 2019'!T34&gt;0),IF(($C$51*$C$52&lt;'SEQ Apr 2019'!T34),(0),($C$51*$C$52-'SEQ Apr 2019'!T34)*'SEQ Apr 2019'!U34/100),IF(AND('SEQ Apr 2019'!R34&gt;0,'SEQ Apr 2019'!T34=""),IF(($C$51*$C$52&lt;'SEQ Apr 2019'!R34+'SEQ Apr 2019'!P34),(0),(($C$51*$C$52-('SEQ Apr 2019'!R34+'SEQ Apr 2019'!P34))*'SEQ Apr 2019'!S34/100)),IF(AND('SEQ Apr 2019'!P34&gt;0,'SEQ Apr 2019'!R34=""&gt;0),IF(($C$51*$C$52&lt;'SEQ Apr 2019'!P34),(0),($C$51*$C$52-'SEQ Apr 2019'!P34)*'SEQ Apr 2019'!Q34/100),0)))</f>
        <v>0</v>
      </c>
      <c r="F56" s="134">
        <f>($C$51*$C$53)*'SEQ Apr 2019'!W34/100</f>
        <v>367.5</v>
      </c>
      <c r="G56" s="135">
        <f>SUM(C56:F56)</f>
        <v>1563.03</v>
      </c>
      <c r="H56" s="246">
        <f>(G56-C56)*4</f>
        <v>5768</v>
      </c>
      <c r="I56" s="247">
        <f>G56*4</f>
        <v>6252.12</v>
      </c>
      <c r="J56" s="136">
        <f>I56*1.1</f>
        <v>6877.3320000000003</v>
      </c>
      <c r="K56" s="137">
        <f>'SEQ Apr 2019'!BB34</f>
        <v>0</v>
      </c>
      <c r="L56" s="137">
        <f>'SEQ Apr 2019'!BC34</f>
        <v>18</v>
      </c>
      <c r="M56" s="137">
        <f>'SEQ Apr 2019'!BD34</f>
        <v>0</v>
      </c>
      <c r="N56" s="137">
        <f>'SEQ Apr 2019'!BE34</f>
        <v>0</v>
      </c>
      <c r="O56" s="137" t="str">
        <f>IF(SUM(K56:N56)=0,"No discount",IF(K56&gt;0,"Guaranteed off bill",IF(L56&gt;0,"Guaranteed off usage",IF(M56&gt;0,"Pay-on-time off bill","Pay-on-time off usage"))))</f>
        <v>Guaranteed off usage</v>
      </c>
      <c r="P56" s="137" t="s">
        <v>573</v>
      </c>
      <c r="Q56" s="247">
        <f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5213.88</v>
      </c>
      <c r="R56" s="247">
        <f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5213.88</v>
      </c>
      <c r="S56" s="228">
        <f>Q56*1.1</f>
        <v>5735.2680000000009</v>
      </c>
      <c r="T56" s="228">
        <f>R56*1.1</f>
        <v>5735.2680000000009</v>
      </c>
      <c r="U56" s="160">
        <f>'SEQ Apr 2019'!BL34</f>
        <v>0</v>
      </c>
      <c r="V56" s="161" t="str">
        <f>'SEQ Apr 2019'!BM34</f>
        <v>n</v>
      </c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</row>
    <row r="57" spans="1:51" ht="14" x14ac:dyDescent="0.15">
      <c r="A57" s="131" t="str">
        <f>'SEQ Apr 2019'!K35</f>
        <v>Click Energy</v>
      </c>
      <c r="B57" s="132" t="str">
        <f>'SEQ Apr 2019'!L35</f>
        <v>Click Business Choice</v>
      </c>
      <c r="C57" s="133">
        <f>IF('SEQ Apr 2019'!BP35=0,91*'SEQ Apr 2019'!M35/100,(91*'SEQ Apr 2019'!M35/100)+'SEQ Apr 2019'!BP35/4)</f>
        <v>139.13900000000001</v>
      </c>
      <c r="D57" s="133">
        <f>IF('SEQ Apr 2019'!O35="",$C$51*$C$52*'SEQ Apr 2019'!N35/100,IF($C$51*$C$52&gt;='SEQ Apr 2019'!P35,('SEQ Apr 2019'!P35*'SEQ Apr 2019'!N35/100),($C$51*$C$52*'SEQ Apr 2019'!N35/100)))</f>
        <v>1036</v>
      </c>
      <c r="E57" s="133">
        <f>IF(AND('SEQ Apr 2019'!R35&gt;0,'SEQ Apr 2019'!T35&gt;0),IF(($C$51*$C$52&lt;'SEQ Apr 2019'!T35),(0),($C$51*$C$52-'SEQ Apr 2019'!T35)*'SEQ Apr 2019'!U35/100),IF(AND('SEQ Apr 2019'!R35&gt;0,'SEQ Apr 2019'!T35=""),IF(($C$51*$C$52&lt;'SEQ Apr 2019'!R35+'SEQ Apr 2019'!P35),(0),(($C$51*$C$52-('SEQ Apr 2019'!R35+'SEQ Apr 2019'!P35))*'SEQ Apr 2019'!S35/100)),IF(AND('SEQ Apr 2019'!P35&gt;0,'SEQ Apr 2019'!R35=""&gt;0),IF(($C$51*$C$52&lt;'SEQ Apr 2019'!P35),(0),($C$51*$C$52-'SEQ Apr 2019'!P35)*'SEQ Apr 2019'!Q35/100),0)))</f>
        <v>0</v>
      </c>
      <c r="F57" s="134">
        <f>($C$51*$C$53)*'SEQ Apr 2019'!W35/100</f>
        <v>370.5</v>
      </c>
      <c r="G57" s="135">
        <f t="shared" ref="G57:G70" si="24">SUM(C57:F57)</f>
        <v>1545.6390000000001</v>
      </c>
      <c r="H57" s="246">
        <f t="shared" ref="H57:H70" si="25">(G57-C57)*4</f>
        <v>5626</v>
      </c>
      <c r="I57" s="247">
        <f t="shared" ref="I57:I70" si="26">G57*4</f>
        <v>6182.5560000000005</v>
      </c>
      <c r="J57" s="136">
        <f t="shared" ref="J57:J70" si="27">I57*1.1</f>
        <v>6800.8116000000009</v>
      </c>
      <c r="K57" s="137">
        <f>'SEQ Apr 2019'!BB35</f>
        <v>0</v>
      </c>
      <c r="L57" s="137">
        <f>'SEQ Apr 2019'!BC35</f>
        <v>0</v>
      </c>
      <c r="M57" s="137">
        <f>'SEQ Apr 2019'!BD35</f>
        <v>5</v>
      </c>
      <c r="N57" s="137">
        <f>'SEQ Apr 2019'!BE35</f>
        <v>0</v>
      </c>
      <c r="O57" s="137" t="str">
        <f t="shared" ref="O57:O59" si="28">IF(SUM(K57:N57)=0,"No discount",IF(K57&gt;0,"Guaranteed off bill",IF(L57&gt;0,"Guaranteed off usage",IF(M57&gt;0,"Pay-on-time off bill","Pay-on-time off usage"))))</f>
        <v>Pay-on-time off bill</v>
      </c>
      <c r="P57" s="137" t="s">
        <v>573</v>
      </c>
      <c r="Q57" s="247">
        <f t="shared" ref="Q57:Q70" si="29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6182.5560000000005</v>
      </c>
      <c r="R57" s="247">
        <f t="shared" ref="R57:R70" si="30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5873.4282000000003</v>
      </c>
      <c r="S57" s="138">
        <f t="shared" ref="S57:S70" si="31">Q57*1.1</f>
        <v>6800.8116000000009</v>
      </c>
      <c r="T57" s="138">
        <f t="shared" ref="T57:T70" si="32">R57*1.1</f>
        <v>6460.771020000001</v>
      </c>
      <c r="U57" s="160">
        <f>'SEQ Apr 2019'!BL35</f>
        <v>0</v>
      </c>
      <c r="V57" s="161" t="str">
        <f>'SEQ Apr 2019'!BM35</f>
        <v>n</v>
      </c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</row>
    <row r="58" spans="1:51" ht="14" x14ac:dyDescent="0.15">
      <c r="A58" s="131" t="str">
        <f>'SEQ Apr 2019'!K36</f>
        <v>Diamond Energy</v>
      </c>
      <c r="B58" s="132" t="str">
        <f>'SEQ Apr 2019'!L36</f>
        <v>Pay on time discount</v>
      </c>
      <c r="C58" s="133">
        <f>IF('SEQ Apr 2019'!BP36=0,91*'SEQ Apr 2019'!M36/100,(91*'SEQ Apr 2019'!M36/100)+'SEQ Apr 2019'!BP36/4)</f>
        <v>145.14500000000001</v>
      </c>
      <c r="D58" s="133">
        <f>IF('SEQ Apr 2019'!O36="",$C$51*$C$52*'SEQ Apr 2019'!N36/100,IF($C$51*$C$52&gt;='SEQ Apr 2019'!P36,('SEQ Apr 2019'!P36*'SEQ Apr 2019'!N36/100),($C$51*$C$52*'SEQ Apr 2019'!N36/100)))</f>
        <v>940.1</v>
      </c>
      <c r="E58" s="133">
        <f>IF(AND('SEQ Apr 2019'!R36&gt;0,'SEQ Apr 2019'!T36&gt;0),IF(($C$51*$C$52&lt;'SEQ Apr 2019'!T36),(0),($C$51*$C$52-'SEQ Apr 2019'!T36)*'SEQ Apr 2019'!U36/100),IF(AND('SEQ Apr 2019'!R36&gt;0,'SEQ Apr 2019'!T36=""),IF(($C$51*$C$52&lt;'SEQ Apr 2019'!R36+'SEQ Apr 2019'!P36),(0),(($C$51*$C$52-('SEQ Apr 2019'!R36+'SEQ Apr 2019'!P36))*'SEQ Apr 2019'!S36/100)),IF(AND('SEQ Apr 2019'!P36&gt;0,'SEQ Apr 2019'!R36=""&gt;0),IF(($C$51*$C$52&lt;'SEQ Apr 2019'!P36),(0),($C$51*$C$52-'SEQ Apr 2019'!P36)*'SEQ Apr 2019'!Q36/100),0)))</f>
        <v>0</v>
      </c>
      <c r="F58" s="134">
        <f>($C$51*$C$53)*'SEQ Apr 2019'!W36/100</f>
        <v>359.7</v>
      </c>
      <c r="G58" s="135">
        <f t="shared" si="24"/>
        <v>1444.9450000000002</v>
      </c>
      <c r="H58" s="246">
        <f t="shared" si="25"/>
        <v>5199.2000000000007</v>
      </c>
      <c r="I58" s="247">
        <f t="shared" si="26"/>
        <v>5779.7800000000007</v>
      </c>
      <c r="J58" s="136">
        <f t="shared" si="27"/>
        <v>6357.7580000000016</v>
      </c>
      <c r="K58" s="137">
        <f>'SEQ Apr 2019'!BB36</f>
        <v>0</v>
      </c>
      <c r="L58" s="137">
        <f>'SEQ Apr 2019'!BC36</f>
        <v>0</v>
      </c>
      <c r="M58" s="137">
        <f>'SEQ Apr 2019'!BD36</f>
        <v>7</v>
      </c>
      <c r="N58" s="137">
        <f>'SEQ Apr 2019'!BE36</f>
        <v>0</v>
      </c>
      <c r="O58" s="137" t="str">
        <f t="shared" si="28"/>
        <v>Pay-on-time off bill</v>
      </c>
      <c r="P58" s="137" t="s">
        <v>573</v>
      </c>
      <c r="Q58" s="247">
        <f t="shared" si="29"/>
        <v>5779.7800000000007</v>
      </c>
      <c r="R58" s="247">
        <f t="shared" si="30"/>
        <v>5375.1954000000005</v>
      </c>
      <c r="S58" s="138">
        <f t="shared" si="31"/>
        <v>6357.7580000000016</v>
      </c>
      <c r="T58" s="138">
        <f t="shared" si="32"/>
        <v>5912.7149400000008</v>
      </c>
      <c r="U58" s="160">
        <f>'SEQ Apr 2019'!BL36</f>
        <v>0</v>
      </c>
      <c r="V58" s="161" t="str">
        <f>'SEQ Apr 2019'!BM36</f>
        <v>n</v>
      </c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</row>
    <row r="59" spans="1:51" ht="14" x14ac:dyDescent="0.15">
      <c r="A59" s="131" t="str">
        <f>'SEQ Apr 2019'!K37</f>
        <v>EnergyAustralia</v>
      </c>
      <c r="B59" s="132" t="str">
        <f>'SEQ Apr 2019'!L37</f>
        <v>Everyday Saver Business</v>
      </c>
      <c r="C59" s="133">
        <f>IF('SEQ Apr 2019'!BP37=0,91*'SEQ Apr 2019'!M37/100,(91*'SEQ Apr 2019'!M37/100)+'SEQ Apr 2019'!BP37/4)</f>
        <v>114.569</v>
      </c>
      <c r="D59" s="133">
        <f>IF('SEQ Apr 2019'!O37="",$C$51*$C$52*'SEQ Apr 2019'!N37/100,IF($C$51*$C$52&gt;='SEQ Apr 2019'!P37,('SEQ Apr 2019'!P37*'SEQ Apr 2019'!N37/100),($C$51*$C$52*'SEQ Apr 2019'!N37/100)))</f>
        <v>952</v>
      </c>
      <c r="E59" s="133">
        <f>IF(AND('SEQ Apr 2019'!R37&gt;0,'SEQ Apr 2019'!T37&gt;0),IF(($C$51*$C$52&lt;'SEQ Apr 2019'!T37),(0),($C$51*$C$52-'SEQ Apr 2019'!T37)*'SEQ Apr 2019'!U37/100),IF(AND('SEQ Apr 2019'!R37&gt;0,'SEQ Apr 2019'!T37=""),IF(($C$51*$C$52&lt;'SEQ Apr 2019'!R37+'SEQ Apr 2019'!P37),(0),(($C$51*$C$52-('SEQ Apr 2019'!R37+'SEQ Apr 2019'!P37))*'SEQ Apr 2019'!S37/100)),IF(AND('SEQ Apr 2019'!P37&gt;0,'SEQ Apr 2019'!R37=""&gt;0),IF(($C$51*$C$52&lt;'SEQ Apr 2019'!P37),(0),($C$51*$C$52-'SEQ Apr 2019'!P37)*'SEQ Apr 2019'!Q37/100),0)))</f>
        <v>0</v>
      </c>
      <c r="F59" s="134">
        <f>($C$51*$C$53)*'SEQ Apr 2019'!W37/100</f>
        <v>328.5</v>
      </c>
      <c r="G59" s="135">
        <f t="shared" si="24"/>
        <v>1395.069</v>
      </c>
      <c r="H59" s="246">
        <f t="shared" si="25"/>
        <v>5122</v>
      </c>
      <c r="I59" s="247">
        <f t="shared" si="26"/>
        <v>5580.2759999999998</v>
      </c>
      <c r="J59" s="136">
        <f t="shared" si="27"/>
        <v>6138.3036000000002</v>
      </c>
      <c r="K59" s="137">
        <f>'SEQ Apr 2019'!BB37</f>
        <v>0</v>
      </c>
      <c r="L59" s="137">
        <f>'SEQ Apr 2019'!BC37</f>
        <v>17</v>
      </c>
      <c r="M59" s="137">
        <f>'SEQ Apr 2019'!BD37</f>
        <v>0</v>
      </c>
      <c r="N59" s="137">
        <f>'SEQ Apr 2019'!BE37</f>
        <v>0</v>
      </c>
      <c r="O59" s="137" t="str">
        <f t="shared" si="28"/>
        <v>Guaranteed off usage</v>
      </c>
      <c r="P59" s="137" t="s">
        <v>573</v>
      </c>
      <c r="Q59" s="247">
        <f t="shared" si="29"/>
        <v>4709.5360000000001</v>
      </c>
      <c r="R59" s="247">
        <f t="shared" si="30"/>
        <v>4709.5360000000001</v>
      </c>
      <c r="S59" s="138">
        <f t="shared" si="31"/>
        <v>5180.4896000000008</v>
      </c>
      <c r="T59" s="138">
        <f t="shared" si="32"/>
        <v>5180.4896000000008</v>
      </c>
      <c r="U59" s="160">
        <f>'SEQ Apr 2019'!BL37</f>
        <v>0</v>
      </c>
      <c r="V59" s="161" t="str">
        <f>'SEQ Apr 2019'!BM37</f>
        <v>n</v>
      </c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</row>
    <row r="60" spans="1:51" ht="14" x14ac:dyDescent="0.15">
      <c r="A60" s="131" t="str">
        <f>'SEQ Apr 2019'!K38</f>
        <v>Origin Energy</v>
      </c>
      <c r="B60" s="132" t="str">
        <f>'SEQ Apr 2019'!L38</f>
        <v>Business Saver</v>
      </c>
      <c r="C60" s="133">
        <f>IF('SEQ Apr 2019'!BP38=0,91*'SEQ Apr 2019'!M38/100,(91*'SEQ Apr 2019'!M38/100)+'SEQ Apr 2019'!BP38/4)</f>
        <v>116.6165</v>
      </c>
      <c r="D60" s="133">
        <f>IF('SEQ Apr 2019'!O38="",$C$51*$C$52*'SEQ Apr 2019'!N38/100,IF($C$51*$C$52&gt;='SEQ Apr 2019'!P38,('SEQ Apr 2019'!P38*'SEQ Apr 2019'!N38/100),($C$51*$C$52*'SEQ Apr 2019'!N38/100)))</f>
        <v>995.4</v>
      </c>
      <c r="E60" s="133">
        <f>IF(AND('SEQ Apr 2019'!R38&gt;0,'SEQ Apr 2019'!T38&gt;0),IF(($C$51*$C$52&lt;'SEQ Apr 2019'!T38),(0),($C$51*$C$52-'SEQ Apr 2019'!T38)*'SEQ Apr 2019'!U38/100),IF(AND('SEQ Apr 2019'!R38&gt;0,'SEQ Apr 2019'!T38=""),IF(($C$51*$C$52&lt;'SEQ Apr 2019'!R38+'SEQ Apr 2019'!P38),(0),(($C$51*$C$52-('SEQ Apr 2019'!R38+'SEQ Apr 2019'!P38))*'SEQ Apr 2019'!S38/100)),IF(AND('SEQ Apr 2019'!P38&gt;0,'SEQ Apr 2019'!R38=""&gt;0),IF(($C$51*$C$52&lt;'SEQ Apr 2019'!P38),(0),($C$51*$C$52-'SEQ Apr 2019'!P38)*'SEQ Apr 2019'!Q38/100),0)))</f>
        <v>0</v>
      </c>
      <c r="F60" s="134">
        <f>($C$51*$C$53)*'SEQ Apr 2019'!W38/100</f>
        <v>366.9</v>
      </c>
      <c r="G60" s="135">
        <f t="shared" si="24"/>
        <v>1478.9164999999998</v>
      </c>
      <c r="H60" s="246">
        <f t="shared" si="25"/>
        <v>5449.1999999999989</v>
      </c>
      <c r="I60" s="247">
        <f t="shared" si="26"/>
        <v>5915.6659999999993</v>
      </c>
      <c r="J60" s="136">
        <f t="shared" si="27"/>
        <v>6507.2325999999994</v>
      </c>
      <c r="K60" s="137">
        <f>'SEQ Apr 2019'!BB38</f>
        <v>0</v>
      </c>
      <c r="L60" s="137">
        <f>'SEQ Apr 2019'!BC38</f>
        <v>15</v>
      </c>
      <c r="M60" s="137">
        <f>'SEQ Apr 2019'!BD38</f>
        <v>0</v>
      </c>
      <c r="N60" s="137">
        <f>'SEQ Apr 2019'!BE38</f>
        <v>0</v>
      </c>
      <c r="O60" s="137" t="str">
        <f t="shared" ref="O60:O70" si="33">IF(SUM(K60:N60)=0,"No discount",IF(K60&gt;0,"Guaranteed off bill",IF(L60&gt;0,"Guaranteed off usage",IF(M60&gt;0,"Pay-on-time off bill","Pay-on-time off usage"))))</f>
        <v>Guaranteed off usage</v>
      </c>
      <c r="P60" s="137" t="s">
        <v>573</v>
      </c>
      <c r="Q60" s="247">
        <f t="shared" si="29"/>
        <v>5098.2859999999991</v>
      </c>
      <c r="R60" s="247">
        <f t="shared" si="30"/>
        <v>5098.2859999999991</v>
      </c>
      <c r="S60" s="138">
        <f t="shared" si="31"/>
        <v>5608.1145999999999</v>
      </c>
      <c r="T60" s="138">
        <f t="shared" si="32"/>
        <v>5608.1145999999999</v>
      </c>
      <c r="U60" s="160">
        <f>'SEQ Apr 2019'!BL38</f>
        <v>12</v>
      </c>
      <c r="V60" s="161" t="str">
        <f>'SEQ Apr 2019'!BM38</f>
        <v>y</v>
      </c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</row>
    <row r="61" spans="1:51" ht="14" x14ac:dyDescent="0.15">
      <c r="A61" s="131" t="str">
        <f>'SEQ Apr 2019'!K39</f>
        <v>Powerdirect</v>
      </c>
      <c r="B61" s="132" t="str">
        <f>'SEQ Apr 2019'!L39</f>
        <v>Market offer</v>
      </c>
      <c r="C61" s="133">
        <f>IF('SEQ Apr 2019'!BP39=0,91*'SEQ Apr 2019'!M39/100,(91*'SEQ Apr 2019'!M39/100)+'SEQ Apr 2019'!BP39/4)</f>
        <v>121.03</v>
      </c>
      <c r="D61" s="133">
        <f>IF('SEQ Apr 2019'!O39="",$C$51*$C$52*'SEQ Apr 2019'!N39/100,IF($C$51*$C$52&gt;='SEQ Apr 2019'!P39,('SEQ Apr 2019'!P39*'SEQ Apr 2019'!N39/100),($C$51*$C$52*'SEQ Apr 2019'!N39/100)))</f>
        <v>1074.5</v>
      </c>
      <c r="E61" s="133">
        <f>IF(AND('SEQ Apr 2019'!R39&gt;0,'SEQ Apr 2019'!T39&gt;0),IF(($C$51*$C$52&lt;'SEQ Apr 2019'!T39),(0),($C$51*$C$52-'SEQ Apr 2019'!T39)*'SEQ Apr 2019'!U39/100),IF(AND('SEQ Apr 2019'!R39&gt;0,'SEQ Apr 2019'!T39=""),IF(($C$51*$C$52&lt;'SEQ Apr 2019'!R39+'SEQ Apr 2019'!P39),(0),(($C$51*$C$52-('SEQ Apr 2019'!R39+'SEQ Apr 2019'!P39))*'SEQ Apr 2019'!S39/100)),IF(AND('SEQ Apr 2019'!P39&gt;0,'SEQ Apr 2019'!R39=""&gt;0),IF(($C$51*$C$52&lt;'SEQ Apr 2019'!P39),(0),($C$51*$C$52-'SEQ Apr 2019'!P39)*'SEQ Apr 2019'!Q39/100),0)))</f>
        <v>0</v>
      </c>
      <c r="F61" s="134">
        <f>($C$51*$C$53)*'SEQ Apr 2019'!W39/100</f>
        <v>367.5</v>
      </c>
      <c r="G61" s="135">
        <f t="shared" si="24"/>
        <v>1563.03</v>
      </c>
      <c r="H61" s="246">
        <f t="shared" si="25"/>
        <v>5768</v>
      </c>
      <c r="I61" s="247">
        <f t="shared" si="26"/>
        <v>6252.12</v>
      </c>
      <c r="J61" s="136">
        <f t="shared" si="27"/>
        <v>6877.3320000000003</v>
      </c>
      <c r="K61" s="137">
        <f>'SEQ Apr 2019'!BB39</f>
        <v>0</v>
      </c>
      <c r="L61" s="137">
        <f>'SEQ Apr 2019'!BC39</f>
        <v>13</v>
      </c>
      <c r="M61" s="137">
        <f>'SEQ Apr 2019'!BD39</f>
        <v>0</v>
      </c>
      <c r="N61" s="137">
        <f>'SEQ Apr 2019'!BE39</f>
        <v>0</v>
      </c>
      <c r="O61" s="137" t="str">
        <f t="shared" si="33"/>
        <v>Guaranteed off usage</v>
      </c>
      <c r="P61" s="137" t="s">
        <v>573</v>
      </c>
      <c r="Q61" s="247">
        <f t="shared" si="29"/>
        <v>5502.28</v>
      </c>
      <c r="R61" s="247">
        <f t="shared" si="30"/>
        <v>5502.28</v>
      </c>
      <c r="S61" s="138">
        <f t="shared" si="31"/>
        <v>6052.5079999999998</v>
      </c>
      <c r="T61" s="138">
        <f t="shared" si="32"/>
        <v>6052.5079999999998</v>
      </c>
      <c r="U61" s="160">
        <f>'SEQ Apr 2019'!BL39</f>
        <v>0</v>
      </c>
      <c r="V61" s="161" t="str">
        <f>'SEQ Apr 2019'!BM39</f>
        <v>n</v>
      </c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</row>
    <row r="62" spans="1:51" ht="14" x14ac:dyDescent="0.15">
      <c r="A62" s="131" t="str">
        <f>'SEQ Apr 2019'!K40</f>
        <v>Powershop</v>
      </c>
      <c r="B62" s="132" t="str">
        <f>'SEQ Apr 2019'!L40</f>
        <v>Auto Pay with Power Saver</v>
      </c>
      <c r="C62" s="133">
        <f>IF('SEQ Apr 2019'!BP40=0,91*'SEQ Apr 2019'!M40/100,(91*'SEQ Apr 2019'!M40/100)+'SEQ Apr 2019'!BP40/4)</f>
        <v>125.39800000000001</v>
      </c>
      <c r="D62" s="133">
        <f>IF('SEQ Apr 2019'!O40="",$C$51*$C$52*'SEQ Apr 2019'!N40/100,IF($C$51*$C$52&gt;='SEQ Apr 2019'!P40,('SEQ Apr 2019'!P40*'SEQ Apr 2019'!N40/100),($C$51*$C$52*'SEQ Apr 2019'!N40/100)))</f>
        <v>928.9</v>
      </c>
      <c r="E62" s="133">
        <f>IF(AND('SEQ Apr 2019'!R40&gt;0,'SEQ Apr 2019'!T40&gt;0),IF(($C$51*$C$52&lt;'SEQ Apr 2019'!T40),(0),($C$51*$C$52-'SEQ Apr 2019'!T40)*'SEQ Apr 2019'!U40/100),IF(AND('SEQ Apr 2019'!R40&gt;0,'SEQ Apr 2019'!T40=""),IF(($C$51*$C$52&lt;'SEQ Apr 2019'!R40+'SEQ Apr 2019'!P40),(0),(($C$51*$C$52-('SEQ Apr 2019'!R40+'SEQ Apr 2019'!P40))*'SEQ Apr 2019'!S40/100)),IF(AND('SEQ Apr 2019'!P40&gt;0,'SEQ Apr 2019'!R40=""&gt;0),IF(($C$51*$C$52&lt;'SEQ Apr 2019'!P40),(0),($C$51*$C$52-'SEQ Apr 2019'!P40)*'SEQ Apr 2019'!Q40/100),0)))</f>
        <v>0</v>
      </c>
      <c r="F62" s="134">
        <f>($C$51*$C$53)*'SEQ Apr 2019'!W40/100</f>
        <v>327.9</v>
      </c>
      <c r="G62" s="135">
        <f t="shared" si="24"/>
        <v>1382.1979999999999</v>
      </c>
      <c r="H62" s="246">
        <f t="shared" si="25"/>
        <v>5027.2</v>
      </c>
      <c r="I62" s="247">
        <f t="shared" si="26"/>
        <v>5528.7919999999995</v>
      </c>
      <c r="J62" s="136">
        <f t="shared" si="27"/>
        <v>6081.6711999999998</v>
      </c>
      <c r="K62" s="137">
        <f>'SEQ Apr 2019'!BB40</f>
        <v>0</v>
      </c>
      <c r="L62" s="137">
        <f>'SEQ Apr 2019'!BC40</f>
        <v>0</v>
      </c>
      <c r="M62" s="137">
        <f>'SEQ Apr 2019'!BD40</f>
        <v>12</v>
      </c>
      <c r="N62" s="137">
        <f>'SEQ Apr 2019'!BE40</f>
        <v>0</v>
      </c>
      <c r="O62" s="137" t="str">
        <f t="shared" si="33"/>
        <v>Pay-on-time off bill</v>
      </c>
      <c r="P62" s="137" t="s">
        <v>573</v>
      </c>
      <c r="Q62" s="247">
        <f t="shared" si="29"/>
        <v>5528.7919999999995</v>
      </c>
      <c r="R62" s="247">
        <f t="shared" si="30"/>
        <v>4865.3369599999996</v>
      </c>
      <c r="S62" s="138">
        <f t="shared" si="31"/>
        <v>6081.6711999999998</v>
      </c>
      <c r="T62" s="138">
        <f t="shared" si="32"/>
        <v>5351.8706560000001</v>
      </c>
      <c r="U62" s="160">
        <f>'SEQ Apr 2019'!BL40</f>
        <v>0</v>
      </c>
      <c r="V62" s="161" t="str">
        <f>'SEQ Apr 2019'!BM40</f>
        <v>n</v>
      </c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</row>
    <row r="63" spans="1:51" ht="14" x14ac:dyDescent="0.15">
      <c r="A63" s="131" t="str">
        <f>'SEQ Apr 2019'!K41</f>
        <v>Energy Locals</v>
      </c>
      <c r="B63" s="132" t="str">
        <f>'SEQ Apr 2019'!L41</f>
        <v>Business Member</v>
      </c>
      <c r="C63" s="133">
        <f>IF('SEQ Apr 2019'!BP41=0,91*'SEQ Apr 2019'!M41/100,(91*'SEQ Apr 2019'!M41/100)+'SEQ Apr 2019'!BP41/4)</f>
        <v>137.79</v>
      </c>
      <c r="D63" s="133">
        <f>IF('SEQ Apr 2019'!O41="",$C$51*$C$52*'SEQ Apr 2019'!N41/100,IF($C$51*$C$52&gt;='SEQ Apr 2019'!P41,('SEQ Apr 2019'!P41*'SEQ Apr 2019'!N41/100),($C$51*$C$52*'SEQ Apr 2019'!N41/100)))</f>
        <v>839.65</v>
      </c>
      <c r="E63" s="133">
        <f>IF(AND('SEQ Apr 2019'!R41&gt;0,'SEQ Apr 2019'!T41&gt;0),IF(($C$51*$C$52&lt;'SEQ Apr 2019'!T41),(0),($C$51*$C$52-'SEQ Apr 2019'!T41)*'SEQ Apr 2019'!U41/100),IF(AND('SEQ Apr 2019'!R41&gt;0,'SEQ Apr 2019'!T41=""),IF(($C$51*$C$52&lt;'SEQ Apr 2019'!R41+'SEQ Apr 2019'!P41),(0),(($C$51*$C$52-('SEQ Apr 2019'!R41+'SEQ Apr 2019'!P41))*'SEQ Apr 2019'!S41/100)),IF(AND('SEQ Apr 2019'!P41&gt;0,'SEQ Apr 2019'!R41=""&gt;0),IF(($C$51*$C$52&lt;'SEQ Apr 2019'!P41),(0),($C$51*$C$52-'SEQ Apr 2019'!P41)*'SEQ Apr 2019'!Q41/100),0)))</f>
        <v>0</v>
      </c>
      <c r="F63" s="134">
        <f>($C$51*$C$53)*'SEQ Apr 2019'!W41/100</f>
        <v>284.84999999999997</v>
      </c>
      <c r="G63" s="135">
        <f t="shared" si="24"/>
        <v>1262.29</v>
      </c>
      <c r="H63" s="246">
        <f t="shared" si="25"/>
        <v>4498</v>
      </c>
      <c r="I63" s="247">
        <f t="shared" si="26"/>
        <v>5049.16</v>
      </c>
      <c r="J63" s="136">
        <f t="shared" si="27"/>
        <v>5554.076</v>
      </c>
      <c r="K63" s="137">
        <f>'SEQ Apr 2019'!BB41</f>
        <v>0</v>
      </c>
      <c r="L63" s="137">
        <f>'SEQ Apr 2019'!BC41</f>
        <v>0</v>
      </c>
      <c r="M63" s="137">
        <f>'SEQ Apr 2019'!BD41</f>
        <v>0</v>
      </c>
      <c r="N63" s="137">
        <f>'SEQ Apr 2019'!BE41</f>
        <v>0</v>
      </c>
      <c r="O63" s="137" t="str">
        <f t="shared" si="33"/>
        <v>No discount</v>
      </c>
      <c r="P63" s="137" t="s">
        <v>573</v>
      </c>
      <c r="Q63" s="247">
        <f t="shared" si="29"/>
        <v>5049.16</v>
      </c>
      <c r="R63" s="247">
        <f t="shared" si="30"/>
        <v>5049.16</v>
      </c>
      <c r="S63" s="138">
        <f t="shared" si="31"/>
        <v>5554.076</v>
      </c>
      <c r="T63" s="138">
        <f t="shared" si="32"/>
        <v>5554.076</v>
      </c>
      <c r="U63" s="160">
        <f>'SEQ Apr 2019'!BL41</f>
        <v>0</v>
      </c>
      <c r="V63" s="161" t="str">
        <f>'SEQ Apr 2019'!BM41</f>
        <v>n</v>
      </c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</row>
    <row r="64" spans="1:51" ht="14" x14ac:dyDescent="0.15">
      <c r="A64" s="131" t="str">
        <f>'SEQ Apr 2019'!K42</f>
        <v>Red Energy</v>
      </c>
      <c r="B64" s="132" t="str">
        <f>'SEQ Apr 2019'!L42</f>
        <v>Easy Saver</v>
      </c>
      <c r="C64" s="133">
        <f>IF('SEQ Apr 2019'!BP42=0,91*'SEQ Apr 2019'!M42/100,(91*'SEQ Apr 2019'!M42/100)+'SEQ Apr 2019'!BP42/4)</f>
        <v>123.76</v>
      </c>
      <c r="D64" s="133">
        <f>IF('SEQ Apr 2019'!O42="",$C$51*$C$52*'SEQ Apr 2019'!N42/100,IF($C$51*$C$52&gt;='SEQ Apr 2019'!P42,('SEQ Apr 2019'!P42*'SEQ Apr 2019'!N42/100),($C$51*$C$52*'SEQ Apr 2019'!N42/100)))</f>
        <v>980</v>
      </c>
      <c r="E64" s="133">
        <f>IF(AND('SEQ Apr 2019'!R42&gt;0,'SEQ Apr 2019'!T42&gt;0),IF(($C$51*$C$52&lt;'SEQ Apr 2019'!T42),(0),($C$51*$C$52-'SEQ Apr 2019'!T42)*'SEQ Apr 2019'!U42/100),IF(AND('SEQ Apr 2019'!R42&gt;0,'SEQ Apr 2019'!T42=""),IF(($C$51*$C$52&lt;'SEQ Apr 2019'!R42+'SEQ Apr 2019'!P42),(0),(($C$51*$C$52-('SEQ Apr 2019'!R42+'SEQ Apr 2019'!P42))*'SEQ Apr 2019'!S42/100)),IF(AND('SEQ Apr 2019'!P42&gt;0,'SEQ Apr 2019'!R42=""&gt;0),IF(($C$51*$C$52&lt;'SEQ Apr 2019'!P42),(0),($C$51*$C$52-'SEQ Apr 2019'!P42)*'SEQ Apr 2019'!Q42/100),0)))</f>
        <v>0</v>
      </c>
      <c r="F64" s="134">
        <f>($C$51*$C$53)*'SEQ Apr 2019'!W42/100</f>
        <v>337.5</v>
      </c>
      <c r="G64" s="135">
        <f t="shared" si="24"/>
        <v>1441.26</v>
      </c>
      <c r="H64" s="246">
        <f t="shared" si="25"/>
        <v>5270</v>
      </c>
      <c r="I64" s="247">
        <f t="shared" si="26"/>
        <v>5765.04</v>
      </c>
      <c r="J64" s="136">
        <f t="shared" si="27"/>
        <v>6341.5440000000008</v>
      </c>
      <c r="K64" s="137">
        <f>'SEQ Apr 2019'!BB42</f>
        <v>0</v>
      </c>
      <c r="L64" s="137">
        <f>'SEQ Apr 2019'!BC42</f>
        <v>0</v>
      </c>
      <c r="M64" s="137">
        <f>'SEQ Apr 2019'!BD42</f>
        <v>10</v>
      </c>
      <c r="N64" s="137">
        <f>'SEQ Apr 2019'!BE42</f>
        <v>0</v>
      </c>
      <c r="O64" s="137" t="str">
        <f t="shared" si="33"/>
        <v>Pay-on-time off bill</v>
      </c>
      <c r="P64" s="137" t="s">
        <v>573</v>
      </c>
      <c r="Q64" s="247">
        <f t="shared" si="29"/>
        <v>5765.04</v>
      </c>
      <c r="R64" s="247">
        <f t="shared" si="30"/>
        <v>5188.5360000000001</v>
      </c>
      <c r="S64" s="138">
        <f t="shared" si="31"/>
        <v>6341.5440000000008</v>
      </c>
      <c r="T64" s="138">
        <f t="shared" si="32"/>
        <v>5707.3896000000004</v>
      </c>
      <c r="U64" s="160">
        <f>'SEQ Apr 2019'!BL42</f>
        <v>0</v>
      </c>
      <c r="V64" s="161" t="str">
        <f>'SEQ Apr 2019'!BM42</f>
        <v>n</v>
      </c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</row>
    <row r="65" spans="1:51" ht="14" x14ac:dyDescent="0.15">
      <c r="A65" s="131" t="str">
        <f>'SEQ Apr 2019'!K43</f>
        <v>Simply Energy</v>
      </c>
      <c r="B65" s="132" t="str">
        <f>'SEQ Apr 2019'!L43</f>
        <v>Business Save</v>
      </c>
      <c r="C65" s="133">
        <f>IF('SEQ Apr 2019'!BP43=0,91*'SEQ Apr 2019'!M43/100,(91*'SEQ Apr 2019'!M43/100)+'SEQ Apr 2019'!BP43/4)</f>
        <v>117.28989999999997</v>
      </c>
      <c r="D65" s="133">
        <f>IF('SEQ Apr 2019'!O43="",$C$51*$C$52*'SEQ Apr 2019'!N43/100,IF($C$51*$C$52&gt;='SEQ Apr 2019'!P43,('SEQ Apr 2019'!P43*'SEQ Apr 2019'!N43/100),($C$51*$C$52*'SEQ Apr 2019'!N43/100)))</f>
        <v>935.9</v>
      </c>
      <c r="E65" s="133">
        <f>IF(AND('SEQ Apr 2019'!R43&gt;0,'SEQ Apr 2019'!T43&gt;0),IF(($C$51*$C$52&lt;'SEQ Apr 2019'!T43),(0),($C$51*$C$52-'SEQ Apr 2019'!T43)*'SEQ Apr 2019'!U43/100),IF(AND('SEQ Apr 2019'!R43&gt;0,'SEQ Apr 2019'!T43=""),IF(($C$51*$C$52&lt;'SEQ Apr 2019'!R43+'SEQ Apr 2019'!P43),(0),(($C$51*$C$52-('SEQ Apr 2019'!R43+'SEQ Apr 2019'!P43))*'SEQ Apr 2019'!S43/100)),IF(AND('SEQ Apr 2019'!P43&gt;0,'SEQ Apr 2019'!R43=""&gt;0),IF(($C$51*$C$52&lt;'SEQ Apr 2019'!P43),(0),($C$51*$C$52-'SEQ Apr 2019'!P43)*'SEQ Apr 2019'!Q43/100),0)))</f>
        <v>0</v>
      </c>
      <c r="F65" s="134">
        <f>($C$51*$C$53)*'SEQ Apr 2019'!W43/100</f>
        <v>313.35000000000002</v>
      </c>
      <c r="G65" s="135">
        <f t="shared" si="24"/>
        <v>1366.5398999999998</v>
      </c>
      <c r="H65" s="246">
        <f t="shared" si="25"/>
        <v>4996.9999999999991</v>
      </c>
      <c r="I65" s="247">
        <f t="shared" si="26"/>
        <v>5466.159599999999</v>
      </c>
      <c r="J65" s="136">
        <f t="shared" si="27"/>
        <v>6012.7755599999991</v>
      </c>
      <c r="K65" s="137">
        <f>'SEQ Apr 2019'!BB43</f>
        <v>0</v>
      </c>
      <c r="L65" s="137">
        <f>'SEQ Apr 2019'!BC43</f>
        <v>10</v>
      </c>
      <c r="M65" s="137">
        <f>'SEQ Apr 2019'!BD43</f>
        <v>0</v>
      </c>
      <c r="N65" s="137">
        <f>'SEQ Apr 2019'!BE43</f>
        <v>0</v>
      </c>
      <c r="O65" s="137" t="str">
        <f t="shared" si="33"/>
        <v>Guaranteed off usage</v>
      </c>
      <c r="P65" s="137" t="s">
        <v>573</v>
      </c>
      <c r="Q65" s="247">
        <f t="shared" si="29"/>
        <v>4966.4595999999992</v>
      </c>
      <c r="R65" s="247">
        <f t="shared" si="30"/>
        <v>4966.4595999999992</v>
      </c>
      <c r="S65" s="138">
        <f t="shared" si="31"/>
        <v>5463.10556</v>
      </c>
      <c r="T65" s="138">
        <f t="shared" si="32"/>
        <v>5463.10556</v>
      </c>
      <c r="U65" s="160">
        <f>'SEQ Apr 2019'!BL43</f>
        <v>0</v>
      </c>
      <c r="V65" s="161" t="str">
        <f>'SEQ Apr 2019'!BM43</f>
        <v>n</v>
      </c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</row>
    <row r="66" spans="1:51" ht="14" x14ac:dyDescent="0.15">
      <c r="A66" s="131" t="str">
        <f>'SEQ Apr 2019'!K44</f>
        <v>Alinta Energy</v>
      </c>
      <c r="B66" s="132" t="str">
        <f>'SEQ Apr 2019'!L44</f>
        <v>Corporate Saver</v>
      </c>
      <c r="C66" s="133">
        <f>IF('SEQ Apr 2019'!BP44=0,91*'SEQ Apr 2019'!M44/100,(91*'SEQ Apr 2019'!M44/100)+'SEQ Apr 2019'!BP44/4)</f>
        <v>117.39</v>
      </c>
      <c r="D66" s="133">
        <f>IF('SEQ Apr 2019'!O44="",$C$51*$C$52*'SEQ Apr 2019'!N44/100,IF($C$51*$C$52&gt;='SEQ Apr 2019'!P44,('SEQ Apr 2019'!P44*'SEQ Apr 2019'!N44/100),($C$51*$C$52*'SEQ Apr 2019'!N44/100)))</f>
        <v>1044.05</v>
      </c>
      <c r="E66" s="133">
        <f>IF(AND('SEQ Apr 2019'!R44&gt;0,'SEQ Apr 2019'!T44&gt;0),IF(($C$51*$C$52&lt;'SEQ Apr 2019'!T44),(0),($C$51*$C$52-'SEQ Apr 2019'!T44)*'SEQ Apr 2019'!U44/100),IF(AND('SEQ Apr 2019'!R44&gt;0,'SEQ Apr 2019'!T44=""),IF(($C$51*$C$52&lt;'SEQ Apr 2019'!R44+'SEQ Apr 2019'!P44),(0),(($C$51*$C$52-('SEQ Apr 2019'!R44+'SEQ Apr 2019'!P44))*'SEQ Apr 2019'!S44/100)),IF(AND('SEQ Apr 2019'!P44&gt;0,'SEQ Apr 2019'!R44=""&gt;0),IF(($C$51*$C$52&lt;'SEQ Apr 2019'!P44),(0),($C$51*$C$52-'SEQ Apr 2019'!P44)*'SEQ Apr 2019'!Q44/100),0)))</f>
        <v>0</v>
      </c>
      <c r="F66" s="134">
        <f>($C$51*$C$53)*'SEQ Apr 2019'!W44/100</f>
        <v>360.75</v>
      </c>
      <c r="G66" s="135">
        <f t="shared" si="24"/>
        <v>1522.19</v>
      </c>
      <c r="H66" s="246">
        <f t="shared" si="25"/>
        <v>5619.2</v>
      </c>
      <c r="I66" s="247">
        <f t="shared" si="26"/>
        <v>6088.76</v>
      </c>
      <c r="J66" s="136">
        <f t="shared" si="27"/>
        <v>6697.6360000000004</v>
      </c>
      <c r="K66" s="137">
        <f>'SEQ Apr 2019'!BB44</f>
        <v>0</v>
      </c>
      <c r="L66" s="137">
        <f>'SEQ Apr 2019'!BC44</f>
        <v>20</v>
      </c>
      <c r="M66" s="137">
        <f>'SEQ Apr 2019'!BD44</f>
        <v>0</v>
      </c>
      <c r="N66" s="137">
        <f>'SEQ Apr 2019'!BE44</f>
        <v>0</v>
      </c>
      <c r="O66" s="137" t="str">
        <f t="shared" si="33"/>
        <v>Guaranteed off usage</v>
      </c>
      <c r="P66" s="137" t="s">
        <v>573</v>
      </c>
      <c r="Q66" s="247">
        <f t="shared" si="29"/>
        <v>4964.92</v>
      </c>
      <c r="R66" s="247">
        <f t="shared" si="30"/>
        <v>4964.92</v>
      </c>
      <c r="S66" s="138">
        <f t="shared" si="31"/>
        <v>5461.4120000000003</v>
      </c>
      <c r="T66" s="138">
        <f t="shared" si="32"/>
        <v>5461.4120000000003</v>
      </c>
      <c r="U66" s="160">
        <f>'SEQ Apr 2019'!BL44</f>
        <v>0</v>
      </c>
      <c r="V66" s="161" t="str">
        <f>'SEQ Apr 2019'!BM44</f>
        <v>n</v>
      </c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</row>
    <row r="67" spans="1:51" ht="14" x14ac:dyDescent="0.15">
      <c r="A67" s="131" t="str">
        <f>'SEQ Apr 2019'!K45</f>
        <v>Q Energy</v>
      </c>
      <c r="B67" s="132" t="str">
        <f>'SEQ Apr 2019'!L45</f>
        <v>Biz Saver</v>
      </c>
      <c r="C67" s="133">
        <f>IF('SEQ Apr 2019'!BP45=0,91*'SEQ Apr 2019'!M45/100,(91*'SEQ Apr 2019'!M45/100)+'SEQ Apr 2019'!BP45/4)</f>
        <v>117.39</v>
      </c>
      <c r="D67" s="133">
        <f>IF('SEQ Apr 2019'!O45="",$C$51*$C$52*'SEQ Apr 2019'!N45/100,IF($C$51*$C$52&gt;='SEQ Apr 2019'!P45,('SEQ Apr 2019'!P45*'SEQ Apr 2019'!N45/100),($C$51*$C$52*'SEQ Apr 2019'!N45/100)))</f>
        <v>874.65</v>
      </c>
      <c r="E67" s="133">
        <f>IF(AND('SEQ Apr 2019'!R45&gt;0,'SEQ Apr 2019'!T45&gt;0),IF(($C$51*$C$52&lt;'SEQ Apr 2019'!T45),(0),($C$51*$C$52-'SEQ Apr 2019'!T45)*'SEQ Apr 2019'!U45/100),IF(AND('SEQ Apr 2019'!R45&gt;0,'SEQ Apr 2019'!T45=""),IF(($C$51*$C$52&lt;'SEQ Apr 2019'!R45+'SEQ Apr 2019'!P45),(0),(($C$51*$C$52-('SEQ Apr 2019'!R45+'SEQ Apr 2019'!P45))*'SEQ Apr 2019'!S45/100)),IF(AND('SEQ Apr 2019'!P45&gt;0,'SEQ Apr 2019'!R45=""&gt;0),IF(($C$51*$C$52&lt;'SEQ Apr 2019'!P45),(0),($C$51*$C$52-'SEQ Apr 2019'!P45)*'SEQ Apr 2019'!Q45/100),0)))</f>
        <v>0</v>
      </c>
      <c r="F67" s="134">
        <f>($C$51*$C$53)*'SEQ Apr 2019'!W45/100</f>
        <v>281.14499999999998</v>
      </c>
      <c r="G67" s="135">
        <f t="shared" si="24"/>
        <v>1273.1849999999999</v>
      </c>
      <c r="H67" s="246">
        <f t="shared" si="25"/>
        <v>4623.1799999999994</v>
      </c>
      <c r="I67" s="247">
        <f t="shared" si="26"/>
        <v>5092.74</v>
      </c>
      <c r="J67" s="136">
        <f t="shared" si="27"/>
        <v>5602.0140000000001</v>
      </c>
      <c r="K67" s="137">
        <f>'SEQ Apr 2019'!BB45</f>
        <v>0</v>
      </c>
      <c r="L67" s="137">
        <f>'SEQ Apr 2019'!BC45</f>
        <v>0</v>
      </c>
      <c r="M67" s="137">
        <f>'SEQ Apr 2019'!BD45</f>
        <v>0</v>
      </c>
      <c r="N67" s="137">
        <f>'SEQ Apr 2019'!BE45</f>
        <v>0</v>
      </c>
      <c r="O67" s="137" t="str">
        <f t="shared" si="33"/>
        <v>No discount</v>
      </c>
      <c r="P67" s="137" t="s">
        <v>573</v>
      </c>
      <c r="Q67" s="247">
        <f t="shared" si="29"/>
        <v>5092.74</v>
      </c>
      <c r="R67" s="247">
        <f t="shared" si="30"/>
        <v>5092.74</v>
      </c>
      <c r="S67" s="138">
        <f t="shared" si="31"/>
        <v>5602.0140000000001</v>
      </c>
      <c r="T67" s="138">
        <f t="shared" si="32"/>
        <v>5602.0140000000001</v>
      </c>
      <c r="U67" s="160">
        <f>'SEQ Apr 2019'!BL45</f>
        <v>0</v>
      </c>
      <c r="V67" s="161" t="str">
        <f>'SEQ Apr 2019'!BM45</f>
        <v>n</v>
      </c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</row>
    <row r="68" spans="1:51" ht="14" x14ac:dyDescent="0.15">
      <c r="A68" s="131" t="str">
        <f>'SEQ Apr 2019'!K46</f>
        <v>1st Energy</v>
      </c>
      <c r="B68" s="132" t="str">
        <f>'SEQ Apr 2019'!L46</f>
        <v>1st Saver</v>
      </c>
      <c r="C68" s="133">
        <f>IF('SEQ Apr 2019'!BP46=0,91*'SEQ Apr 2019'!M46/100,(91*'SEQ Apr 2019'!M46/100)+'SEQ Apr 2019'!BP46/4)</f>
        <v>132.86000000000001</v>
      </c>
      <c r="D68" s="133">
        <f>IF('SEQ Apr 2019'!O46="",$C$51*$C$52*'SEQ Apr 2019'!N46/100,IF($C$51*$C$52&gt;='SEQ Apr 2019'!P46,('SEQ Apr 2019'!P46*'SEQ Apr 2019'!N46/100),($C$51*$C$52*'SEQ Apr 2019'!N46/100)))</f>
        <v>1060.5</v>
      </c>
      <c r="E68" s="133">
        <f>IF(AND('SEQ Apr 2019'!R46&gt;0,'SEQ Apr 2019'!T46&gt;0),IF(($C$51*$C$52&lt;'SEQ Apr 2019'!T46),(0),($C$51*$C$52-'SEQ Apr 2019'!T46)*'SEQ Apr 2019'!U46/100),IF(AND('SEQ Apr 2019'!R46&gt;0,'SEQ Apr 2019'!T46=""),IF(($C$51*$C$52&lt;'SEQ Apr 2019'!R46+'SEQ Apr 2019'!P46),(0),(($C$51*$C$52-('SEQ Apr 2019'!R46+'SEQ Apr 2019'!P46))*'SEQ Apr 2019'!S46/100)),IF(AND('SEQ Apr 2019'!P46&gt;0,'SEQ Apr 2019'!R46=""&gt;0),IF(($C$51*$C$52&lt;'SEQ Apr 2019'!P46),(0),($C$51*$C$52-'SEQ Apr 2019'!P46)*'SEQ Apr 2019'!Q46/100),0)))</f>
        <v>0</v>
      </c>
      <c r="F68" s="134">
        <f>($C$51*$C$53)*'SEQ Apr 2019'!W46/100</f>
        <v>361.5</v>
      </c>
      <c r="G68" s="135">
        <f t="shared" si="24"/>
        <v>1554.8600000000001</v>
      </c>
      <c r="H68" s="246">
        <f t="shared" si="25"/>
        <v>5688</v>
      </c>
      <c r="I68" s="247">
        <f t="shared" si="26"/>
        <v>6219.4400000000005</v>
      </c>
      <c r="J68" s="136">
        <f t="shared" si="27"/>
        <v>6841.3840000000009</v>
      </c>
      <c r="K68" s="137">
        <f>'SEQ Apr 2019'!BB46</f>
        <v>0</v>
      </c>
      <c r="L68" s="137">
        <f>'SEQ Apr 2019'!BC46</f>
        <v>0</v>
      </c>
      <c r="M68" s="137">
        <f>'SEQ Apr 2019'!BD46</f>
        <v>0</v>
      </c>
      <c r="N68" s="137">
        <f>'SEQ Apr 2019'!BE46</f>
        <v>15</v>
      </c>
      <c r="O68" s="137" t="str">
        <f t="shared" si="33"/>
        <v>Pay-on-time off usage</v>
      </c>
      <c r="P68" s="137" t="s">
        <v>573</v>
      </c>
      <c r="Q68" s="247">
        <f t="shared" si="29"/>
        <v>6219.4400000000005</v>
      </c>
      <c r="R68" s="247">
        <f t="shared" si="30"/>
        <v>5366.2400000000007</v>
      </c>
      <c r="S68" s="138">
        <f t="shared" si="31"/>
        <v>6841.3840000000009</v>
      </c>
      <c r="T68" s="138">
        <f t="shared" si="32"/>
        <v>5902.8640000000014</v>
      </c>
      <c r="U68" s="160">
        <f>'SEQ Apr 2019'!BL46</f>
        <v>0</v>
      </c>
      <c r="V68" s="161">
        <f>'SEQ Apr 2019'!BM46</f>
        <v>0</v>
      </c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</row>
    <row r="69" spans="1:51" ht="14" x14ac:dyDescent="0.15">
      <c r="A69" s="131" t="str">
        <f>'SEQ Apr 2019'!K47</f>
        <v>Next Business Energy</v>
      </c>
      <c r="B69" s="132" t="str">
        <f>'SEQ Apr 2019'!L47</f>
        <v>Pay on time</v>
      </c>
      <c r="C69" s="133">
        <f>IF('SEQ Apr 2019'!BP47=0,91*'SEQ Apr 2019'!M47/100,(91*'SEQ Apr 2019'!M47/100)+'SEQ Apr 2019'!BP47/4)</f>
        <v>118.3</v>
      </c>
      <c r="D69" s="133">
        <f>IF('SEQ Apr 2019'!O47="",$C$51*$C$52*'SEQ Apr 2019'!N47/100,IF($C$51*$C$52&gt;='SEQ Apr 2019'!P47,('SEQ Apr 2019'!P47*'SEQ Apr 2019'!N47/100),($C$51*$C$52*'SEQ Apr 2019'!N47/100)))</f>
        <v>662.5</v>
      </c>
      <c r="E69" s="133">
        <f>IF(AND('SEQ Apr 2019'!R47&gt;0,'SEQ Apr 2019'!T47&gt;0),IF(($C$51*$C$52&lt;'SEQ Apr 2019'!T47),(0),($C$51*$C$52-'SEQ Apr 2019'!T47)*'SEQ Apr 2019'!U47/100),IF(AND('SEQ Apr 2019'!R47&gt;0,'SEQ Apr 2019'!T47=""),IF(($C$51*$C$52&lt;'SEQ Apr 2019'!R47+'SEQ Apr 2019'!P47),(0),(($C$51*$C$52-('SEQ Apr 2019'!R47+'SEQ Apr 2019'!P47))*'SEQ Apr 2019'!S47/100)),IF(AND('SEQ Apr 2019'!P47&gt;0,'SEQ Apr 2019'!R47=""&gt;0),IF(($C$51*$C$52&lt;'SEQ Apr 2019'!P47),(0),($C$51*$C$52-'SEQ Apr 2019'!P47)*'SEQ Apr 2019'!Q47/100),0)))</f>
        <v>250</v>
      </c>
      <c r="F69" s="134">
        <f>($C$51*$C$53)*'SEQ Apr 2019'!W47/100</f>
        <v>307.5</v>
      </c>
      <c r="G69" s="135">
        <f t="shared" si="24"/>
        <v>1338.3</v>
      </c>
      <c r="H69" s="246">
        <f t="shared" si="25"/>
        <v>4880</v>
      </c>
      <c r="I69" s="247">
        <f t="shared" si="26"/>
        <v>5353.2</v>
      </c>
      <c r="J69" s="136">
        <f t="shared" si="27"/>
        <v>5888.52</v>
      </c>
      <c r="K69" s="137">
        <f>'SEQ Apr 2019'!BB47</f>
        <v>0</v>
      </c>
      <c r="L69" s="137">
        <f>'SEQ Apr 2019'!BC47</f>
        <v>0</v>
      </c>
      <c r="M69" s="137">
        <f>'SEQ Apr 2019'!BD47</f>
        <v>7</v>
      </c>
      <c r="N69" s="137">
        <f>'SEQ Apr 2019'!BE47</f>
        <v>0</v>
      </c>
      <c r="O69" s="137" t="str">
        <f t="shared" si="33"/>
        <v>Pay-on-time off bill</v>
      </c>
      <c r="P69" s="137" t="s">
        <v>573</v>
      </c>
      <c r="Q69" s="247">
        <f t="shared" si="29"/>
        <v>5353.2</v>
      </c>
      <c r="R69" s="247">
        <f t="shared" si="30"/>
        <v>4978.4759999999997</v>
      </c>
      <c r="S69" s="138">
        <f t="shared" si="31"/>
        <v>5888.52</v>
      </c>
      <c r="T69" s="138">
        <f t="shared" si="32"/>
        <v>5476.3235999999997</v>
      </c>
      <c r="U69" s="160">
        <f>'SEQ Apr 2019'!BL47</f>
        <v>24</v>
      </c>
      <c r="V69" s="161" t="str">
        <f>'SEQ Apr 2019'!BM47</f>
        <v>n</v>
      </c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</row>
    <row r="70" spans="1:51" ht="15" thickBot="1" x14ac:dyDescent="0.2">
      <c r="A70" s="148" t="str">
        <f>'SEQ Apr 2019'!K48</f>
        <v>Amaysim</v>
      </c>
      <c r="B70" s="149" t="str">
        <f>'SEQ Apr 2019'!L48</f>
        <v>Business as you go</v>
      </c>
      <c r="C70" s="166">
        <f>IF('SEQ Apr 2019'!BP48=0,91*'SEQ Apr 2019'!M48/100,(91*'SEQ Apr 2019'!M48/100)+'SEQ Apr 2019'!BP48/4)</f>
        <v>125.22510000000003</v>
      </c>
      <c r="D70" s="166">
        <f>IF('SEQ Apr 2019'!O48="",$C$51*$C$52*'SEQ Apr 2019'!N48/100,IF($C$51*$C$52&gt;='SEQ Apr 2019'!P48,('SEQ Apr 2019'!P48*'SEQ Apr 2019'!N48/100),($C$51*$C$52*'SEQ Apr 2019'!N48/100)))</f>
        <v>932.4</v>
      </c>
      <c r="E70" s="166">
        <f>IF(AND('SEQ Apr 2019'!R48&gt;0,'SEQ Apr 2019'!T48&gt;0),IF(($C$51*$C$52&lt;'SEQ Apr 2019'!T48),(0),($C$51*$C$52-'SEQ Apr 2019'!T48)*'SEQ Apr 2019'!U48/100),IF(AND('SEQ Apr 2019'!R48&gt;0,'SEQ Apr 2019'!T48=""),IF(($C$51*$C$52&lt;'SEQ Apr 2019'!R48+'SEQ Apr 2019'!P48),(0),(($C$51*$C$52-('SEQ Apr 2019'!R48+'SEQ Apr 2019'!P48))*'SEQ Apr 2019'!S48/100)),IF(AND('SEQ Apr 2019'!P48&gt;0,'SEQ Apr 2019'!R48=""&gt;0),IF(($C$51*$C$52&lt;'SEQ Apr 2019'!P48),(0),($C$51*$C$52-'SEQ Apr 2019'!P48)*'SEQ Apr 2019'!Q48/100),0)))</f>
        <v>0</v>
      </c>
      <c r="F70" s="173">
        <f>($C$51*$C$53)*'SEQ Apr 2019'!W48/100</f>
        <v>333.45</v>
      </c>
      <c r="G70" s="167">
        <f t="shared" si="24"/>
        <v>1391.0751</v>
      </c>
      <c r="H70" s="248">
        <f t="shared" si="25"/>
        <v>5063.3999999999996</v>
      </c>
      <c r="I70" s="249">
        <f t="shared" si="26"/>
        <v>5564.3004000000001</v>
      </c>
      <c r="J70" s="168">
        <f t="shared" si="27"/>
        <v>6120.7304400000003</v>
      </c>
      <c r="K70" s="153">
        <f>'SEQ Apr 2019'!BB48</f>
        <v>0</v>
      </c>
      <c r="L70" s="153">
        <f>'SEQ Apr 2019'!BC48</f>
        <v>0</v>
      </c>
      <c r="M70" s="153">
        <f>'SEQ Apr 2019'!BD48</f>
        <v>0</v>
      </c>
      <c r="N70" s="153">
        <f>'SEQ Apr 2019'!BE48</f>
        <v>0</v>
      </c>
      <c r="O70" s="153" t="str">
        <f t="shared" si="33"/>
        <v>No discount</v>
      </c>
      <c r="P70" s="153" t="s">
        <v>573</v>
      </c>
      <c r="Q70" s="250">
        <f t="shared" si="29"/>
        <v>5564.3004000000001</v>
      </c>
      <c r="R70" s="249">
        <f t="shared" si="30"/>
        <v>5564.3004000000001</v>
      </c>
      <c r="S70" s="169">
        <f t="shared" si="31"/>
        <v>6120.7304400000003</v>
      </c>
      <c r="T70" s="169">
        <f t="shared" si="32"/>
        <v>6120.7304400000003</v>
      </c>
      <c r="U70" s="170">
        <f>'SEQ Apr 2019'!BL48</f>
        <v>0</v>
      </c>
      <c r="V70" s="165" t="str">
        <f>'SEQ Apr 2019'!BM48</f>
        <v>n</v>
      </c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</row>
    <row r="71" spans="1:51" ht="14" x14ac:dyDescent="0.15"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</row>
    <row r="72" spans="1:51" ht="14" x14ac:dyDescent="0.15"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</row>
    <row r="73" spans="1:51" ht="14" x14ac:dyDescent="0.15"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</row>
    <row r="74" spans="1:51" ht="14" x14ac:dyDescent="0.15"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</row>
    <row r="75" spans="1:51" ht="14" x14ac:dyDescent="0.15"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</row>
    <row r="76" spans="1:51" ht="14" x14ac:dyDescent="0.15"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</row>
    <row r="77" spans="1:51" ht="14" x14ac:dyDescent="0.15">
      <c r="J77" s="264" t="s">
        <v>608</v>
      </c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</row>
    <row r="78" spans="1:51" ht="14" x14ac:dyDescent="0.15"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</row>
    <row r="79" spans="1:51" ht="14" x14ac:dyDescent="0.15"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</row>
    <row r="80" spans="1:51" ht="14" x14ac:dyDescent="0.15"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</row>
    <row r="81" spans="23:51" ht="14" x14ac:dyDescent="0.15"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</row>
    <row r="82" spans="23:51" ht="14" x14ac:dyDescent="0.15"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</row>
    <row r="83" spans="23:51" ht="14" x14ac:dyDescent="0.15"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</row>
    <row r="84" spans="23:51" ht="14" x14ac:dyDescent="0.15"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</row>
    <row r="85" spans="23:51" ht="14" x14ac:dyDescent="0.15"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</row>
    <row r="86" spans="23:51" ht="14" x14ac:dyDescent="0.15"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</row>
    <row r="87" spans="23:51" ht="14" x14ac:dyDescent="0.15"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</row>
    <row r="88" spans="23:51" ht="14" x14ac:dyDescent="0.15"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</row>
    <row r="89" spans="23:51" ht="14" x14ac:dyDescent="0.15"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</row>
    <row r="90" spans="23:51" ht="14" x14ac:dyDescent="0.15"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</row>
    <row r="91" spans="23:51" ht="14" x14ac:dyDescent="0.15"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</row>
    <row r="92" spans="23:51" ht="14" x14ac:dyDescent="0.15"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</row>
    <row r="93" spans="23:51" ht="14" x14ac:dyDescent="0.15"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5"/>
      <c r="AM93" s="185"/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  <c r="AX93" s="185"/>
      <c r="AY93" s="185"/>
    </row>
    <row r="94" spans="23:51" ht="14" x14ac:dyDescent="0.15"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</row>
    <row r="95" spans="23:51" ht="14" x14ac:dyDescent="0.15"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185"/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5"/>
    </row>
    <row r="96" spans="23:51" ht="14" x14ac:dyDescent="0.15"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5"/>
    </row>
    <row r="97" spans="23:51" ht="14" x14ac:dyDescent="0.15"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  <c r="AX97" s="185"/>
      <c r="AY97" s="185"/>
    </row>
    <row r="98" spans="23:51" ht="14" x14ac:dyDescent="0.15"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</row>
    <row r="99" spans="23:51" ht="14" x14ac:dyDescent="0.15"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</row>
    <row r="100" spans="23:51" ht="14" x14ac:dyDescent="0.15"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</row>
    <row r="101" spans="23:51" ht="14" x14ac:dyDescent="0.15"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</row>
    <row r="102" spans="23:51" ht="14" x14ac:dyDescent="0.15"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</row>
    <row r="103" spans="23:51" ht="14" x14ac:dyDescent="0.15"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</row>
    <row r="104" spans="23:51" ht="14" x14ac:dyDescent="0.15"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</row>
    <row r="105" spans="23:51" ht="14" x14ac:dyDescent="0.15"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</row>
    <row r="106" spans="23:51" ht="14" x14ac:dyDescent="0.15"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</row>
    <row r="107" spans="23:51" ht="14" x14ac:dyDescent="0.15"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</row>
    <row r="108" spans="23:51" ht="14" x14ac:dyDescent="0.15"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</row>
    <row r="109" spans="23:51" ht="14" x14ac:dyDescent="0.15"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</row>
    <row r="110" spans="23:51" ht="14" x14ac:dyDescent="0.15"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</row>
    <row r="111" spans="23:51" ht="14" x14ac:dyDescent="0.15"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</row>
    <row r="112" spans="23:51" ht="14" x14ac:dyDescent="0.15"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</row>
    <row r="113" spans="23:51" ht="14" x14ac:dyDescent="0.15"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</row>
    <row r="114" spans="23:51" ht="14" x14ac:dyDescent="0.15"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</row>
    <row r="115" spans="23:51" ht="14" x14ac:dyDescent="0.15"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</row>
    <row r="116" spans="23:51" ht="14" x14ac:dyDescent="0.15"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</row>
    <row r="117" spans="23:51" ht="14" x14ac:dyDescent="0.15"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</row>
    <row r="118" spans="23:51" ht="14" x14ac:dyDescent="0.15"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</row>
    <row r="119" spans="23:51" ht="14" x14ac:dyDescent="0.15"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</row>
    <row r="120" spans="23:51" ht="14" x14ac:dyDescent="0.15"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</row>
    <row r="121" spans="23:51" ht="14" x14ac:dyDescent="0.15"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</row>
    <row r="122" spans="23:51" ht="14" x14ac:dyDescent="0.15"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</row>
    <row r="123" spans="23:51" ht="14" x14ac:dyDescent="0.15"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</row>
    <row r="124" spans="23:51" ht="14" x14ac:dyDescent="0.15"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</row>
    <row r="125" spans="23:51" ht="14" x14ac:dyDescent="0.15"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</row>
    <row r="126" spans="23:51" ht="14" x14ac:dyDescent="0.15"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</row>
    <row r="127" spans="23:51" ht="14" x14ac:dyDescent="0.15"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</row>
    <row r="128" spans="23:51" ht="14" x14ac:dyDescent="0.15"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</row>
    <row r="129" spans="23:51" ht="14" x14ac:dyDescent="0.15"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</row>
    <row r="130" spans="23:51" ht="14" x14ac:dyDescent="0.15"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</row>
    <row r="131" spans="23:51" ht="14" x14ac:dyDescent="0.15"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</row>
    <row r="132" spans="23:51" ht="14" x14ac:dyDescent="0.15"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</row>
    <row r="133" spans="23:51" ht="14" x14ac:dyDescent="0.15"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</row>
    <row r="134" spans="23:51" ht="14" x14ac:dyDescent="0.15"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</row>
    <row r="135" spans="23:51" ht="14" x14ac:dyDescent="0.15"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185"/>
    </row>
    <row r="136" spans="23:51" ht="14" x14ac:dyDescent="0.15"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</row>
    <row r="137" spans="23:51" ht="14" x14ac:dyDescent="0.15"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</row>
    <row r="138" spans="23:51" ht="14" x14ac:dyDescent="0.15"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</row>
    <row r="139" spans="23:51" ht="14" x14ac:dyDescent="0.15"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</row>
    <row r="140" spans="23:51" ht="14" x14ac:dyDescent="0.15"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</row>
    <row r="141" spans="23:51" ht="14" x14ac:dyDescent="0.15"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</row>
    <row r="142" spans="23:51" ht="14" x14ac:dyDescent="0.15"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</row>
    <row r="143" spans="23:51" ht="14" x14ac:dyDescent="0.15"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</row>
    <row r="144" spans="23:51" ht="14" x14ac:dyDescent="0.15"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</row>
    <row r="145" spans="23:51" ht="14" x14ac:dyDescent="0.15"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</row>
    <row r="146" spans="23:51" ht="14" x14ac:dyDescent="0.15"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</row>
    <row r="147" spans="23:51" ht="14" x14ac:dyDescent="0.15"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</row>
    <row r="148" spans="23:51" ht="14" x14ac:dyDescent="0.15"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</row>
    <row r="149" spans="23:51" ht="14" x14ac:dyDescent="0.15"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</row>
    <row r="150" spans="23:51" ht="14" x14ac:dyDescent="0.15"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</row>
    <row r="151" spans="23:51" ht="14" x14ac:dyDescent="0.15"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</row>
    <row r="152" spans="23:51" ht="14" x14ac:dyDescent="0.15"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</row>
    <row r="153" spans="23:51" ht="14" x14ac:dyDescent="0.15"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</row>
    <row r="154" spans="23:51" ht="14" x14ac:dyDescent="0.15"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</row>
    <row r="155" spans="23:51" ht="14" x14ac:dyDescent="0.15"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</row>
    <row r="156" spans="23:51" ht="14" x14ac:dyDescent="0.15"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</row>
    <row r="157" spans="23:51" ht="14" x14ac:dyDescent="0.15"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</row>
    <row r="158" spans="23:51" ht="14" x14ac:dyDescent="0.15"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</row>
    <row r="159" spans="23:51" ht="14" x14ac:dyDescent="0.15"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</row>
    <row r="160" spans="23:51" ht="14" x14ac:dyDescent="0.15"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</row>
    <row r="161" spans="23:51" ht="14" x14ac:dyDescent="0.15"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</row>
    <row r="162" spans="23:51" ht="14" x14ac:dyDescent="0.15"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</row>
    <row r="163" spans="23:51" ht="14" x14ac:dyDescent="0.15"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</row>
    <row r="164" spans="23:51" ht="14" x14ac:dyDescent="0.15"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</row>
    <row r="165" spans="23:51" ht="14" x14ac:dyDescent="0.15"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  <c r="AX165" s="185"/>
      <c r="AY165" s="185"/>
    </row>
    <row r="166" spans="23:51" ht="14" x14ac:dyDescent="0.15">
      <c r="W166" s="185"/>
      <c r="X166" s="185"/>
      <c r="Y166" s="185"/>
      <c r="Z166" s="185"/>
      <c r="AA166" s="185"/>
      <c r="AB166" s="185"/>
      <c r="AC166" s="185"/>
      <c r="AD166" s="185"/>
      <c r="AE166" s="185"/>
      <c r="AF166" s="185"/>
      <c r="AG166" s="185"/>
      <c r="AH166" s="185"/>
      <c r="AI166" s="185"/>
      <c r="AJ166" s="185"/>
      <c r="AK166" s="185"/>
      <c r="AL166" s="185"/>
      <c r="AM166" s="185"/>
      <c r="AN166" s="185"/>
      <c r="AO166" s="185"/>
      <c r="AP166" s="185"/>
      <c r="AQ166" s="185"/>
      <c r="AR166" s="185"/>
      <c r="AS166" s="185"/>
      <c r="AT166" s="185"/>
      <c r="AU166" s="185"/>
      <c r="AV166" s="185"/>
      <c r="AW166" s="185"/>
      <c r="AX166" s="185"/>
      <c r="AY166" s="185"/>
    </row>
    <row r="167" spans="23:51" ht="14" x14ac:dyDescent="0.15"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  <c r="AX167" s="185"/>
      <c r="AY167" s="185"/>
    </row>
    <row r="168" spans="23:51" ht="14" x14ac:dyDescent="0.15"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</row>
    <row r="169" spans="23:51" ht="14" x14ac:dyDescent="0.15"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  <c r="AX169" s="185"/>
      <c r="AY169" s="185"/>
    </row>
    <row r="170" spans="23:51" ht="14" x14ac:dyDescent="0.15"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</row>
    <row r="171" spans="23:51" ht="14" x14ac:dyDescent="0.15"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</row>
    <row r="172" spans="23:51" ht="14" x14ac:dyDescent="0.15"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</row>
    <row r="173" spans="23:51" ht="14" x14ac:dyDescent="0.15"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</row>
    <row r="174" spans="23:51" ht="14" x14ac:dyDescent="0.15"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</row>
    <row r="175" spans="23:51" ht="14" x14ac:dyDescent="0.15"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</row>
    <row r="176" spans="23:51" ht="14" x14ac:dyDescent="0.15"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</row>
    <row r="177" spans="23:51" ht="14" x14ac:dyDescent="0.15"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</row>
    <row r="178" spans="23:51" ht="14" x14ac:dyDescent="0.15"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</row>
    <row r="179" spans="23:51" ht="14" x14ac:dyDescent="0.15"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  <c r="AX179" s="185"/>
      <c r="AY179" s="185"/>
    </row>
    <row r="180" spans="23:51" ht="14" x14ac:dyDescent="0.15"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  <c r="AW180" s="185"/>
      <c r="AX180" s="185"/>
      <c r="AY180" s="185"/>
    </row>
    <row r="181" spans="23:51" ht="14" x14ac:dyDescent="0.15"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  <c r="AW181" s="185"/>
      <c r="AX181" s="185"/>
      <c r="AY181" s="185"/>
    </row>
    <row r="182" spans="23:51" ht="14" x14ac:dyDescent="0.15">
      <c r="W182" s="185"/>
      <c r="X182" s="185"/>
      <c r="Y182" s="185"/>
      <c r="Z182" s="185"/>
      <c r="AA182" s="185"/>
      <c r="AB182" s="185"/>
      <c r="AC182" s="185"/>
      <c r="AD182" s="185"/>
      <c r="AE182" s="185"/>
      <c r="AF182" s="185"/>
      <c r="AG182" s="185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  <c r="AX182" s="185"/>
      <c r="AY182" s="185"/>
    </row>
    <row r="183" spans="23:51" ht="14" x14ac:dyDescent="0.15"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  <c r="AX183" s="185"/>
      <c r="AY183" s="185"/>
    </row>
    <row r="184" spans="23:51" ht="14" x14ac:dyDescent="0.15"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  <c r="AX184" s="185"/>
      <c r="AY184" s="185"/>
    </row>
    <row r="185" spans="23:51" ht="14" x14ac:dyDescent="0.15">
      <c r="W185" s="185"/>
      <c r="X185" s="185"/>
      <c r="Y185" s="185"/>
      <c r="Z185" s="185"/>
      <c r="AA185" s="185"/>
      <c r="AB185" s="185"/>
      <c r="AC185" s="185"/>
      <c r="AD185" s="185"/>
      <c r="AE185" s="185"/>
      <c r="AF185" s="185"/>
      <c r="AG185" s="185"/>
      <c r="AH185" s="185"/>
      <c r="AI185" s="185"/>
      <c r="AJ185" s="185"/>
      <c r="AK185" s="185"/>
      <c r="AL185" s="185"/>
      <c r="AM185" s="185"/>
      <c r="AN185" s="185"/>
      <c r="AO185" s="185"/>
      <c r="AP185" s="185"/>
      <c r="AQ185" s="185"/>
      <c r="AR185" s="185"/>
      <c r="AS185" s="185"/>
      <c r="AT185" s="185"/>
      <c r="AU185" s="185"/>
      <c r="AV185" s="185"/>
      <c r="AW185" s="185"/>
      <c r="AX185" s="185"/>
      <c r="AY185" s="185"/>
    </row>
    <row r="186" spans="23:51" ht="14" x14ac:dyDescent="0.15"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  <c r="AX186" s="185"/>
      <c r="AY186" s="185"/>
    </row>
    <row r="187" spans="23:51" ht="14" x14ac:dyDescent="0.15">
      <c r="W187" s="185"/>
      <c r="X187" s="185"/>
      <c r="Y187" s="185"/>
      <c r="Z187" s="185"/>
      <c r="AA187" s="185"/>
      <c r="AB187" s="185"/>
      <c r="AC187" s="185"/>
      <c r="AD187" s="185"/>
      <c r="AE187" s="185"/>
      <c r="AF187" s="185"/>
      <c r="AG187" s="185"/>
      <c r="AH187" s="185"/>
      <c r="AI187" s="185"/>
      <c r="AJ187" s="185"/>
      <c r="AK187" s="185"/>
      <c r="AL187" s="185"/>
      <c r="AM187" s="185"/>
      <c r="AN187" s="185"/>
      <c r="AO187" s="185"/>
      <c r="AP187" s="185"/>
      <c r="AQ187" s="185"/>
      <c r="AR187" s="185"/>
      <c r="AS187" s="185"/>
      <c r="AT187" s="185"/>
      <c r="AU187" s="185"/>
      <c r="AV187" s="185"/>
      <c r="AW187" s="185"/>
      <c r="AX187" s="185"/>
      <c r="AY187" s="185"/>
    </row>
    <row r="188" spans="23:51" ht="14" x14ac:dyDescent="0.15"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</row>
    <row r="189" spans="23:51" ht="14" x14ac:dyDescent="0.15"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</row>
    <row r="190" spans="23:51" ht="14" x14ac:dyDescent="0.15"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</row>
    <row r="191" spans="23:51" ht="14" x14ac:dyDescent="0.15"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  <c r="AX191" s="185"/>
      <c r="AY191" s="185"/>
    </row>
    <row r="192" spans="23:51" ht="14" x14ac:dyDescent="0.15"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  <c r="AX192" s="185"/>
      <c r="AY192" s="185"/>
    </row>
    <row r="193" spans="23:51" ht="14" x14ac:dyDescent="0.15"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</row>
    <row r="194" spans="23:51" ht="14" x14ac:dyDescent="0.15">
      <c r="W194" s="185"/>
      <c r="X194" s="185"/>
      <c r="Y194" s="185"/>
      <c r="Z194" s="185"/>
      <c r="AA194" s="185"/>
      <c r="AB194" s="185"/>
      <c r="AC194" s="185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  <c r="AX194" s="185"/>
      <c r="AY194" s="185"/>
    </row>
    <row r="195" spans="23:51" ht="14" x14ac:dyDescent="0.15"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</row>
    <row r="196" spans="23:51" ht="14" x14ac:dyDescent="0.15"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5"/>
    </row>
    <row r="197" spans="23:51" ht="14" x14ac:dyDescent="0.15"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</row>
    <row r="198" spans="23:51" ht="14" x14ac:dyDescent="0.15"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  <c r="AX198" s="185"/>
      <c r="AY198" s="185"/>
    </row>
    <row r="199" spans="23:51" ht="14" x14ac:dyDescent="0.15"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  <c r="AX199" s="185"/>
      <c r="AY199" s="185"/>
    </row>
    <row r="200" spans="23:51" ht="14" x14ac:dyDescent="0.15"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</row>
    <row r="201" spans="23:51" ht="14" x14ac:dyDescent="0.15"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5"/>
    </row>
    <row r="202" spans="23:51" ht="14" x14ac:dyDescent="0.15"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5"/>
      <c r="AM202" s="185"/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5"/>
    </row>
    <row r="203" spans="23:51" ht="14" x14ac:dyDescent="0.15"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</row>
    <row r="204" spans="23:51" ht="14" x14ac:dyDescent="0.15"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</row>
    <row r="205" spans="23:51" ht="14" x14ac:dyDescent="0.15"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  <c r="AR205" s="185"/>
      <c r="AS205" s="185"/>
      <c r="AT205" s="185"/>
      <c r="AU205" s="185"/>
      <c r="AV205" s="185"/>
      <c r="AW205" s="185"/>
      <c r="AX205" s="185"/>
      <c r="AY205" s="185"/>
    </row>
    <row r="206" spans="23:51" ht="14" x14ac:dyDescent="0.15"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</row>
    <row r="207" spans="23:51" ht="14" x14ac:dyDescent="0.15"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</row>
    <row r="208" spans="23:51" ht="14" x14ac:dyDescent="0.15"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</row>
    <row r="209" spans="23:51" ht="14" x14ac:dyDescent="0.15"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</row>
    <row r="210" spans="23:51" ht="14" x14ac:dyDescent="0.15"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</row>
    <row r="211" spans="23:51" ht="14" x14ac:dyDescent="0.15"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</row>
    <row r="212" spans="23:51" ht="14" x14ac:dyDescent="0.15"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</row>
    <row r="213" spans="23:51" ht="14" x14ac:dyDescent="0.15"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</row>
    <row r="214" spans="23:51" ht="14" x14ac:dyDescent="0.15"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</row>
    <row r="215" spans="23:51" ht="14" x14ac:dyDescent="0.15"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  <c r="AX215" s="185"/>
      <c r="AY215" s="185"/>
    </row>
    <row r="216" spans="23:51" ht="14" x14ac:dyDescent="0.15"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</row>
    <row r="217" spans="23:51" ht="14" x14ac:dyDescent="0.15"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  <c r="AJ217" s="185"/>
      <c r="AK217" s="185"/>
      <c r="AL217" s="185"/>
      <c r="AM217" s="185"/>
      <c r="AN217" s="185"/>
      <c r="AO217" s="185"/>
      <c r="AP217" s="185"/>
      <c r="AQ217" s="185"/>
      <c r="AR217" s="185"/>
      <c r="AS217" s="185"/>
      <c r="AT217" s="185"/>
      <c r="AU217" s="185"/>
      <c r="AV217" s="185"/>
      <c r="AW217" s="185"/>
      <c r="AX217" s="185"/>
      <c r="AY217" s="185"/>
    </row>
    <row r="218" spans="23:51" ht="14" x14ac:dyDescent="0.15"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  <c r="AX218" s="185"/>
      <c r="AY218" s="185"/>
    </row>
    <row r="219" spans="23:51" ht="14" x14ac:dyDescent="0.15"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  <c r="AX219" s="185"/>
      <c r="AY219" s="185"/>
    </row>
    <row r="220" spans="23:51" ht="14" x14ac:dyDescent="0.15"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  <c r="AJ220" s="185"/>
      <c r="AK220" s="185"/>
      <c r="AL220" s="185"/>
      <c r="AM220" s="185"/>
      <c r="AN220" s="185"/>
      <c r="AO220" s="185"/>
      <c r="AP220" s="185"/>
      <c r="AQ220" s="185"/>
      <c r="AR220" s="185"/>
      <c r="AS220" s="185"/>
      <c r="AT220" s="185"/>
      <c r="AU220" s="185"/>
      <c r="AV220" s="185"/>
      <c r="AW220" s="185"/>
      <c r="AX220" s="185"/>
      <c r="AY220" s="185"/>
    </row>
    <row r="221" spans="23:51" ht="14" x14ac:dyDescent="0.15"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  <c r="AJ221" s="185"/>
      <c r="AK221" s="185"/>
      <c r="AL221" s="185"/>
      <c r="AM221" s="185"/>
      <c r="AN221" s="185"/>
      <c r="AO221" s="185"/>
      <c r="AP221" s="185"/>
      <c r="AQ221" s="185"/>
      <c r="AR221" s="185"/>
      <c r="AS221" s="185"/>
      <c r="AT221" s="185"/>
      <c r="AU221" s="185"/>
      <c r="AV221" s="185"/>
      <c r="AW221" s="185"/>
      <c r="AX221" s="185"/>
      <c r="AY221" s="185"/>
    </row>
    <row r="222" spans="23:51" ht="14" x14ac:dyDescent="0.15"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  <c r="AJ222" s="185"/>
      <c r="AK222" s="185"/>
      <c r="AL222" s="185"/>
      <c r="AM222" s="185"/>
      <c r="AN222" s="185"/>
      <c r="AO222" s="185"/>
      <c r="AP222" s="185"/>
      <c r="AQ222" s="185"/>
      <c r="AR222" s="185"/>
      <c r="AS222" s="185"/>
      <c r="AT222" s="185"/>
      <c r="AU222" s="185"/>
      <c r="AV222" s="185"/>
      <c r="AW222" s="185"/>
      <c r="AX222" s="185"/>
      <c r="AY222" s="185"/>
    </row>
    <row r="223" spans="23:51" ht="14" x14ac:dyDescent="0.15"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  <c r="AX223" s="185"/>
      <c r="AY223" s="185"/>
    </row>
    <row r="224" spans="23:51" ht="14" x14ac:dyDescent="0.15"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  <c r="AX224" s="185"/>
      <c r="AY224" s="185"/>
    </row>
    <row r="225" spans="23:51" ht="14" x14ac:dyDescent="0.15"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  <c r="AX225" s="185"/>
      <c r="AY225" s="185"/>
    </row>
    <row r="226" spans="23:51" ht="14" x14ac:dyDescent="0.15"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</row>
    <row r="227" spans="23:51" ht="14" x14ac:dyDescent="0.15"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</row>
    <row r="228" spans="23:51" ht="14" x14ac:dyDescent="0.15"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</row>
    <row r="229" spans="23:51" ht="14" x14ac:dyDescent="0.15"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  <c r="AW229" s="185"/>
      <c r="AX229" s="185"/>
      <c r="AY229" s="185"/>
    </row>
    <row r="230" spans="23:51" ht="14" x14ac:dyDescent="0.15"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  <c r="AX230" s="185"/>
      <c r="AY230" s="185"/>
    </row>
    <row r="231" spans="23:51" ht="14" x14ac:dyDescent="0.15"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  <c r="AR231" s="185"/>
      <c r="AS231" s="185"/>
      <c r="AT231" s="185"/>
      <c r="AU231" s="185"/>
      <c r="AV231" s="185"/>
      <c r="AW231" s="185"/>
      <c r="AX231" s="185"/>
      <c r="AY231" s="185"/>
    </row>
    <row r="232" spans="23:51" ht="14" x14ac:dyDescent="0.15"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  <c r="AX232" s="185"/>
      <c r="AY232" s="185"/>
    </row>
    <row r="233" spans="23:51" ht="14" x14ac:dyDescent="0.15"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  <c r="AX233" s="185"/>
      <c r="AY233" s="185"/>
    </row>
    <row r="234" spans="23:51" ht="14" x14ac:dyDescent="0.15"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</row>
    <row r="235" spans="23:51" ht="14" x14ac:dyDescent="0.15"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</row>
    <row r="236" spans="23:51" ht="14" x14ac:dyDescent="0.15">
      <c r="W236" s="185"/>
      <c r="X236" s="185"/>
      <c r="Y236" s="185"/>
      <c r="Z236" s="185"/>
      <c r="AA236" s="185"/>
      <c r="AB236" s="185"/>
      <c r="AC236" s="185"/>
      <c r="AD236" s="185"/>
      <c r="AE236" s="185"/>
      <c r="AF236" s="185"/>
      <c r="AG236" s="185"/>
      <c r="AH236" s="185"/>
      <c r="AI236" s="185"/>
      <c r="AJ236" s="185"/>
      <c r="AK236" s="185"/>
      <c r="AL236" s="185"/>
      <c r="AM236" s="185"/>
      <c r="AN236" s="185"/>
      <c r="AO236" s="185"/>
      <c r="AP236" s="185"/>
      <c r="AQ236" s="185"/>
      <c r="AR236" s="185"/>
      <c r="AS236" s="185"/>
      <c r="AT236" s="185"/>
      <c r="AU236" s="185"/>
      <c r="AV236" s="185"/>
      <c r="AW236" s="185"/>
      <c r="AX236" s="185"/>
      <c r="AY236" s="185"/>
    </row>
    <row r="237" spans="23:51" ht="14" x14ac:dyDescent="0.15"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  <c r="AX237" s="185"/>
      <c r="AY237" s="185"/>
    </row>
    <row r="238" spans="23:51" ht="14" x14ac:dyDescent="0.15"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  <c r="AX238" s="185"/>
      <c r="AY238" s="185"/>
    </row>
    <row r="239" spans="23:51" ht="14" x14ac:dyDescent="0.15"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185"/>
      <c r="AK239" s="185"/>
      <c r="AL239" s="185"/>
      <c r="AM239" s="185"/>
      <c r="AN239" s="185"/>
      <c r="AO239" s="185"/>
      <c r="AP239" s="185"/>
      <c r="AQ239" s="185"/>
      <c r="AR239" s="185"/>
      <c r="AS239" s="185"/>
      <c r="AT239" s="185"/>
      <c r="AU239" s="185"/>
      <c r="AV239" s="185"/>
      <c r="AW239" s="185"/>
      <c r="AX239" s="185"/>
      <c r="AY239" s="185"/>
    </row>
    <row r="240" spans="23:51" ht="14" x14ac:dyDescent="0.15"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5"/>
      <c r="AW240" s="185"/>
      <c r="AX240" s="185"/>
      <c r="AY240" s="185"/>
    </row>
    <row r="241" spans="23:51" ht="14" x14ac:dyDescent="0.15"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185"/>
      <c r="AK241" s="185"/>
      <c r="AL241" s="185"/>
      <c r="AM241" s="185"/>
      <c r="AN241" s="185"/>
      <c r="AO241" s="185"/>
      <c r="AP241" s="185"/>
      <c r="AQ241" s="185"/>
      <c r="AR241" s="185"/>
      <c r="AS241" s="185"/>
      <c r="AT241" s="185"/>
      <c r="AU241" s="185"/>
      <c r="AV241" s="185"/>
      <c r="AW241" s="185"/>
      <c r="AX241" s="185"/>
      <c r="AY241" s="185"/>
    </row>
    <row r="242" spans="23:51" ht="14" x14ac:dyDescent="0.15"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5"/>
      <c r="AW242" s="185"/>
      <c r="AX242" s="185"/>
      <c r="AY242" s="185"/>
    </row>
    <row r="243" spans="23:51" ht="14" x14ac:dyDescent="0.15"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185"/>
      <c r="AK243" s="185"/>
      <c r="AL243" s="185"/>
      <c r="AM243" s="185"/>
      <c r="AN243" s="185"/>
      <c r="AO243" s="185"/>
      <c r="AP243" s="185"/>
      <c r="AQ243" s="185"/>
      <c r="AR243" s="185"/>
      <c r="AS243" s="185"/>
      <c r="AT243" s="185"/>
      <c r="AU243" s="185"/>
      <c r="AV243" s="185"/>
      <c r="AW243" s="185"/>
      <c r="AX243" s="185"/>
      <c r="AY243" s="185"/>
    </row>
    <row r="244" spans="23:51" ht="14" x14ac:dyDescent="0.15"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185"/>
      <c r="AK244" s="185"/>
      <c r="AL244" s="185"/>
      <c r="AM244" s="185"/>
      <c r="AN244" s="185"/>
      <c r="AO244" s="185"/>
      <c r="AP244" s="185"/>
      <c r="AQ244" s="185"/>
      <c r="AR244" s="185"/>
      <c r="AS244" s="185"/>
      <c r="AT244" s="185"/>
      <c r="AU244" s="185"/>
      <c r="AV244" s="185"/>
      <c r="AW244" s="185"/>
      <c r="AX244" s="185"/>
      <c r="AY244" s="185"/>
    </row>
    <row r="245" spans="23:51" ht="14" x14ac:dyDescent="0.15"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185"/>
      <c r="AK245" s="185"/>
      <c r="AL245" s="185"/>
      <c r="AM245" s="185"/>
      <c r="AN245" s="185"/>
      <c r="AO245" s="185"/>
      <c r="AP245" s="185"/>
      <c r="AQ245" s="185"/>
      <c r="AR245" s="185"/>
      <c r="AS245" s="185"/>
      <c r="AT245" s="185"/>
      <c r="AU245" s="185"/>
      <c r="AV245" s="185"/>
      <c r="AW245" s="185"/>
      <c r="AX245" s="185"/>
      <c r="AY245" s="185"/>
    </row>
    <row r="246" spans="23:51" ht="14" x14ac:dyDescent="0.15"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5"/>
    </row>
    <row r="247" spans="23:51" ht="14" x14ac:dyDescent="0.15"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  <c r="AX247" s="185"/>
      <c r="AY247" s="185"/>
    </row>
    <row r="248" spans="23:51" ht="14" x14ac:dyDescent="0.15"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</row>
    <row r="249" spans="23:51" ht="14" x14ac:dyDescent="0.15"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</row>
    <row r="250" spans="23:51" ht="14" x14ac:dyDescent="0.15"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185"/>
      <c r="AK250" s="185"/>
      <c r="AL250" s="185"/>
      <c r="AM250" s="185"/>
      <c r="AN250" s="185"/>
      <c r="AO250" s="185"/>
      <c r="AP250" s="185"/>
      <c r="AQ250" s="185"/>
      <c r="AR250" s="185"/>
      <c r="AS250" s="185"/>
      <c r="AT250" s="185"/>
      <c r="AU250" s="185"/>
      <c r="AV250" s="185"/>
      <c r="AW250" s="185"/>
      <c r="AX250" s="185"/>
      <c r="AY250" s="185"/>
    </row>
    <row r="251" spans="23:51" ht="14" x14ac:dyDescent="0.15"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</row>
    <row r="252" spans="23:51" ht="14" x14ac:dyDescent="0.15"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185"/>
      <c r="AK252" s="185"/>
      <c r="AL252" s="185"/>
      <c r="AM252" s="185"/>
      <c r="AN252" s="185"/>
      <c r="AO252" s="185"/>
      <c r="AP252" s="185"/>
      <c r="AQ252" s="185"/>
      <c r="AR252" s="185"/>
      <c r="AS252" s="185"/>
      <c r="AT252" s="185"/>
      <c r="AU252" s="185"/>
      <c r="AV252" s="185"/>
      <c r="AW252" s="185"/>
      <c r="AX252" s="185"/>
      <c r="AY252" s="185"/>
    </row>
    <row r="253" spans="23:51" ht="14" x14ac:dyDescent="0.15"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185"/>
      <c r="AK253" s="185"/>
      <c r="AL253" s="185"/>
      <c r="AM253" s="185"/>
      <c r="AN253" s="185"/>
      <c r="AO253" s="185"/>
      <c r="AP253" s="185"/>
      <c r="AQ253" s="185"/>
      <c r="AR253" s="185"/>
      <c r="AS253" s="185"/>
      <c r="AT253" s="185"/>
      <c r="AU253" s="185"/>
      <c r="AV253" s="185"/>
      <c r="AW253" s="185"/>
      <c r="AX253" s="185"/>
      <c r="AY253" s="185"/>
    </row>
    <row r="254" spans="23:51" ht="14" x14ac:dyDescent="0.15"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185"/>
      <c r="AK254" s="185"/>
      <c r="AL254" s="185"/>
      <c r="AM254" s="185"/>
      <c r="AN254" s="185"/>
      <c r="AO254" s="185"/>
      <c r="AP254" s="185"/>
      <c r="AQ254" s="185"/>
      <c r="AR254" s="185"/>
      <c r="AS254" s="185"/>
      <c r="AT254" s="185"/>
      <c r="AU254" s="185"/>
      <c r="AV254" s="185"/>
      <c r="AW254" s="185"/>
      <c r="AX254" s="185"/>
      <c r="AY254" s="185"/>
    </row>
    <row r="255" spans="23:51" ht="14" x14ac:dyDescent="0.15"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5"/>
      <c r="AM255" s="185"/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5"/>
    </row>
    <row r="256" spans="23:51" ht="14" x14ac:dyDescent="0.15"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</row>
    <row r="257" spans="23:51" ht="14" x14ac:dyDescent="0.15"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</row>
    <row r="258" spans="23:51" ht="14" x14ac:dyDescent="0.15"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185"/>
      <c r="AK258" s="185"/>
      <c r="AL258" s="185"/>
      <c r="AM258" s="185"/>
      <c r="AN258" s="185"/>
      <c r="AO258" s="185"/>
      <c r="AP258" s="185"/>
      <c r="AQ258" s="185"/>
      <c r="AR258" s="185"/>
      <c r="AS258" s="185"/>
      <c r="AT258" s="185"/>
      <c r="AU258" s="185"/>
      <c r="AV258" s="185"/>
      <c r="AW258" s="185"/>
      <c r="AX258" s="185"/>
      <c r="AY258" s="185"/>
    </row>
    <row r="259" spans="23:51" ht="14" x14ac:dyDescent="0.15"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</row>
    <row r="260" spans="23:51" ht="14" x14ac:dyDescent="0.15"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185"/>
      <c r="AK260" s="185"/>
      <c r="AL260" s="185"/>
      <c r="AM260" s="185"/>
      <c r="AN260" s="185"/>
      <c r="AO260" s="185"/>
      <c r="AP260" s="185"/>
      <c r="AQ260" s="185"/>
      <c r="AR260" s="185"/>
      <c r="AS260" s="185"/>
      <c r="AT260" s="185"/>
      <c r="AU260" s="185"/>
      <c r="AV260" s="185"/>
      <c r="AW260" s="185"/>
      <c r="AX260" s="185"/>
      <c r="AY260" s="185"/>
    </row>
    <row r="261" spans="23:51" ht="14" x14ac:dyDescent="0.15"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185"/>
      <c r="AK261" s="185"/>
      <c r="AL261" s="185"/>
      <c r="AM261" s="185"/>
      <c r="AN261" s="185"/>
      <c r="AO261" s="185"/>
      <c r="AP261" s="185"/>
      <c r="AQ261" s="185"/>
      <c r="AR261" s="185"/>
      <c r="AS261" s="185"/>
      <c r="AT261" s="185"/>
      <c r="AU261" s="185"/>
      <c r="AV261" s="185"/>
      <c r="AW261" s="185"/>
      <c r="AX261" s="185"/>
      <c r="AY261" s="185"/>
    </row>
    <row r="262" spans="23:51" ht="14" x14ac:dyDescent="0.15"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185"/>
      <c r="AK262" s="185"/>
      <c r="AL262" s="185"/>
      <c r="AM262" s="185"/>
      <c r="AN262" s="185"/>
      <c r="AO262" s="185"/>
      <c r="AP262" s="185"/>
      <c r="AQ262" s="185"/>
      <c r="AR262" s="185"/>
      <c r="AS262" s="185"/>
      <c r="AT262" s="185"/>
      <c r="AU262" s="185"/>
      <c r="AV262" s="185"/>
      <c r="AW262" s="185"/>
      <c r="AX262" s="185"/>
      <c r="AY262" s="185"/>
    </row>
    <row r="263" spans="23:51" ht="14" x14ac:dyDescent="0.15"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185"/>
      <c r="AK263" s="185"/>
      <c r="AL263" s="185"/>
      <c r="AM263" s="185"/>
      <c r="AN263" s="185"/>
      <c r="AO263" s="185"/>
      <c r="AP263" s="185"/>
      <c r="AQ263" s="185"/>
      <c r="AR263" s="185"/>
      <c r="AS263" s="185"/>
      <c r="AT263" s="185"/>
      <c r="AU263" s="185"/>
      <c r="AV263" s="185"/>
      <c r="AW263" s="185"/>
      <c r="AX263" s="185"/>
      <c r="AY263" s="185"/>
    </row>
    <row r="264" spans="23:51" ht="14" x14ac:dyDescent="0.15"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5"/>
      <c r="AX264" s="185"/>
      <c r="AY264" s="185"/>
    </row>
    <row r="265" spans="23:51" ht="14" x14ac:dyDescent="0.15"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</row>
    <row r="266" spans="23:51" ht="14" x14ac:dyDescent="0.15"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185"/>
      <c r="AK266" s="185"/>
      <c r="AL266" s="185"/>
      <c r="AM266" s="185"/>
      <c r="AN266" s="185"/>
      <c r="AO266" s="185"/>
      <c r="AP266" s="185"/>
      <c r="AQ266" s="185"/>
      <c r="AR266" s="185"/>
      <c r="AS266" s="185"/>
      <c r="AT266" s="185"/>
      <c r="AU266" s="185"/>
      <c r="AV266" s="185"/>
      <c r="AW266" s="185"/>
      <c r="AX266" s="185"/>
      <c r="AY266" s="185"/>
    </row>
    <row r="267" spans="23:51" ht="14" x14ac:dyDescent="0.15"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185"/>
      <c r="AK267" s="185"/>
      <c r="AL267" s="185"/>
      <c r="AM267" s="185"/>
      <c r="AN267" s="185"/>
      <c r="AO267" s="185"/>
      <c r="AP267" s="185"/>
      <c r="AQ267" s="185"/>
      <c r="AR267" s="185"/>
      <c r="AS267" s="185"/>
      <c r="AT267" s="185"/>
      <c r="AU267" s="185"/>
      <c r="AV267" s="185"/>
      <c r="AW267" s="185"/>
      <c r="AX267" s="185"/>
      <c r="AY267" s="185"/>
    </row>
    <row r="268" spans="23:51" ht="14" x14ac:dyDescent="0.15"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185"/>
      <c r="AK268" s="185"/>
      <c r="AL268" s="185"/>
      <c r="AM268" s="185"/>
      <c r="AN268" s="185"/>
      <c r="AO268" s="185"/>
      <c r="AP268" s="185"/>
      <c r="AQ268" s="185"/>
      <c r="AR268" s="185"/>
      <c r="AS268" s="185"/>
      <c r="AT268" s="185"/>
      <c r="AU268" s="185"/>
      <c r="AV268" s="185"/>
      <c r="AW268" s="185"/>
      <c r="AX268" s="185"/>
      <c r="AY268" s="185"/>
    </row>
    <row r="269" spans="23:51" ht="14" x14ac:dyDescent="0.15"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</row>
    <row r="270" spans="23:51" ht="14" x14ac:dyDescent="0.15"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185"/>
      <c r="AK270" s="185"/>
      <c r="AL270" s="185"/>
      <c r="AM270" s="185"/>
      <c r="AN270" s="185"/>
      <c r="AO270" s="185"/>
      <c r="AP270" s="185"/>
      <c r="AQ270" s="185"/>
      <c r="AR270" s="185"/>
      <c r="AS270" s="185"/>
      <c r="AT270" s="185"/>
      <c r="AU270" s="185"/>
      <c r="AV270" s="185"/>
      <c r="AW270" s="185"/>
      <c r="AX270" s="185"/>
      <c r="AY270" s="185"/>
    </row>
    <row r="271" spans="23:51" ht="14" x14ac:dyDescent="0.15"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185"/>
      <c r="AK271" s="185"/>
      <c r="AL271" s="185"/>
      <c r="AM271" s="185"/>
      <c r="AN271" s="185"/>
      <c r="AO271" s="185"/>
      <c r="AP271" s="185"/>
      <c r="AQ271" s="185"/>
      <c r="AR271" s="185"/>
      <c r="AS271" s="185"/>
      <c r="AT271" s="185"/>
      <c r="AU271" s="185"/>
      <c r="AV271" s="185"/>
      <c r="AW271" s="185"/>
      <c r="AX271" s="185"/>
      <c r="AY271" s="185"/>
    </row>
    <row r="272" spans="23:51" ht="14" x14ac:dyDescent="0.15"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185"/>
      <c r="AK272" s="185"/>
      <c r="AL272" s="185"/>
      <c r="AM272" s="185"/>
      <c r="AN272" s="185"/>
      <c r="AO272" s="185"/>
      <c r="AP272" s="185"/>
      <c r="AQ272" s="185"/>
      <c r="AR272" s="185"/>
      <c r="AS272" s="185"/>
      <c r="AT272" s="185"/>
      <c r="AU272" s="185"/>
      <c r="AV272" s="185"/>
      <c r="AW272" s="185"/>
      <c r="AX272" s="185"/>
      <c r="AY272" s="185"/>
    </row>
    <row r="273" spans="23:51" ht="14" x14ac:dyDescent="0.15"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185"/>
      <c r="AK273" s="185"/>
      <c r="AL273" s="185"/>
      <c r="AM273" s="185"/>
      <c r="AN273" s="185"/>
      <c r="AO273" s="185"/>
      <c r="AP273" s="185"/>
      <c r="AQ273" s="185"/>
      <c r="AR273" s="185"/>
      <c r="AS273" s="185"/>
      <c r="AT273" s="185"/>
      <c r="AU273" s="185"/>
      <c r="AV273" s="185"/>
      <c r="AW273" s="185"/>
      <c r="AX273" s="185"/>
      <c r="AY273" s="185"/>
    </row>
    <row r="274" spans="23:51" ht="14" x14ac:dyDescent="0.15"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</row>
    <row r="275" spans="23:51" ht="14" x14ac:dyDescent="0.15"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</row>
    <row r="276" spans="23:51" ht="14" x14ac:dyDescent="0.15"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185"/>
      <c r="AK276" s="185"/>
      <c r="AL276" s="185"/>
      <c r="AM276" s="185"/>
      <c r="AN276" s="185"/>
      <c r="AO276" s="185"/>
      <c r="AP276" s="185"/>
      <c r="AQ276" s="185"/>
      <c r="AR276" s="185"/>
      <c r="AS276" s="185"/>
      <c r="AT276" s="185"/>
      <c r="AU276" s="185"/>
      <c r="AV276" s="185"/>
      <c r="AW276" s="185"/>
      <c r="AX276" s="185"/>
      <c r="AY276" s="185"/>
    </row>
    <row r="277" spans="23:51" ht="14" x14ac:dyDescent="0.15"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</row>
    <row r="278" spans="23:51" ht="14" x14ac:dyDescent="0.15">
      <c r="W278" s="185"/>
      <c r="X278" s="185"/>
      <c r="Y278" s="185"/>
      <c r="Z278" s="185"/>
      <c r="AA278" s="185"/>
      <c r="AB278" s="185"/>
      <c r="AC278" s="185"/>
      <c r="AD278" s="185"/>
      <c r="AE278" s="185"/>
      <c r="AF278" s="185"/>
      <c r="AG278" s="185"/>
      <c r="AH278" s="185"/>
      <c r="AI278" s="185"/>
      <c r="AJ278" s="185"/>
      <c r="AK278" s="185"/>
      <c r="AL278" s="185"/>
      <c r="AM278" s="185"/>
      <c r="AN278" s="185"/>
      <c r="AO278" s="185"/>
      <c r="AP278" s="185"/>
      <c r="AQ278" s="185"/>
      <c r="AR278" s="185"/>
      <c r="AS278" s="185"/>
      <c r="AT278" s="185"/>
      <c r="AU278" s="185"/>
      <c r="AV278" s="185"/>
      <c r="AW278" s="185"/>
      <c r="AX278" s="185"/>
      <c r="AY278" s="185"/>
    </row>
    <row r="279" spans="23:51" ht="14" x14ac:dyDescent="0.15"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185"/>
      <c r="AK279" s="185"/>
      <c r="AL279" s="185"/>
      <c r="AM279" s="185"/>
      <c r="AN279" s="185"/>
      <c r="AO279" s="185"/>
      <c r="AP279" s="185"/>
      <c r="AQ279" s="185"/>
      <c r="AR279" s="185"/>
      <c r="AS279" s="185"/>
      <c r="AT279" s="185"/>
      <c r="AU279" s="185"/>
      <c r="AV279" s="185"/>
      <c r="AW279" s="185"/>
      <c r="AX279" s="185"/>
      <c r="AY279" s="185"/>
    </row>
    <row r="280" spans="23:51" ht="14" x14ac:dyDescent="0.15"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5"/>
      <c r="AN280" s="185"/>
      <c r="AO280" s="185"/>
      <c r="AP280" s="185"/>
      <c r="AQ280" s="185"/>
      <c r="AR280" s="185"/>
      <c r="AS280" s="185"/>
      <c r="AT280" s="185"/>
      <c r="AU280" s="185"/>
      <c r="AV280" s="185"/>
      <c r="AW280" s="185"/>
      <c r="AX280" s="185"/>
      <c r="AY280" s="185"/>
    </row>
    <row r="281" spans="23:51" ht="14" x14ac:dyDescent="0.15"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185"/>
      <c r="AK281" s="185"/>
      <c r="AL281" s="185"/>
      <c r="AM281" s="185"/>
      <c r="AN281" s="185"/>
      <c r="AO281" s="185"/>
      <c r="AP281" s="185"/>
      <c r="AQ281" s="185"/>
      <c r="AR281" s="185"/>
      <c r="AS281" s="185"/>
      <c r="AT281" s="185"/>
      <c r="AU281" s="185"/>
      <c r="AV281" s="185"/>
      <c r="AW281" s="185"/>
      <c r="AX281" s="185"/>
      <c r="AY281" s="185"/>
    </row>
    <row r="282" spans="23:51" ht="14" x14ac:dyDescent="0.15"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</row>
    <row r="283" spans="23:51" ht="14" x14ac:dyDescent="0.15"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</row>
    <row r="284" spans="23:51" ht="14" x14ac:dyDescent="0.15"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5"/>
      <c r="AW284" s="185"/>
      <c r="AX284" s="185"/>
      <c r="AY284" s="185"/>
    </row>
    <row r="285" spans="23:51" ht="14" x14ac:dyDescent="0.15"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</row>
    <row r="286" spans="23:51" ht="14" x14ac:dyDescent="0.15">
      <c r="W286" s="185"/>
      <c r="X286" s="185"/>
      <c r="Y286" s="185"/>
      <c r="Z286" s="185"/>
      <c r="AA286" s="185"/>
      <c r="AB286" s="185"/>
      <c r="AC286" s="185"/>
      <c r="AD286" s="185"/>
      <c r="AE286" s="185"/>
      <c r="AF286" s="185"/>
      <c r="AG286" s="185"/>
      <c r="AH286" s="185"/>
      <c r="AI286" s="185"/>
      <c r="AJ286" s="185"/>
      <c r="AK286" s="185"/>
      <c r="AL286" s="185"/>
      <c r="AM286" s="185"/>
      <c r="AN286" s="185"/>
      <c r="AO286" s="185"/>
      <c r="AP286" s="185"/>
      <c r="AQ286" s="185"/>
      <c r="AR286" s="185"/>
      <c r="AS286" s="185"/>
      <c r="AT286" s="185"/>
      <c r="AU286" s="185"/>
      <c r="AV286" s="185"/>
      <c r="AW286" s="185"/>
      <c r="AX286" s="185"/>
      <c r="AY286" s="185"/>
    </row>
    <row r="287" spans="23:51" ht="14" x14ac:dyDescent="0.15"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185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</row>
    <row r="288" spans="23:51" ht="14" x14ac:dyDescent="0.15"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185"/>
      <c r="AK288" s="185"/>
      <c r="AL288" s="185"/>
      <c r="AM288" s="185"/>
      <c r="AN288" s="185"/>
      <c r="AO288" s="185"/>
      <c r="AP288" s="185"/>
      <c r="AQ288" s="185"/>
      <c r="AR288" s="185"/>
      <c r="AS288" s="185"/>
      <c r="AT288" s="185"/>
      <c r="AU288" s="185"/>
      <c r="AV288" s="185"/>
      <c r="AW288" s="185"/>
      <c r="AX288" s="185"/>
      <c r="AY288" s="185"/>
    </row>
    <row r="289" spans="23:51" ht="14" x14ac:dyDescent="0.15"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  <c r="AJ289" s="185"/>
      <c r="AK289" s="185"/>
      <c r="AL289" s="185"/>
      <c r="AM289" s="185"/>
      <c r="AN289" s="185"/>
      <c r="AO289" s="185"/>
      <c r="AP289" s="185"/>
      <c r="AQ289" s="185"/>
      <c r="AR289" s="185"/>
      <c r="AS289" s="185"/>
      <c r="AT289" s="185"/>
      <c r="AU289" s="185"/>
      <c r="AV289" s="185"/>
      <c r="AW289" s="185"/>
      <c r="AX289" s="185"/>
      <c r="AY289" s="185"/>
    </row>
    <row r="290" spans="23:51" ht="14" x14ac:dyDescent="0.15"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185"/>
      <c r="AK290" s="185"/>
      <c r="AL290" s="185"/>
      <c r="AM290" s="185"/>
      <c r="AN290" s="185"/>
      <c r="AO290" s="185"/>
      <c r="AP290" s="185"/>
      <c r="AQ290" s="185"/>
      <c r="AR290" s="185"/>
      <c r="AS290" s="185"/>
      <c r="AT290" s="185"/>
      <c r="AU290" s="185"/>
      <c r="AV290" s="185"/>
      <c r="AW290" s="185"/>
      <c r="AX290" s="185"/>
      <c r="AY290" s="185"/>
    </row>
    <row r="291" spans="23:51" ht="14" x14ac:dyDescent="0.15"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  <c r="AJ291" s="185"/>
      <c r="AK291" s="185"/>
      <c r="AL291" s="185"/>
      <c r="AM291" s="185"/>
      <c r="AN291" s="185"/>
      <c r="AO291" s="185"/>
      <c r="AP291" s="185"/>
      <c r="AQ291" s="185"/>
      <c r="AR291" s="185"/>
      <c r="AS291" s="185"/>
      <c r="AT291" s="185"/>
      <c r="AU291" s="185"/>
      <c r="AV291" s="185"/>
      <c r="AW291" s="185"/>
      <c r="AX291" s="185"/>
      <c r="AY291" s="185"/>
    </row>
    <row r="292" spans="23:51" ht="14" x14ac:dyDescent="0.15">
      <c r="W292" s="185"/>
      <c r="X292" s="185"/>
      <c r="Y292" s="185"/>
      <c r="Z292" s="185"/>
      <c r="AA292" s="185"/>
      <c r="AB292" s="185"/>
      <c r="AC292" s="185"/>
      <c r="AD292" s="185"/>
      <c r="AE292" s="185"/>
      <c r="AF292" s="185"/>
      <c r="AG292" s="185"/>
      <c r="AH292" s="185"/>
      <c r="AI292" s="185"/>
      <c r="AJ292" s="185"/>
      <c r="AK292" s="185"/>
      <c r="AL292" s="185"/>
      <c r="AM292" s="185"/>
      <c r="AN292" s="185"/>
      <c r="AO292" s="185"/>
      <c r="AP292" s="185"/>
      <c r="AQ292" s="185"/>
      <c r="AR292" s="185"/>
      <c r="AS292" s="185"/>
      <c r="AT292" s="185"/>
      <c r="AU292" s="185"/>
      <c r="AV292" s="185"/>
      <c r="AW292" s="185"/>
      <c r="AX292" s="185"/>
      <c r="AY292" s="185"/>
    </row>
    <row r="293" spans="23:51" ht="14" x14ac:dyDescent="0.15"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185"/>
      <c r="AK293" s="185"/>
      <c r="AL293" s="185"/>
      <c r="AM293" s="185"/>
      <c r="AN293" s="185"/>
      <c r="AO293" s="185"/>
      <c r="AP293" s="185"/>
      <c r="AQ293" s="185"/>
      <c r="AR293" s="185"/>
      <c r="AS293" s="185"/>
      <c r="AT293" s="185"/>
      <c r="AU293" s="185"/>
      <c r="AV293" s="185"/>
      <c r="AW293" s="185"/>
      <c r="AX293" s="185"/>
      <c r="AY293" s="185"/>
    </row>
    <row r="294" spans="23:51" ht="14" x14ac:dyDescent="0.15"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185"/>
      <c r="AK294" s="185"/>
      <c r="AL294" s="185"/>
      <c r="AM294" s="185"/>
      <c r="AN294" s="185"/>
      <c r="AO294" s="185"/>
      <c r="AP294" s="185"/>
      <c r="AQ294" s="185"/>
      <c r="AR294" s="185"/>
      <c r="AS294" s="185"/>
      <c r="AT294" s="185"/>
      <c r="AU294" s="185"/>
      <c r="AV294" s="185"/>
      <c r="AW294" s="185"/>
      <c r="AX294" s="185"/>
      <c r="AY294" s="185"/>
    </row>
    <row r="295" spans="23:51" ht="14" x14ac:dyDescent="0.15"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185"/>
      <c r="AK295" s="185"/>
      <c r="AL295" s="185"/>
      <c r="AM295" s="185"/>
      <c r="AN295" s="185"/>
      <c r="AO295" s="185"/>
      <c r="AP295" s="185"/>
      <c r="AQ295" s="185"/>
      <c r="AR295" s="185"/>
      <c r="AS295" s="185"/>
      <c r="AT295" s="185"/>
      <c r="AU295" s="185"/>
      <c r="AV295" s="185"/>
      <c r="AW295" s="185"/>
      <c r="AX295" s="185"/>
      <c r="AY295" s="185"/>
    </row>
    <row r="296" spans="23:51" ht="14" x14ac:dyDescent="0.15"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185"/>
      <c r="AK296" s="185"/>
      <c r="AL296" s="185"/>
      <c r="AM296" s="185"/>
      <c r="AN296" s="185"/>
      <c r="AO296" s="185"/>
      <c r="AP296" s="185"/>
      <c r="AQ296" s="185"/>
      <c r="AR296" s="185"/>
      <c r="AS296" s="185"/>
      <c r="AT296" s="185"/>
      <c r="AU296" s="185"/>
      <c r="AV296" s="185"/>
      <c r="AW296" s="185"/>
      <c r="AX296" s="185"/>
      <c r="AY296" s="185"/>
    </row>
    <row r="297" spans="23:51" ht="14" x14ac:dyDescent="0.15"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185"/>
      <c r="AK297" s="185"/>
      <c r="AL297" s="185"/>
      <c r="AM297" s="185"/>
      <c r="AN297" s="185"/>
      <c r="AO297" s="185"/>
      <c r="AP297" s="185"/>
      <c r="AQ297" s="185"/>
      <c r="AR297" s="185"/>
      <c r="AS297" s="185"/>
      <c r="AT297" s="185"/>
      <c r="AU297" s="185"/>
      <c r="AV297" s="185"/>
      <c r="AW297" s="185"/>
      <c r="AX297" s="185"/>
      <c r="AY297" s="185"/>
    </row>
    <row r="298" spans="23:51" ht="14" x14ac:dyDescent="0.15"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5"/>
    </row>
    <row r="299" spans="23:51" ht="14" x14ac:dyDescent="0.15"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5"/>
      <c r="AW299" s="185"/>
      <c r="AX299" s="185"/>
      <c r="AY299" s="185"/>
    </row>
    <row r="300" spans="23:51" ht="14" x14ac:dyDescent="0.15"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185"/>
      <c r="AK300" s="185"/>
      <c r="AL300" s="185"/>
      <c r="AM300" s="185"/>
      <c r="AN300" s="185"/>
      <c r="AO300" s="185"/>
      <c r="AP300" s="185"/>
      <c r="AQ300" s="185"/>
      <c r="AR300" s="185"/>
      <c r="AS300" s="185"/>
      <c r="AT300" s="185"/>
      <c r="AU300" s="185"/>
      <c r="AV300" s="185"/>
      <c r="AW300" s="185"/>
      <c r="AX300" s="185"/>
      <c r="AY300" s="185"/>
    </row>
    <row r="301" spans="23:51" ht="14" x14ac:dyDescent="0.15"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185"/>
      <c r="AK301" s="185"/>
      <c r="AL301" s="185"/>
      <c r="AM301" s="185"/>
      <c r="AN301" s="185"/>
      <c r="AO301" s="185"/>
      <c r="AP301" s="185"/>
      <c r="AQ301" s="185"/>
      <c r="AR301" s="185"/>
      <c r="AS301" s="185"/>
      <c r="AT301" s="185"/>
      <c r="AU301" s="185"/>
      <c r="AV301" s="185"/>
      <c r="AW301" s="185"/>
      <c r="AX301" s="185"/>
      <c r="AY301" s="185"/>
    </row>
    <row r="302" spans="23:51" ht="14" x14ac:dyDescent="0.15"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185"/>
      <c r="AK302" s="185"/>
      <c r="AL302" s="185"/>
      <c r="AM302" s="185"/>
      <c r="AN302" s="185"/>
      <c r="AO302" s="185"/>
      <c r="AP302" s="185"/>
      <c r="AQ302" s="185"/>
      <c r="AR302" s="185"/>
      <c r="AS302" s="185"/>
      <c r="AT302" s="185"/>
      <c r="AU302" s="185"/>
      <c r="AV302" s="185"/>
      <c r="AW302" s="185"/>
      <c r="AX302" s="185"/>
      <c r="AY302" s="185"/>
    </row>
    <row r="303" spans="23:51" ht="14" x14ac:dyDescent="0.15"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185"/>
      <c r="AK303" s="185"/>
      <c r="AL303" s="185"/>
      <c r="AM303" s="185"/>
      <c r="AN303" s="185"/>
      <c r="AO303" s="185"/>
      <c r="AP303" s="185"/>
      <c r="AQ303" s="185"/>
      <c r="AR303" s="185"/>
      <c r="AS303" s="185"/>
      <c r="AT303" s="185"/>
      <c r="AU303" s="185"/>
      <c r="AV303" s="185"/>
      <c r="AW303" s="185"/>
      <c r="AX303" s="185"/>
      <c r="AY303" s="185"/>
    </row>
    <row r="304" spans="23:51" ht="14" x14ac:dyDescent="0.15"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185"/>
      <c r="AK304" s="185"/>
      <c r="AL304" s="185"/>
      <c r="AM304" s="185"/>
      <c r="AN304" s="185"/>
      <c r="AO304" s="185"/>
      <c r="AP304" s="185"/>
      <c r="AQ304" s="185"/>
      <c r="AR304" s="185"/>
      <c r="AS304" s="185"/>
      <c r="AT304" s="185"/>
      <c r="AU304" s="185"/>
      <c r="AV304" s="185"/>
      <c r="AW304" s="185"/>
      <c r="AX304" s="185"/>
      <c r="AY304" s="185"/>
    </row>
    <row r="305" spans="23:51" ht="14" x14ac:dyDescent="0.15"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  <c r="AJ305" s="185"/>
      <c r="AK305" s="185"/>
      <c r="AL305" s="185"/>
      <c r="AM305" s="185"/>
      <c r="AN305" s="185"/>
      <c r="AO305" s="185"/>
      <c r="AP305" s="185"/>
      <c r="AQ305" s="185"/>
      <c r="AR305" s="185"/>
      <c r="AS305" s="185"/>
      <c r="AT305" s="185"/>
      <c r="AU305" s="185"/>
      <c r="AV305" s="185"/>
      <c r="AW305" s="185"/>
      <c r="AX305" s="185"/>
      <c r="AY305" s="185"/>
    </row>
    <row r="306" spans="23:51" ht="14" x14ac:dyDescent="0.15"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185"/>
      <c r="AK306" s="185"/>
      <c r="AL306" s="185"/>
      <c r="AM306" s="185"/>
      <c r="AN306" s="185"/>
      <c r="AO306" s="185"/>
      <c r="AP306" s="185"/>
      <c r="AQ306" s="185"/>
      <c r="AR306" s="185"/>
      <c r="AS306" s="185"/>
      <c r="AT306" s="185"/>
      <c r="AU306" s="185"/>
      <c r="AV306" s="185"/>
      <c r="AW306" s="185"/>
      <c r="AX306" s="185"/>
      <c r="AY306" s="185"/>
    </row>
    <row r="307" spans="23:51" ht="14" x14ac:dyDescent="0.15"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185"/>
      <c r="AK307" s="185"/>
      <c r="AL307" s="185"/>
      <c r="AM307" s="185"/>
      <c r="AN307" s="185"/>
      <c r="AO307" s="185"/>
      <c r="AP307" s="185"/>
      <c r="AQ307" s="185"/>
      <c r="AR307" s="185"/>
      <c r="AS307" s="185"/>
      <c r="AT307" s="185"/>
      <c r="AU307" s="185"/>
      <c r="AV307" s="185"/>
      <c r="AW307" s="185"/>
      <c r="AX307" s="185"/>
      <c r="AY307" s="185"/>
    </row>
    <row r="308" spans="23:51" ht="14" x14ac:dyDescent="0.15"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  <c r="AJ308" s="185"/>
      <c r="AK308" s="185"/>
      <c r="AL308" s="185"/>
      <c r="AM308" s="185"/>
      <c r="AN308" s="185"/>
      <c r="AO308" s="185"/>
      <c r="AP308" s="185"/>
      <c r="AQ308" s="185"/>
      <c r="AR308" s="185"/>
      <c r="AS308" s="185"/>
      <c r="AT308" s="185"/>
      <c r="AU308" s="185"/>
      <c r="AV308" s="185"/>
      <c r="AW308" s="185"/>
      <c r="AX308" s="185"/>
      <c r="AY308" s="185"/>
    </row>
    <row r="309" spans="23:51" ht="14" x14ac:dyDescent="0.15"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185"/>
      <c r="AK309" s="185"/>
      <c r="AL309" s="185"/>
      <c r="AM309" s="185"/>
      <c r="AN309" s="185"/>
      <c r="AO309" s="185"/>
      <c r="AP309" s="185"/>
      <c r="AQ309" s="185"/>
      <c r="AR309" s="185"/>
      <c r="AS309" s="185"/>
      <c r="AT309" s="185"/>
      <c r="AU309" s="185"/>
      <c r="AV309" s="185"/>
      <c r="AW309" s="185"/>
      <c r="AX309" s="185"/>
      <c r="AY309" s="185"/>
    </row>
    <row r="310" spans="23:51" ht="14" x14ac:dyDescent="0.15"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185"/>
      <c r="AK310" s="185"/>
      <c r="AL310" s="185"/>
      <c r="AM310" s="185"/>
      <c r="AN310" s="185"/>
      <c r="AO310" s="185"/>
      <c r="AP310" s="185"/>
      <c r="AQ310" s="185"/>
      <c r="AR310" s="185"/>
      <c r="AS310" s="185"/>
      <c r="AT310" s="185"/>
      <c r="AU310" s="185"/>
      <c r="AV310" s="185"/>
      <c r="AW310" s="185"/>
      <c r="AX310" s="185"/>
      <c r="AY310" s="185"/>
    </row>
    <row r="311" spans="23:51" ht="14" x14ac:dyDescent="0.15"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185"/>
      <c r="AK311" s="185"/>
      <c r="AL311" s="185"/>
      <c r="AM311" s="185"/>
      <c r="AN311" s="185"/>
      <c r="AO311" s="185"/>
      <c r="AP311" s="185"/>
      <c r="AQ311" s="185"/>
      <c r="AR311" s="185"/>
      <c r="AS311" s="185"/>
      <c r="AT311" s="185"/>
      <c r="AU311" s="185"/>
      <c r="AV311" s="185"/>
      <c r="AW311" s="185"/>
      <c r="AX311" s="185"/>
      <c r="AY311" s="185"/>
    </row>
    <row r="312" spans="23:51" ht="14" x14ac:dyDescent="0.15"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  <c r="AJ312" s="185"/>
      <c r="AK312" s="185"/>
      <c r="AL312" s="185"/>
      <c r="AM312" s="185"/>
      <c r="AN312" s="185"/>
      <c r="AO312" s="185"/>
      <c r="AP312" s="185"/>
      <c r="AQ312" s="185"/>
      <c r="AR312" s="185"/>
      <c r="AS312" s="185"/>
      <c r="AT312" s="185"/>
      <c r="AU312" s="185"/>
      <c r="AV312" s="185"/>
      <c r="AW312" s="185"/>
      <c r="AX312" s="185"/>
      <c r="AY312" s="185"/>
    </row>
    <row r="313" spans="23:51" ht="14" x14ac:dyDescent="0.15"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185"/>
      <c r="AK313" s="185"/>
      <c r="AL313" s="185"/>
      <c r="AM313" s="185"/>
      <c r="AN313" s="185"/>
      <c r="AO313" s="185"/>
      <c r="AP313" s="185"/>
      <c r="AQ313" s="185"/>
      <c r="AR313" s="185"/>
      <c r="AS313" s="185"/>
      <c r="AT313" s="185"/>
      <c r="AU313" s="185"/>
      <c r="AV313" s="185"/>
      <c r="AW313" s="185"/>
      <c r="AX313" s="185"/>
      <c r="AY313" s="185"/>
    </row>
    <row r="314" spans="23:51" ht="14" x14ac:dyDescent="0.15"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  <c r="AJ314" s="185"/>
      <c r="AK314" s="185"/>
      <c r="AL314" s="185"/>
      <c r="AM314" s="185"/>
      <c r="AN314" s="185"/>
      <c r="AO314" s="185"/>
      <c r="AP314" s="185"/>
      <c r="AQ314" s="185"/>
      <c r="AR314" s="185"/>
      <c r="AS314" s="185"/>
      <c r="AT314" s="185"/>
      <c r="AU314" s="185"/>
      <c r="AV314" s="185"/>
      <c r="AW314" s="185"/>
      <c r="AX314" s="185"/>
      <c r="AY314" s="185"/>
    </row>
    <row r="315" spans="23:51" ht="14" x14ac:dyDescent="0.15"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185"/>
      <c r="AK315" s="185"/>
      <c r="AL315" s="185"/>
      <c r="AM315" s="185"/>
      <c r="AN315" s="185"/>
      <c r="AO315" s="185"/>
      <c r="AP315" s="185"/>
      <c r="AQ315" s="185"/>
      <c r="AR315" s="185"/>
      <c r="AS315" s="185"/>
      <c r="AT315" s="185"/>
      <c r="AU315" s="185"/>
      <c r="AV315" s="185"/>
      <c r="AW315" s="185"/>
      <c r="AX315" s="185"/>
      <c r="AY315" s="185"/>
    </row>
    <row r="316" spans="23:51" ht="14" x14ac:dyDescent="0.15"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185"/>
      <c r="AK316" s="185"/>
      <c r="AL316" s="185"/>
      <c r="AM316" s="185"/>
      <c r="AN316" s="185"/>
      <c r="AO316" s="185"/>
      <c r="AP316" s="185"/>
      <c r="AQ316" s="185"/>
      <c r="AR316" s="185"/>
      <c r="AS316" s="185"/>
      <c r="AT316" s="185"/>
      <c r="AU316" s="185"/>
      <c r="AV316" s="185"/>
      <c r="AW316" s="185"/>
      <c r="AX316" s="185"/>
      <c r="AY316" s="185"/>
    </row>
    <row r="317" spans="23:51" ht="14" x14ac:dyDescent="0.15">
      <c r="W317" s="185"/>
      <c r="X317" s="185"/>
      <c r="Y317" s="185"/>
      <c r="Z317" s="185"/>
      <c r="AA317" s="185"/>
      <c r="AB317" s="185"/>
      <c r="AC317" s="185"/>
      <c r="AD317" s="185"/>
      <c r="AE317" s="185"/>
      <c r="AF317" s="185"/>
      <c r="AG317" s="185"/>
      <c r="AH317" s="185"/>
      <c r="AI317" s="185"/>
      <c r="AJ317" s="185"/>
      <c r="AK317" s="185"/>
      <c r="AL317" s="185"/>
      <c r="AM317" s="185"/>
      <c r="AN317" s="185"/>
      <c r="AO317" s="185"/>
      <c r="AP317" s="185"/>
      <c r="AQ317" s="185"/>
      <c r="AR317" s="185"/>
      <c r="AS317" s="185"/>
      <c r="AT317" s="185"/>
      <c r="AU317" s="185"/>
      <c r="AV317" s="185"/>
      <c r="AW317" s="185"/>
      <c r="AX317" s="185"/>
      <c r="AY317" s="185"/>
    </row>
    <row r="318" spans="23:51" ht="14" x14ac:dyDescent="0.15">
      <c r="W318" s="185"/>
      <c r="X318" s="185"/>
      <c r="Y318" s="185"/>
      <c r="Z318" s="185"/>
      <c r="AA318" s="185"/>
      <c r="AB318" s="185"/>
      <c r="AC318" s="185"/>
      <c r="AD318" s="185"/>
      <c r="AE318" s="185"/>
      <c r="AF318" s="185"/>
      <c r="AG318" s="185"/>
      <c r="AH318" s="185"/>
      <c r="AI318" s="185"/>
      <c r="AJ318" s="185"/>
      <c r="AK318" s="185"/>
      <c r="AL318" s="185"/>
      <c r="AM318" s="185"/>
      <c r="AN318" s="185"/>
      <c r="AO318" s="185"/>
      <c r="AP318" s="185"/>
      <c r="AQ318" s="185"/>
      <c r="AR318" s="185"/>
      <c r="AS318" s="185"/>
      <c r="AT318" s="185"/>
      <c r="AU318" s="185"/>
      <c r="AV318" s="185"/>
      <c r="AW318" s="185"/>
      <c r="AX318" s="185"/>
      <c r="AY318" s="185"/>
    </row>
    <row r="319" spans="23:51" ht="14" x14ac:dyDescent="0.15"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5"/>
      <c r="AG319" s="185"/>
      <c r="AH319" s="185"/>
      <c r="AI319" s="185"/>
      <c r="AJ319" s="185"/>
      <c r="AK319" s="185"/>
      <c r="AL319" s="185"/>
      <c r="AM319" s="185"/>
      <c r="AN319" s="185"/>
      <c r="AO319" s="185"/>
      <c r="AP319" s="185"/>
      <c r="AQ319" s="185"/>
      <c r="AR319" s="185"/>
      <c r="AS319" s="185"/>
      <c r="AT319" s="185"/>
      <c r="AU319" s="185"/>
      <c r="AV319" s="185"/>
      <c r="AW319" s="185"/>
      <c r="AX319" s="185"/>
      <c r="AY319" s="185"/>
    </row>
    <row r="320" spans="23:51" ht="14" x14ac:dyDescent="0.15">
      <c r="W320" s="185"/>
      <c r="X320" s="185"/>
      <c r="Y320" s="185"/>
      <c r="Z320" s="185"/>
      <c r="AA320" s="185"/>
      <c r="AB320" s="185"/>
      <c r="AC320" s="185"/>
      <c r="AD320" s="185"/>
      <c r="AE320" s="185"/>
      <c r="AF320" s="185"/>
      <c r="AG320" s="185"/>
      <c r="AH320" s="185"/>
      <c r="AI320" s="185"/>
      <c r="AJ320" s="185"/>
      <c r="AK320" s="185"/>
      <c r="AL320" s="185"/>
      <c r="AM320" s="185"/>
      <c r="AN320" s="185"/>
      <c r="AO320" s="185"/>
      <c r="AP320" s="185"/>
      <c r="AQ320" s="185"/>
      <c r="AR320" s="185"/>
      <c r="AS320" s="185"/>
      <c r="AT320" s="185"/>
      <c r="AU320" s="185"/>
      <c r="AV320" s="185"/>
      <c r="AW320" s="185"/>
      <c r="AX320" s="185"/>
      <c r="AY320" s="185"/>
    </row>
    <row r="321" spans="23:51" ht="14" x14ac:dyDescent="0.15">
      <c r="W321" s="185"/>
      <c r="X321" s="185"/>
      <c r="Y321" s="185"/>
      <c r="Z321" s="185"/>
      <c r="AA321" s="185"/>
      <c r="AB321" s="185"/>
      <c r="AC321" s="185"/>
      <c r="AD321" s="185"/>
      <c r="AE321" s="185"/>
      <c r="AF321" s="185"/>
      <c r="AG321" s="185"/>
      <c r="AH321" s="185"/>
      <c r="AI321" s="185"/>
      <c r="AJ321" s="185"/>
      <c r="AK321" s="185"/>
      <c r="AL321" s="185"/>
      <c r="AM321" s="185"/>
      <c r="AN321" s="185"/>
      <c r="AO321" s="185"/>
      <c r="AP321" s="185"/>
      <c r="AQ321" s="185"/>
      <c r="AR321" s="185"/>
      <c r="AS321" s="185"/>
      <c r="AT321" s="185"/>
      <c r="AU321" s="185"/>
      <c r="AV321" s="185"/>
      <c r="AW321" s="185"/>
      <c r="AX321" s="185"/>
      <c r="AY321" s="185"/>
    </row>
    <row r="322" spans="23:51" ht="14" x14ac:dyDescent="0.15">
      <c r="W322" s="185"/>
      <c r="X322" s="185"/>
      <c r="Y322" s="185"/>
      <c r="Z322" s="185"/>
      <c r="AA322" s="185"/>
      <c r="AB322" s="185"/>
      <c r="AC322" s="185"/>
      <c r="AD322" s="185"/>
      <c r="AE322" s="185"/>
      <c r="AF322" s="185"/>
      <c r="AG322" s="185"/>
      <c r="AH322" s="185"/>
      <c r="AI322" s="185"/>
      <c r="AJ322" s="185"/>
      <c r="AK322" s="185"/>
      <c r="AL322" s="185"/>
      <c r="AM322" s="185"/>
      <c r="AN322" s="185"/>
      <c r="AO322" s="185"/>
      <c r="AP322" s="185"/>
      <c r="AQ322" s="185"/>
      <c r="AR322" s="185"/>
      <c r="AS322" s="185"/>
      <c r="AT322" s="185"/>
      <c r="AU322" s="185"/>
      <c r="AV322" s="185"/>
      <c r="AW322" s="185"/>
      <c r="AX322" s="185"/>
      <c r="AY322" s="185"/>
    </row>
    <row r="323" spans="23:51" ht="14" x14ac:dyDescent="0.15">
      <c r="W323" s="185"/>
      <c r="X323" s="185"/>
      <c r="Y323" s="185"/>
      <c r="Z323" s="185"/>
      <c r="AA323" s="185"/>
      <c r="AB323" s="185"/>
      <c r="AC323" s="185"/>
      <c r="AD323" s="185"/>
      <c r="AE323" s="185"/>
      <c r="AF323" s="185"/>
      <c r="AG323" s="185"/>
      <c r="AH323" s="185"/>
      <c r="AI323" s="185"/>
      <c r="AJ323" s="185"/>
      <c r="AK323" s="185"/>
      <c r="AL323" s="185"/>
      <c r="AM323" s="185"/>
      <c r="AN323" s="185"/>
      <c r="AO323" s="185"/>
      <c r="AP323" s="185"/>
      <c r="AQ323" s="185"/>
      <c r="AR323" s="185"/>
      <c r="AS323" s="185"/>
      <c r="AT323" s="185"/>
      <c r="AU323" s="185"/>
      <c r="AV323" s="185"/>
      <c r="AW323" s="185"/>
      <c r="AX323" s="185"/>
      <c r="AY323" s="185"/>
    </row>
    <row r="324" spans="23:51" ht="14" x14ac:dyDescent="0.15"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185"/>
      <c r="AK324" s="185"/>
      <c r="AL324" s="185"/>
      <c r="AM324" s="185"/>
      <c r="AN324" s="185"/>
      <c r="AO324" s="185"/>
      <c r="AP324" s="185"/>
      <c r="AQ324" s="185"/>
      <c r="AR324" s="185"/>
      <c r="AS324" s="185"/>
      <c r="AT324" s="185"/>
      <c r="AU324" s="185"/>
      <c r="AV324" s="185"/>
      <c r="AW324" s="185"/>
      <c r="AX324" s="185"/>
      <c r="AY324" s="185"/>
    </row>
    <row r="325" spans="23:51" ht="14" x14ac:dyDescent="0.15"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5"/>
      <c r="AN325" s="185"/>
      <c r="AO325" s="185"/>
      <c r="AP325" s="185"/>
      <c r="AQ325" s="185"/>
      <c r="AR325" s="185"/>
      <c r="AS325" s="185"/>
      <c r="AT325" s="185"/>
      <c r="AU325" s="185"/>
      <c r="AV325" s="185"/>
      <c r="AW325" s="185"/>
      <c r="AX325" s="185"/>
      <c r="AY325" s="185"/>
    </row>
    <row r="326" spans="23:51" ht="14" x14ac:dyDescent="0.15">
      <c r="W326" s="185"/>
      <c r="X326" s="185"/>
      <c r="Y326" s="185"/>
      <c r="Z326" s="185"/>
      <c r="AA326" s="185"/>
      <c r="AB326" s="185"/>
      <c r="AC326" s="185"/>
      <c r="AD326" s="185"/>
      <c r="AE326" s="185"/>
      <c r="AF326" s="185"/>
      <c r="AG326" s="185"/>
      <c r="AH326" s="185"/>
      <c r="AI326" s="185"/>
      <c r="AJ326" s="185"/>
      <c r="AK326" s="185"/>
      <c r="AL326" s="185"/>
      <c r="AM326" s="185"/>
      <c r="AN326" s="185"/>
      <c r="AO326" s="185"/>
      <c r="AP326" s="185"/>
      <c r="AQ326" s="185"/>
      <c r="AR326" s="185"/>
      <c r="AS326" s="185"/>
      <c r="AT326" s="185"/>
      <c r="AU326" s="185"/>
      <c r="AV326" s="185"/>
      <c r="AW326" s="185"/>
      <c r="AX326" s="185"/>
      <c r="AY326" s="185"/>
    </row>
    <row r="327" spans="23:51" ht="14" x14ac:dyDescent="0.15">
      <c r="W327" s="185"/>
      <c r="X327" s="185"/>
      <c r="Y327" s="185"/>
      <c r="Z327" s="185"/>
      <c r="AA327" s="185"/>
      <c r="AB327" s="185"/>
      <c r="AC327" s="185"/>
      <c r="AD327" s="185"/>
      <c r="AE327" s="185"/>
      <c r="AF327" s="185"/>
      <c r="AG327" s="185"/>
      <c r="AH327" s="185"/>
      <c r="AI327" s="185"/>
      <c r="AJ327" s="185"/>
      <c r="AK327" s="185"/>
      <c r="AL327" s="185"/>
      <c r="AM327" s="185"/>
      <c r="AN327" s="185"/>
      <c r="AO327" s="185"/>
      <c r="AP327" s="185"/>
      <c r="AQ327" s="185"/>
      <c r="AR327" s="185"/>
      <c r="AS327" s="185"/>
      <c r="AT327" s="185"/>
      <c r="AU327" s="185"/>
      <c r="AV327" s="185"/>
      <c r="AW327" s="185"/>
      <c r="AX327" s="185"/>
      <c r="AY327" s="185"/>
    </row>
    <row r="328" spans="23:51" ht="14" x14ac:dyDescent="0.15"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  <c r="AJ328" s="185"/>
      <c r="AK328" s="185"/>
      <c r="AL328" s="185"/>
      <c r="AM328" s="185"/>
      <c r="AN328" s="185"/>
      <c r="AO328" s="185"/>
      <c r="AP328" s="185"/>
      <c r="AQ328" s="185"/>
      <c r="AR328" s="185"/>
      <c r="AS328" s="185"/>
      <c r="AT328" s="185"/>
      <c r="AU328" s="185"/>
      <c r="AV328" s="185"/>
      <c r="AW328" s="185"/>
      <c r="AX328" s="185"/>
      <c r="AY328" s="185"/>
    </row>
    <row r="329" spans="23:51" ht="14" x14ac:dyDescent="0.15"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185"/>
      <c r="AK329" s="185"/>
      <c r="AL329" s="185"/>
      <c r="AM329" s="185"/>
      <c r="AN329" s="185"/>
      <c r="AO329" s="185"/>
      <c r="AP329" s="185"/>
      <c r="AQ329" s="185"/>
      <c r="AR329" s="185"/>
      <c r="AS329" s="185"/>
      <c r="AT329" s="185"/>
      <c r="AU329" s="185"/>
      <c r="AV329" s="185"/>
      <c r="AW329" s="185"/>
      <c r="AX329" s="185"/>
      <c r="AY329" s="185"/>
    </row>
    <row r="330" spans="23:51" ht="14" x14ac:dyDescent="0.15"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  <c r="AJ330" s="185"/>
      <c r="AK330" s="185"/>
      <c r="AL330" s="185"/>
      <c r="AM330" s="185"/>
      <c r="AN330" s="185"/>
      <c r="AO330" s="185"/>
      <c r="AP330" s="185"/>
      <c r="AQ330" s="185"/>
      <c r="AR330" s="185"/>
      <c r="AS330" s="185"/>
      <c r="AT330" s="185"/>
      <c r="AU330" s="185"/>
      <c r="AV330" s="185"/>
      <c r="AW330" s="185"/>
      <c r="AX330" s="185"/>
      <c r="AY330" s="185"/>
    </row>
    <row r="331" spans="23:51" ht="14" x14ac:dyDescent="0.15"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  <c r="AJ331" s="185"/>
      <c r="AK331" s="185"/>
      <c r="AL331" s="185"/>
      <c r="AM331" s="185"/>
      <c r="AN331" s="185"/>
      <c r="AO331" s="185"/>
      <c r="AP331" s="185"/>
      <c r="AQ331" s="185"/>
      <c r="AR331" s="185"/>
      <c r="AS331" s="185"/>
      <c r="AT331" s="185"/>
      <c r="AU331" s="185"/>
      <c r="AV331" s="185"/>
      <c r="AW331" s="185"/>
      <c r="AX331" s="185"/>
      <c r="AY331" s="185"/>
    </row>
    <row r="332" spans="23:51" ht="14" x14ac:dyDescent="0.15"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185"/>
      <c r="AK332" s="185"/>
      <c r="AL332" s="185"/>
      <c r="AM332" s="185"/>
      <c r="AN332" s="185"/>
      <c r="AO332" s="185"/>
      <c r="AP332" s="185"/>
      <c r="AQ332" s="185"/>
      <c r="AR332" s="185"/>
      <c r="AS332" s="185"/>
      <c r="AT332" s="185"/>
      <c r="AU332" s="185"/>
      <c r="AV332" s="185"/>
      <c r="AW332" s="185"/>
      <c r="AX332" s="185"/>
      <c r="AY332" s="185"/>
    </row>
    <row r="333" spans="23:51" ht="14" x14ac:dyDescent="0.15"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185"/>
      <c r="AK333" s="185"/>
      <c r="AL333" s="185"/>
      <c r="AM333" s="185"/>
      <c r="AN333" s="185"/>
      <c r="AO333" s="185"/>
      <c r="AP333" s="185"/>
      <c r="AQ333" s="185"/>
      <c r="AR333" s="185"/>
      <c r="AS333" s="185"/>
      <c r="AT333" s="185"/>
      <c r="AU333" s="185"/>
      <c r="AV333" s="185"/>
      <c r="AW333" s="185"/>
      <c r="AX333" s="185"/>
      <c r="AY333" s="185"/>
    </row>
    <row r="334" spans="23:51" ht="14" x14ac:dyDescent="0.15"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</row>
    <row r="335" spans="23:51" ht="14" x14ac:dyDescent="0.15"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185"/>
      <c r="AK335" s="185"/>
      <c r="AL335" s="185"/>
      <c r="AM335" s="185"/>
      <c r="AN335" s="185"/>
      <c r="AO335" s="185"/>
      <c r="AP335" s="185"/>
      <c r="AQ335" s="185"/>
      <c r="AR335" s="185"/>
      <c r="AS335" s="185"/>
      <c r="AT335" s="185"/>
      <c r="AU335" s="185"/>
      <c r="AV335" s="185"/>
      <c r="AW335" s="185"/>
      <c r="AX335" s="185"/>
      <c r="AY335" s="185"/>
    </row>
    <row r="336" spans="23:51" ht="14" x14ac:dyDescent="0.15"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185"/>
      <c r="AP336" s="185"/>
      <c r="AQ336" s="185"/>
      <c r="AR336" s="185"/>
      <c r="AS336" s="185"/>
      <c r="AT336" s="185"/>
      <c r="AU336" s="185"/>
      <c r="AV336" s="185"/>
      <c r="AW336" s="185"/>
      <c r="AX336" s="185"/>
      <c r="AY336" s="185"/>
    </row>
    <row r="337" spans="23:51" ht="14" x14ac:dyDescent="0.15"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185"/>
      <c r="AP337" s="185"/>
      <c r="AQ337" s="185"/>
      <c r="AR337" s="185"/>
      <c r="AS337" s="185"/>
      <c r="AT337" s="185"/>
      <c r="AU337" s="185"/>
      <c r="AV337" s="185"/>
      <c r="AW337" s="185"/>
      <c r="AX337" s="185"/>
      <c r="AY337" s="185"/>
    </row>
    <row r="338" spans="23:51" ht="14" x14ac:dyDescent="0.15"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185"/>
      <c r="AP338" s="185"/>
      <c r="AQ338" s="185"/>
      <c r="AR338" s="185"/>
      <c r="AS338" s="185"/>
      <c r="AT338" s="185"/>
      <c r="AU338" s="185"/>
      <c r="AV338" s="185"/>
      <c r="AW338" s="185"/>
      <c r="AX338" s="185"/>
      <c r="AY338" s="185"/>
    </row>
    <row r="339" spans="23:51" ht="14" x14ac:dyDescent="0.15">
      <c r="W339" s="185"/>
      <c r="X339" s="185"/>
      <c r="Y339" s="185"/>
      <c r="Z339" s="185"/>
      <c r="AA339" s="185"/>
      <c r="AB339" s="185"/>
      <c r="AC339" s="185"/>
      <c r="AD339" s="185"/>
      <c r="AE339" s="185"/>
      <c r="AF339" s="185"/>
      <c r="AG339" s="185"/>
      <c r="AH339" s="185"/>
      <c r="AI339" s="185"/>
      <c r="AJ339" s="185"/>
      <c r="AK339" s="185"/>
      <c r="AL339" s="185"/>
      <c r="AM339" s="185"/>
      <c r="AN339" s="185"/>
      <c r="AO339" s="185"/>
      <c r="AP339" s="185"/>
      <c r="AQ339" s="185"/>
      <c r="AR339" s="185"/>
      <c r="AS339" s="185"/>
      <c r="AT339" s="185"/>
      <c r="AU339" s="185"/>
      <c r="AV339" s="185"/>
      <c r="AW339" s="185"/>
      <c r="AX339" s="185"/>
      <c r="AY339" s="185"/>
    </row>
    <row r="340" spans="23:51" ht="14" x14ac:dyDescent="0.15">
      <c r="W340" s="185"/>
      <c r="X340" s="185"/>
      <c r="Y340" s="185"/>
      <c r="Z340" s="185"/>
      <c r="AA340" s="185"/>
      <c r="AB340" s="185"/>
      <c r="AC340" s="185"/>
      <c r="AD340" s="185"/>
      <c r="AE340" s="185"/>
      <c r="AF340" s="185"/>
      <c r="AG340" s="185"/>
      <c r="AH340" s="185"/>
      <c r="AI340" s="185"/>
      <c r="AJ340" s="185"/>
      <c r="AK340" s="185"/>
      <c r="AL340" s="185"/>
      <c r="AM340" s="185"/>
      <c r="AN340" s="185"/>
      <c r="AO340" s="185"/>
      <c r="AP340" s="185"/>
      <c r="AQ340" s="185"/>
      <c r="AR340" s="185"/>
      <c r="AS340" s="185"/>
      <c r="AT340" s="185"/>
      <c r="AU340" s="185"/>
      <c r="AV340" s="185"/>
      <c r="AW340" s="185"/>
      <c r="AX340" s="185"/>
      <c r="AY340" s="185"/>
    </row>
    <row r="341" spans="23:51" ht="14" x14ac:dyDescent="0.15"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  <c r="AJ341" s="185"/>
      <c r="AK341" s="185"/>
      <c r="AL341" s="185"/>
      <c r="AM341" s="185"/>
      <c r="AN341" s="185"/>
      <c r="AO341" s="185"/>
      <c r="AP341" s="185"/>
      <c r="AQ341" s="185"/>
      <c r="AR341" s="185"/>
      <c r="AS341" s="185"/>
      <c r="AT341" s="185"/>
      <c r="AU341" s="185"/>
      <c r="AV341" s="185"/>
      <c r="AW341" s="185"/>
      <c r="AX341" s="185"/>
      <c r="AY341" s="185"/>
    </row>
    <row r="342" spans="23:51" ht="14" x14ac:dyDescent="0.15"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185"/>
      <c r="AK342" s="185"/>
      <c r="AL342" s="185"/>
      <c r="AM342" s="185"/>
      <c r="AN342" s="185"/>
      <c r="AO342" s="185"/>
      <c r="AP342" s="185"/>
      <c r="AQ342" s="185"/>
      <c r="AR342" s="185"/>
      <c r="AS342" s="185"/>
      <c r="AT342" s="185"/>
      <c r="AU342" s="185"/>
      <c r="AV342" s="185"/>
      <c r="AW342" s="185"/>
      <c r="AX342" s="185"/>
      <c r="AY342" s="185"/>
    </row>
    <row r="343" spans="23:51" ht="14" x14ac:dyDescent="0.15"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185"/>
      <c r="AK343" s="185"/>
      <c r="AL343" s="185"/>
      <c r="AM343" s="185"/>
      <c r="AN343" s="185"/>
      <c r="AO343" s="185"/>
      <c r="AP343" s="185"/>
      <c r="AQ343" s="185"/>
      <c r="AR343" s="185"/>
      <c r="AS343" s="185"/>
      <c r="AT343" s="185"/>
      <c r="AU343" s="185"/>
      <c r="AV343" s="185"/>
      <c r="AW343" s="185"/>
      <c r="AX343" s="185"/>
      <c r="AY343" s="185"/>
    </row>
    <row r="344" spans="23:51" ht="14" x14ac:dyDescent="0.15"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</row>
    <row r="345" spans="23:51" ht="14" x14ac:dyDescent="0.15">
      <c r="W345" s="185"/>
      <c r="X345" s="185"/>
      <c r="Y345" s="185"/>
      <c r="Z345" s="185"/>
      <c r="AA345" s="185"/>
      <c r="AB345" s="185"/>
      <c r="AC345" s="185"/>
      <c r="AD345" s="185"/>
      <c r="AE345" s="185"/>
      <c r="AF345" s="185"/>
      <c r="AG345" s="185"/>
      <c r="AH345" s="185"/>
      <c r="AI345" s="185"/>
      <c r="AJ345" s="185"/>
      <c r="AK345" s="185"/>
      <c r="AL345" s="185"/>
      <c r="AM345" s="185"/>
      <c r="AN345" s="185"/>
      <c r="AO345" s="185"/>
      <c r="AP345" s="185"/>
      <c r="AQ345" s="185"/>
      <c r="AR345" s="185"/>
      <c r="AS345" s="185"/>
      <c r="AT345" s="185"/>
      <c r="AU345" s="185"/>
      <c r="AV345" s="185"/>
      <c r="AW345" s="185"/>
      <c r="AX345" s="185"/>
      <c r="AY345" s="185"/>
    </row>
    <row r="346" spans="23:51" ht="14" x14ac:dyDescent="0.15">
      <c r="W346" s="185"/>
      <c r="X346" s="185"/>
      <c r="Y346" s="185"/>
      <c r="Z346" s="185"/>
      <c r="AA346" s="185"/>
      <c r="AB346" s="185"/>
      <c r="AC346" s="185"/>
      <c r="AD346" s="185"/>
      <c r="AE346" s="185"/>
      <c r="AF346" s="185"/>
      <c r="AG346" s="185"/>
      <c r="AH346" s="185"/>
      <c r="AI346" s="185"/>
      <c r="AJ346" s="185"/>
      <c r="AK346" s="185"/>
      <c r="AL346" s="185"/>
      <c r="AM346" s="185"/>
      <c r="AN346" s="185"/>
      <c r="AO346" s="185"/>
      <c r="AP346" s="185"/>
      <c r="AQ346" s="185"/>
      <c r="AR346" s="185"/>
      <c r="AS346" s="185"/>
      <c r="AT346" s="185"/>
      <c r="AU346" s="185"/>
      <c r="AV346" s="185"/>
      <c r="AW346" s="185"/>
      <c r="AX346" s="185"/>
      <c r="AY346" s="185"/>
    </row>
  </sheetData>
  <sheetProtection algorithmName="SHA-512" hashValue="MLZ7MS/t4Vo9lNLH9XVNz/ZJmEeN5TYHpvfhcjvLLxsIiYfzIf7+WJkAltrgk3Gb0ublN21UkI81U5pmbVWc8w==" saltValue="dkc22KbvEo6jowyA0lRAKQ==" spinCount="100000" sheet="1" objects="1" scenarios="1"/>
  <conditionalFormatting sqref="A8:G23 A56:G70">
    <cfRule type="expression" dxfId="18" priority="46">
      <formula>MOD(ROW(),2)=0</formula>
    </cfRule>
  </conditionalFormatting>
  <conditionalFormatting sqref="A32:G47">
    <cfRule type="expression" dxfId="17" priority="44">
      <formula>MOD(ROW(),2)=0</formula>
    </cfRule>
  </conditionalFormatting>
  <conditionalFormatting sqref="J8:P23">
    <cfRule type="expression" dxfId="16" priority="31">
      <formula>MOD(ROW(),2)=0</formula>
    </cfRule>
  </conditionalFormatting>
  <conditionalFormatting sqref="J32:P47">
    <cfRule type="expression" dxfId="15" priority="2">
      <formula>MOD(ROW(),2)=0</formula>
    </cfRule>
  </conditionalFormatting>
  <conditionalFormatting sqref="J56:P70">
    <cfRule type="expression" dxfId="14" priority="1">
      <formula>MOD(ROW(),2)=0</formula>
    </cfRule>
  </conditionalFormatting>
  <conditionalFormatting sqref="S8:V23">
    <cfRule type="expression" dxfId="13" priority="11">
      <formula>MOD(ROW(),2)=0</formula>
    </cfRule>
  </conditionalFormatting>
  <conditionalFormatting sqref="S32:V47">
    <cfRule type="expression" dxfId="12" priority="7">
      <formula>MOD(ROW(),2)=0</formula>
    </cfRule>
  </conditionalFormatting>
  <conditionalFormatting sqref="S56:V70">
    <cfRule type="expression" dxfId="11" priority="3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91900-7DA6-DC4C-A554-60610872C79A}">
  <sheetPr codeName="Sheet7">
    <tabColor rgb="FFFFA7A4"/>
  </sheetPr>
  <dimension ref="A1:AK36"/>
  <sheetViews>
    <sheetView workbookViewId="0">
      <selection activeCell="E32" sqref="E32"/>
    </sheetView>
  </sheetViews>
  <sheetFormatPr baseColWidth="10" defaultRowHeight="13" x14ac:dyDescent="0.15"/>
  <cols>
    <col min="1" max="1" width="20.33203125" style="183" customWidth="1"/>
    <col min="2" max="2" width="16.6640625" style="183" customWidth="1"/>
    <col min="3" max="8" width="12.1640625" style="183" customWidth="1"/>
    <col min="9" max="16384" width="10.83203125" style="183"/>
  </cols>
  <sheetData>
    <row r="1" spans="1:37" ht="14" x14ac:dyDescent="0.15">
      <c r="A1" s="182" t="s">
        <v>24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</row>
    <row r="2" spans="1:37" ht="14" x14ac:dyDescent="0.15">
      <c r="A2" s="184" t="s">
        <v>21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</row>
    <row r="3" spans="1:37" ht="15" thickBot="1" x14ac:dyDescent="0.2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</row>
    <row r="7" spans="1:37" ht="30" x14ac:dyDescent="0.15">
      <c r="A7" s="282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ht="18" customHeight="1" thickBot="1" x14ac:dyDescent="0.2">
      <c r="A8" s="186" t="str">
        <f>'ERG Apr 2019'!K2</f>
        <v>Ergon Energy</v>
      </c>
      <c r="B8" s="187" t="str">
        <f>'ERG Apr 2019'!L2</f>
        <v>Regulated</v>
      </c>
      <c r="C8" s="188">
        <f>91*'ERG Apr 2019'!M2/100</f>
        <v>111.89632999999999</v>
      </c>
      <c r="D8" s="188">
        <f>$C$5*'ERG Apr 2019'!N2/100</f>
        <v>1322.1</v>
      </c>
      <c r="E8" s="189">
        <v>0</v>
      </c>
      <c r="F8" s="190">
        <f>SUM(C8:E8)</f>
        <v>1433.9963299999999</v>
      </c>
      <c r="G8" s="191">
        <f>F8*4</f>
        <v>5735.9853199999998</v>
      </c>
      <c r="H8" s="192">
        <f>G8*1.1</f>
        <v>6309.5838520000007</v>
      </c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</row>
    <row r="9" spans="1:37" ht="14" x14ac:dyDescent="0.15"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</row>
    <row r="10" spans="1:37" ht="15" thickBot="1" x14ac:dyDescent="0.2"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</row>
    <row r="16" spans="1:37" ht="30" x14ac:dyDescent="0.15">
      <c r="A16" s="282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</row>
    <row r="17" spans="1:37" ht="18" customHeight="1" thickBot="1" x14ac:dyDescent="0.2">
      <c r="A17" s="186" t="str">
        <f>'ERG Apr 2019'!K3</f>
        <v>Ergon Energy</v>
      </c>
      <c r="B17" s="187" t="str">
        <f>'ERG Apr 2019'!L3</f>
        <v>Regulated</v>
      </c>
      <c r="C17" s="188">
        <f>91*'ERG Apr 2019'!M3/100</f>
        <v>111.89632999999999</v>
      </c>
      <c r="D17" s="188">
        <f>(C12*C13)*'ERG Apr 2019'!N3/100</f>
        <v>925.47</v>
      </c>
      <c r="E17" s="189">
        <f>(C12*C14)*'ERG Apr 2019'!AF3/100</f>
        <v>261.495</v>
      </c>
      <c r="F17" s="190">
        <f>SUM(C17:E17)</f>
        <v>1298.8613300000002</v>
      </c>
      <c r="G17" s="191">
        <f>F17*4</f>
        <v>5195.4453200000007</v>
      </c>
      <c r="H17" s="192">
        <f>G17*1.1</f>
        <v>5714.9898520000015</v>
      </c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</row>
    <row r="18" spans="1:37" ht="14" x14ac:dyDescent="0.15"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</row>
    <row r="19" spans="1:37" ht="15" thickBot="1" x14ac:dyDescent="0.2"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</row>
    <row r="25" spans="1:37" ht="30" x14ac:dyDescent="0.15">
      <c r="A25" s="282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</row>
    <row r="26" spans="1:37" ht="18" customHeight="1" thickBot="1" x14ac:dyDescent="0.2">
      <c r="A26" s="186" t="str">
        <f>'ERG Apr 2019'!K4</f>
        <v>Ergon Energy</v>
      </c>
      <c r="B26" s="187" t="str">
        <f>'ERG Apr 2019'!L4</f>
        <v>Regulated</v>
      </c>
      <c r="C26" s="188">
        <f>91*'ERG Apr 2019'!M4/100</f>
        <v>111.89632999999999</v>
      </c>
      <c r="D26" s="188">
        <f>(C21*C22)*'ERG Apr 2019'!N4/100</f>
        <v>1853.39</v>
      </c>
      <c r="E26" s="189">
        <f>(C21*C23)*'ERG Apr 2019'!W4/100</f>
        <v>344.73</v>
      </c>
      <c r="F26" s="190">
        <f>SUM(C26:E26)</f>
        <v>2310.0163300000004</v>
      </c>
      <c r="G26" s="191">
        <f>F26*4</f>
        <v>9240.0653200000015</v>
      </c>
      <c r="H26" s="192">
        <f>G26*1.1</f>
        <v>10164.071852000003</v>
      </c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</row>
    <row r="27" spans="1:37" ht="14" x14ac:dyDescent="0.15"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</row>
    <row r="28" spans="1:37" ht="14" x14ac:dyDescent="0.15"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</row>
    <row r="29" spans="1:37" ht="14" x14ac:dyDescent="0.15"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</row>
    <row r="30" spans="1:37" ht="14" x14ac:dyDescent="0.15"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</row>
    <row r="31" spans="1:37" ht="14" x14ac:dyDescent="0.15"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</row>
    <row r="32" spans="1:37" ht="14" x14ac:dyDescent="0.15"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</row>
    <row r="33" spans="10:37" ht="14" x14ac:dyDescent="0.15"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</row>
    <row r="34" spans="10:37" ht="14" x14ac:dyDescent="0.15"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</row>
    <row r="35" spans="10:37" ht="14" x14ac:dyDescent="0.15"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</row>
    <row r="36" spans="10:37" ht="14" x14ac:dyDescent="0.15"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</row>
  </sheetData>
  <sheetProtection algorithmName="SHA-512" hashValue="XfSV5eoyuyyA13aBis4Fgzm0vJvrPFx1YUJ+1HAOwMbaif2a3FwtGrcQcRbR8XN5ADrQK2g21emKNyfXrQS/TQ==" saltValue="gPS5rgbTkMddJWDddvT5+A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DACB-44B5-1E48-8948-3FD1308E6194}">
  <sheetPr codeName="Sheet8">
    <tabColor theme="0" tint="-0.34998626667073579"/>
  </sheetPr>
  <dimension ref="A1:AU345"/>
  <sheetViews>
    <sheetView zoomScaleNormal="100" zoomScalePageLayoutView="120" workbookViewId="0">
      <selection activeCell="L26" sqref="L26"/>
    </sheetView>
  </sheetViews>
  <sheetFormatPr baseColWidth="10" defaultRowHeight="13" x14ac:dyDescent="0.15"/>
  <cols>
    <col min="1" max="1" width="20.33203125" style="117" customWidth="1"/>
    <col min="2" max="2" width="22.6640625" style="117" bestFit="1" customWidth="1"/>
    <col min="3" max="12" width="12.1640625" style="117" customWidth="1"/>
    <col min="13" max="14" width="12.1640625" style="117" hidden="1" customWidth="1"/>
    <col min="15" max="18" width="12.1640625" style="117" customWidth="1"/>
    <col min="19" max="47" width="7.5" style="117" customWidth="1"/>
    <col min="48" max="16384" width="10.83203125" style="117"/>
  </cols>
  <sheetData>
    <row r="1" spans="1:47" ht="14" x14ac:dyDescent="0.15">
      <c r="A1" s="116" t="s">
        <v>270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</row>
    <row r="2" spans="1:47" ht="14" x14ac:dyDescent="0.15">
      <c r="A2" s="118" t="s">
        <v>221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</row>
    <row r="3" spans="1:47" ht="15" thickBot="1" x14ac:dyDescent="0.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</row>
    <row r="4" spans="1:47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202"/>
      <c r="N4" s="202"/>
      <c r="O4" s="73"/>
      <c r="P4" s="73"/>
      <c r="Q4" s="73"/>
      <c r="R4" s="74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</row>
    <row r="5" spans="1:4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203"/>
      <c r="N5" s="203"/>
      <c r="O5" s="47"/>
      <c r="P5" s="47"/>
      <c r="Q5" s="47"/>
      <c r="R5" s="7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</row>
    <row r="6" spans="1:47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203"/>
      <c r="N6" s="203"/>
      <c r="O6" s="47"/>
      <c r="P6" s="47"/>
      <c r="Q6" s="47"/>
      <c r="R6" s="7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</row>
    <row r="7" spans="1:47" ht="75" x14ac:dyDescent="0.15">
      <c r="A7" s="120" t="s">
        <v>144</v>
      </c>
      <c r="B7" s="121" t="s">
        <v>320</v>
      </c>
      <c r="C7" s="120" t="s">
        <v>204</v>
      </c>
      <c r="D7" s="120" t="s">
        <v>463</v>
      </c>
      <c r="E7" s="120" t="s">
        <v>464</v>
      </c>
      <c r="F7" s="122" t="s">
        <v>205</v>
      </c>
      <c r="G7" s="120" t="s">
        <v>206</v>
      </c>
      <c r="H7" s="123" t="s">
        <v>207</v>
      </c>
      <c r="I7" s="124" t="s">
        <v>286</v>
      </c>
      <c r="J7" s="124" t="s">
        <v>287</v>
      </c>
      <c r="K7" s="124" t="s">
        <v>288</v>
      </c>
      <c r="L7" s="124" t="s">
        <v>289</v>
      </c>
      <c r="M7" s="125" t="s">
        <v>194</v>
      </c>
      <c r="N7" s="125" t="s">
        <v>195</v>
      </c>
      <c r="O7" s="125" t="s">
        <v>271</v>
      </c>
      <c r="P7" s="125" t="s">
        <v>272</v>
      </c>
      <c r="Q7" s="124" t="s">
        <v>263</v>
      </c>
      <c r="R7" s="127" t="s">
        <v>264</v>
      </c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</row>
    <row r="8" spans="1:47" ht="14" x14ac:dyDescent="0.15">
      <c r="A8" s="131" t="str">
        <f>'SEQ Oct 2018'!K2</f>
        <v>AGL</v>
      </c>
      <c r="B8" s="132" t="str">
        <f>'SEQ Oct 2018'!L2</f>
        <v>Business Savers</v>
      </c>
      <c r="C8" s="133">
        <f>91*'SEQ Oct 2018'!M2/100</f>
        <v>121.03</v>
      </c>
      <c r="D8" s="133">
        <f>$C$5*'SEQ Oct 2018'!N2/100</f>
        <v>1390</v>
      </c>
      <c r="E8" s="134">
        <v>0</v>
      </c>
      <c r="F8" s="134">
        <v>0</v>
      </c>
      <c r="G8" s="135">
        <f>SUM(C8:F8)</f>
        <v>1511.03</v>
      </c>
      <c r="H8" s="136">
        <f>G8*4</f>
        <v>6044.12</v>
      </c>
      <c r="I8" s="137">
        <f>'SEQ Oct 2018'!AZ2</f>
        <v>0</v>
      </c>
      <c r="J8" s="137">
        <f>'SEQ Oct 2018'!BA2</f>
        <v>15</v>
      </c>
      <c r="K8" s="137">
        <f>'SEQ Oct 2018'!BB2</f>
        <v>0</v>
      </c>
      <c r="L8" s="137">
        <f>'SEQ Oct 2018'!BC2</f>
        <v>0</v>
      </c>
      <c r="M8" s="136">
        <f>H8-((G8-C8)*J8/100)*4</f>
        <v>5210.12</v>
      </c>
      <c r="N8" s="136">
        <f>M8</f>
        <v>5210.12</v>
      </c>
      <c r="O8" s="138">
        <f t="shared" ref="O8:P22" si="0">M8*1.1</f>
        <v>5731.1320000000005</v>
      </c>
      <c r="P8" s="138">
        <f t="shared" si="0"/>
        <v>5731.1320000000005</v>
      </c>
      <c r="Q8" s="160">
        <f>'SEQ Oct 2018'!BJ2</f>
        <v>0</v>
      </c>
      <c r="R8" s="161" t="str">
        <f>'SEQ Oct 2018'!BK2</f>
        <v>n</v>
      </c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</row>
    <row r="9" spans="1:47" ht="14" x14ac:dyDescent="0.15">
      <c r="A9" s="131" t="str">
        <f>'SEQ Oct 2018'!K3</f>
        <v>Click Energy</v>
      </c>
      <c r="B9" s="132" t="str">
        <f>'SEQ Oct 2018'!L3</f>
        <v>Click Business Plus</v>
      </c>
      <c r="C9" s="133">
        <f>91*'SEQ Oct 2018'!M3/100</f>
        <v>130.03899999999999</v>
      </c>
      <c r="D9" s="133">
        <f>$C$5*'SEQ Oct 2018'!N3/100</f>
        <v>1368.5</v>
      </c>
      <c r="E9" s="134">
        <v>0</v>
      </c>
      <c r="F9" s="134">
        <v>0</v>
      </c>
      <c r="G9" s="135">
        <f t="shared" ref="G9:G23" si="1">SUM(C9:F9)</f>
        <v>1498.539</v>
      </c>
      <c r="H9" s="136">
        <f t="shared" ref="H9:H23" si="2">G9*4</f>
        <v>5994.1559999999999</v>
      </c>
      <c r="I9" s="137">
        <f>'SEQ Oct 2018'!AZ3</f>
        <v>0</v>
      </c>
      <c r="J9" s="137">
        <f>'SEQ Oct 2018'!BA3</f>
        <v>0</v>
      </c>
      <c r="K9" s="137">
        <f>'SEQ Oct 2018'!BB3</f>
        <v>5</v>
      </c>
      <c r="L9" s="137">
        <f>'SEQ Oct 2018'!BC3</f>
        <v>0</v>
      </c>
      <c r="M9" s="136">
        <f>H9</f>
        <v>5994.1559999999999</v>
      </c>
      <c r="N9" s="136">
        <f>M9-(M9*K9/100)</f>
        <v>5694.4481999999998</v>
      </c>
      <c r="O9" s="138">
        <f t="shared" si="0"/>
        <v>6593.5716000000002</v>
      </c>
      <c r="P9" s="138">
        <f t="shared" si="0"/>
        <v>6263.8930200000004</v>
      </c>
      <c r="Q9" s="160">
        <f>'SEQ Oct 2018'!BJ3</f>
        <v>0</v>
      </c>
      <c r="R9" s="161" t="str">
        <f>'SEQ Oct 2018'!BK3</f>
        <v>n</v>
      </c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</row>
    <row r="10" spans="1:47" ht="14" x14ac:dyDescent="0.15">
      <c r="A10" s="131" t="str">
        <f>'SEQ Oct 2018'!K4</f>
        <v>Diamond Energy</v>
      </c>
      <c r="B10" s="132" t="str">
        <f>'SEQ Oct 2018'!L4</f>
        <v>Pay on time discount</v>
      </c>
      <c r="C10" s="133">
        <f>91*'SEQ Oct 2018'!M4/100</f>
        <v>145.14500000000001</v>
      </c>
      <c r="D10" s="133">
        <f>$C$5*'SEQ Oct 2018'!N4/100</f>
        <v>1297.5</v>
      </c>
      <c r="E10" s="134">
        <v>0</v>
      </c>
      <c r="F10" s="134">
        <v>0</v>
      </c>
      <c r="G10" s="135">
        <f t="shared" si="1"/>
        <v>1442.645</v>
      </c>
      <c r="H10" s="136">
        <f t="shared" si="2"/>
        <v>5770.58</v>
      </c>
      <c r="I10" s="137">
        <f>'SEQ Oct 2018'!AZ4</f>
        <v>0</v>
      </c>
      <c r="J10" s="137">
        <f>'SEQ Oct 2018'!BA4</f>
        <v>0</v>
      </c>
      <c r="K10" s="137">
        <f>'SEQ Oct 2018'!BB4</f>
        <v>7</v>
      </c>
      <c r="L10" s="137">
        <f>'SEQ Oct 2018'!BC4</f>
        <v>0</v>
      </c>
      <c r="M10" s="136">
        <f>H10</f>
        <v>5770.58</v>
      </c>
      <c r="N10" s="136">
        <f>M10-(M10*K10/100)</f>
        <v>5366.6394</v>
      </c>
      <c r="O10" s="138">
        <f t="shared" si="0"/>
        <v>6347.6380000000008</v>
      </c>
      <c r="P10" s="138">
        <f t="shared" si="0"/>
        <v>5903.3033400000004</v>
      </c>
      <c r="Q10" s="160">
        <f>'SEQ Oct 2018'!BJ4</f>
        <v>0</v>
      </c>
      <c r="R10" s="161" t="str">
        <f>'SEQ Oct 2018'!BK4</f>
        <v>n</v>
      </c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</row>
    <row r="11" spans="1:47" ht="14" x14ac:dyDescent="0.15">
      <c r="A11" s="131" t="str">
        <f>'SEQ Oct 2018'!K5</f>
        <v>EnergyAustralia</v>
      </c>
      <c r="B11" s="132" t="str">
        <f>'SEQ Oct 2018'!L5</f>
        <v>Everyday Saver Business</v>
      </c>
      <c r="C11" s="133">
        <f>91*'SEQ Oct 2018'!M5/100</f>
        <v>111.93</v>
      </c>
      <c r="D11" s="133">
        <f>$C$5*'SEQ Oct 2018'!N5/100</f>
        <v>1310</v>
      </c>
      <c r="E11" s="134">
        <v>0</v>
      </c>
      <c r="F11" s="134">
        <v>0</v>
      </c>
      <c r="G11" s="135">
        <f t="shared" si="1"/>
        <v>1421.93</v>
      </c>
      <c r="H11" s="136">
        <f t="shared" si="2"/>
        <v>5687.72</v>
      </c>
      <c r="I11" s="137">
        <f>'SEQ Oct 2018'!AZ5</f>
        <v>0</v>
      </c>
      <c r="J11" s="137">
        <f>'SEQ Oct 2018'!BA5</f>
        <v>14</v>
      </c>
      <c r="K11" s="137">
        <f>'SEQ Oct 2018'!BB5</f>
        <v>0</v>
      </c>
      <c r="L11" s="137">
        <f>'SEQ Oct 2018'!BC5</f>
        <v>0</v>
      </c>
      <c r="M11" s="136">
        <f>H11-((G11-C11)*J11/100)*4</f>
        <v>4954.12</v>
      </c>
      <c r="N11" s="136">
        <f t="shared" ref="N11:N15" si="3">M11</f>
        <v>4954.12</v>
      </c>
      <c r="O11" s="138">
        <f t="shared" si="0"/>
        <v>5449.5320000000002</v>
      </c>
      <c r="P11" s="138">
        <f t="shared" si="0"/>
        <v>5449.5320000000002</v>
      </c>
      <c r="Q11" s="160">
        <f>'SEQ Oct 2018'!BJ5</f>
        <v>24</v>
      </c>
      <c r="R11" s="161" t="str">
        <f>'SEQ Oct 2018'!BK5</f>
        <v>y</v>
      </c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</row>
    <row r="12" spans="1:47" ht="14" x14ac:dyDescent="0.15">
      <c r="A12" s="131" t="str">
        <f>'SEQ Oct 2018'!K6</f>
        <v>Origin Energy</v>
      </c>
      <c r="B12" s="132" t="str">
        <f>'SEQ Oct 2018'!L6</f>
        <v>Business Saver</v>
      </c>
      <c r="C12" s="133">
        <f>91*'SEQ Oct 2018'!M6/100</f>
        <v>116.6165</v>
      </c>
      <c r="D12" s="133">
        <f>$C$5*'SEQ Oct 2018'!N6/100</f>
        <v>1326</v>
      </c>
      <c r="E12" s="134">
        <v>0</v>
      </c>
      <c r="F12" s="134">
        <v>0</v>
      </c>
      <c r="G12" s="135">
        <f t="shared" si="1"/>
        <v>1442.6165000000001</v>
      </c>
      <c r="H12" s="136">
        <f t="shared" si="2"/>
        <v>5770.4660000000003</v>
      </c>
      <c r="I12" s="137">
        <f>'SEQ Oct 2018'!AZ6</f>
        <v>0</v>
      </c>
      <c r="J12" s="137">
        <f>'SEQ Oct 2018'!BA6</f>
        <v>15</v>
      </c>
      <c r="K12" s="137">
        <f>'SEQ Oct 2018'!BB6</f>
        <v>0</v>
      </c>
      <c r="L12" s="137">
        <f>'SEQ Oct 2018'!BC6</f>
        <v>0</v>
      </c>
      <c r="M12" s="136">
        <f>H12-((G12-C12)*J12/100)*4</f>
        <v>4974.866</v>
      </c>
      <c r="N12" s="136">
        <f t="shared" si="3"/>
        <v>4974.866</v>
      </c>
      <c r="O12" s="138">
        <f t="shared" si="0"/>
        <v>5472.3526000000002</v>
      </c>
      <c r="P12" s="138">
        <f t="shared" si="0"/>
        <v>5472.3526000000002</v>
      </c>
      <c r="Q12" s="160">
        <f>'SEQ Oct 2018'!BJ6</f>
        <v>12</v>
      </c>
      <c r="R12" s="161" t="str">
        <f>'SEQ Oct 2018'!BK6</f>
        <v>y</v>
      </c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</row>
    <row r="13" spans="1:47" ht="14" x14ac:dyDescent="0.15">
      <c r="A13" s="131" t="str">
        <f>'SEQ Oct 2018'!K7</f>
        <v>Powerdirect</v>
      </c>
      <c r="B13" s="132" t="str">
        <f>'SEQ Oct 2018'!L7</f>
        <v>Market offer</v>
      </c>
      <c r="C13" s="133">
        <f>91*'SEQ Oct 2018'!M7/100</f>
        <v>121.03</v>
      </c>
      <c r="D13" s="133">
        <f>$C$5*'SEQ Oct 2018'!N7/100</f>
        <v>1390</v>
      </c>
      <c r="E13" s="134">
        <v>0</v>
      </c>
      <c r="F13" s="134">
        <v>0</v>
      </c>
      <c r="G13" s="135">
        <f t="shared" si="1"/>
        <v>1511.03</v>
      </c>
      <c r="H13" s="136">
        <f t="shared" si="2"/>
        <v>6044.12</v>
      </c>
      <c r="I13" s="137">
        <f>'SEQ Oct 2018'!AZ7</f>
        <v>0</v>
      </c>
      <c r="J13" s="137">
        <f>'SEQ Oct 2018'!BA7</f>
        <v>13</v>
      </c>
      <c r="K13" s="137">
        <f>'SEQ Oct 2018'!BB7</f>
        <v>0</v>
      </c>
      <c r="L13" s="137">
        <f>'SEQ Oct 2018'!BC7</f>
        <v>0</v>
      </c>
      <c r="M13" s="136">
        <f>H13-((G13-C13)*J13/100)*4</f>
        <v>5321.32</v>
      </c>
      <c r="N13" s="136">
        <f t="shared" si="3"/>
        <v>5321.32</v>
      </c>
      <c r="O13" s="138">
        <f t="shared" si="0"/>
        <v>5853.4520000000002</v>
      </c>
      <c r="P13" s="138">
        <f t="shared" si="0"/>
        <v>5853.4520000000002</v>
      </c>
      <c r="Q13" s="160">
        <f>'SEQ Oct 2018'!BJ7</f>
        <v>0</v>
      </c>
      <c r="R13" s="161" t="str">
        <f>'SEQ Oct 2018'!BK7</f>
        <v>n</v>
      </c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</row>
    <row r="14" spans="1:47" ht="14" x14ac:dyDescent="0.15">
      <c r="A14" s="131" t="str">
        <f>'SEQ Oct 2018'!K8</f>
        <v>Powershop</v>
      </c>
      <c r="B14" s="132" t="str">
        <f>'SEQ Oct 2018'!L8</f>
        <v>Mega Pack</v>
      </c>
      <c r="C14" s="141">
        <f>91*'SEQ Oct 2018'!M8/100</f>
        <v>125.39800000000001</v>
      </c>
      <c r="D14" s="141">
        <f>$C$5*'SEQ Oct 2018'!N8/100</f>
        <v>1211.5</v>
      </c>
      <c r="E14" s="141">
        <v>0</v>
      </c>
      <c r="F14" s="141">
        <v>0</v>
      </c>
      <c r="G14" s="142">
        <f t="shared" si="1"/>
        <v>1336.8979999999999</v>
      </c>
      <c r="H14" s="143">
        <f t="shared" si="2"/>
        <v>5347.5919999999996</v>
      </c>
      <c r="I14" s="137">
        <f>'SEQ Oct 2018'!AZ8</f>
        <v>0</v>
      </c>
      <c r="J14" s="144">
        <f>'SEQ Oct 2018'!BA8</f>
        <v>0</v>
      </c>
      <c r="K14" s="144">
        <f>'SEQ Oct 2018'!BB8</f>
        <v>15</v>
      </c>
      <c r="L14" s="144">
        <f>'SEQ Oct 2018'!BC8</f>
        <v>0</v>
      </c>
      <c r="M14" s="143">
        <f>H14</f>
        <v>5347.5919999999996</v>
      </c>
      <c r="N14" s="136">
        <f>M14-(M14*K14/100)</f>
        <v>4545.4531999999999</v>
      </c>
      <c r="O14" s="145">
        <f t="shared" si="0"/>
        <v>5882.3512000000001</v>
      </c>
      <c r="P14" s="145">
        <f t="shared" si="0"/>
        <v>4999.9985200000001</v>
      </c>
      <c r="Q14" s="162">
        <f>'SEQ Oct 2018'!BJ8</f>
        <v>0</v>
      </c>
      <c r="R14" s="161" t="str">
        <f>'SEQ Oct 2018'!BK8</f>
        <v>n</v>
      </c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</row>
    <row r="15" spans="1:47" ht="14" x14ac:dyDescent="0.15">
      <c r="A15" s="131" t="str">
        <f>'SEQ Oct 2018'!K9</f>
        <v>Energy Locals</v>
      </c>
      <c r="B15" s="132" t="str">
        <f>'SEQ Oct 2018'!L9</f>
        <v>Business Member</v>
      </c>
      <c r="C15" s="141">
        <f>(91*'SEQ Oct 2018'!M9/100)+('SEQ Oct 2018'!BN9*3)</f>
        <v>172.59</v>
      </c>
      <c r="D15" s="141">
        <f>$C$5*'SEQ Oct 2018'!N9/100</f>
        <v>1049.4999999999998</v>
      </c>
      <c r="E15" s="141">
        <v>0</v>
      </c>
      <c r="F15" s="141">
        <v>0</v>
      </c>
      <c r="G15" s="142">
        <f t="shared" si="1"/>
        <v>1222.0899999999997</v>
      </c>
      <c r="H15" s="143">
        <f t="shared" si="2"/>
        <v>4888.3599999999988</v>
      </c>
      <c r="I15" s="137">
        <f>'SEQ Oct 2018'!AZ9</f>
        <v>0</v>
      </c>
      <c r="J15" s="144">
        <f>'SEQ Oct 2018'!BA9</f>
        <v>0</v>
      </c>
      <c r="K15" s="144">
        <f>'SEQ Oct 2018'!BB9</f>
        <v>0</v>
      </c>
      <c r="L15" s="144">
        <f>'SEQ Oct 2018'!BC9</f>
        <v>0</v>
      </c>
      <c r="M15" s="143">
        <f>H15</f>
        <v>4888.3599999999988</v>
      </c>
      <c r="N15" s="143">
        <f t="shared" si="3"/>
        <v>4888.3599999999988</v>
      </c>
      <c r="O15" s="145">
        <f t="shared" si="0"/>
        <v>5377.195999999999</v>
      </c>
      <c r="P15" s="145">
        <f t="shared" si="0"/>
        <v>5377.195999999999</v>
      </c>
      <c r="Q15" s="162">
        <f>'SEQ Oct 2018'!BJ9</f>
        <v>0</v>
      </c>
      <c r="R15" s="161" t="str">
        <f>'SEQ Oct 2018'!BK9</f>
        <v>n</v>
      </c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</row>
    <row r="16" spans="1:47" ht="14" x14ac:dyDescent="0.15">
      <c r="A16" s="131" t="str">
        <f>'SEQ Oct 2018'!K10</f>
        <v>Red Energy</v>
      </c>
      <c r="B16" s="132" t="str">
        <f>'SEQ Oct 2018'!L10</f>
        <v>Easy Saver</v>
      </c>
      <c r="C16" s="141">
        <f>91*'SEQ Oct 2018'!M10/100</f>
        <v>123.94199999999999</v>
      </c>
      <c r="D16" s="141">
        <f>$C$5*'SEQ Oct 2018'!N10/100</f>
        <v>1260</v>
      </c>
      <c r="E16" s="141">
        <v>0</v>
      </c>
      <c r="F16" s="141">
        <v>0</v>
      </c>
      <c r="G16" s="142">
        <f t="shared" si="1"/>
        <v>1383.942</v>
      </c>
      <c r="H16" s="143">
        <f t="shared" si="2"/>
        <v>5535.768</v>
      </c>
      <c r="I16" s="137">
        <f>'SEQ Oct 2018'!AZ10</f>
        <v>0</v>
      </c>
      <c r="J16" s="144">
        <f>'SEQ Oct 2018'!BA10</f>
        <v>0</v>
      </c>
      <c r="K16" s="144">
        <f>'SEQ Oct 2018'!BB10</f>
        <v>10</v>
      </c>
      <c r="L16" s="144">
        <f>'SEQ Oct 2018'!BC10</f>
        <v>0</v>
      </c>
      <c r="M16" s="143">
        <f>H16</f>
        <v>5535.768</v>
      </c>
      <c r="N16" s="143">
        <f>M16-(M16*K16/100)</f>
        <v>4982.1912000000002</v>
      </c>
      <c r="O16" s="145">
        <f t="shared" si="0"/>
        <v>6089.3448000000008</v>
      </c>
      <c r="P16" s="145">
        <f t="shared" si="0"/>
        <v>5480.4103200000009</v>
      </c>
      <c r="Q16" s="162">
        <f>'SEQ Oct 2018'!BJ10</f>
        <v>0</v>
      </c>
      <c r="R16" s="161" t="str">
        <f>'SEQ Oct 2018'!BK10</f>
        <v>n</v>
      </c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</row>
    <row r="17" spans="1:47" ht="14" x14ac:dyDescent="0.15">
      <c r="A17" s="131" t="str">
        <f>'SEQ Oct 2018'!K11</f>
        <v>Simply Energy</v>
      </c>
      <c r="B17" s="132" t="str">
        <f>'SEQ Oct 2018'!L11</f>
        <v>Business Save</v>
      </c>
      <c r="C17" s="141">
        <f>91*'SEQ Oct 2018'!M11/100</f>
        <v>117.28989999999997</v>
      </c>
      <c r="D17" s="141">
        <f>$C$5*'SEQ Oct 2018'!N11/100</f>
        <v>1263.0000000000002</v>
      </c>
      <c r="E17" s="141">
        <v>0</v>
      </c>
      <c r="F17" s="141">
        <v>0</v>
      </c>
      <c r="G17" s="142">
        <f t="shared" si="1"/>
        <v>1380.2899000000002</v>
      </c>
      <c r="H17" s="143">
        <f t="shared" si="2"/>
        <v>5521.1596000000009</v>
      </c>
      <c r="I17" s="137">
        <f>'SEQ Oct 2018'!AZ11</f>
        <v>0</v>
      </c>
      <c r="J17" s="144">
        <f>'SEQ Oct 2018'!BA11</f>
        <v>10</v>
      </c>
      <c r="K17" s="144">
        <f>'SEQ Oct 2018'!BB11</f>
        <v>0</v>
      </c>
      <c r="L17" s="144">
        <f>'SEQ Oct 2018'!BC11</f>
        <v>0</v>
      </c>
      <c r="M17" s="143">
        <f>H17-((G17-C17)*J17/100)*4</f>
        <v>5015.959600000001</v>
      </c>
      <c r="N17" s="136">
        <f>M17</f>
        <v>5015.959600000001</v>
      </c>
      <c r="O17" s="145">
        <f t="shared" si="0"/>
        <v>5517.5555600000016</v>
      </c>
      <c r="P17" s="145">
        <f t="shared" si="0"/>
        <v>5517.5555600000016</v>
      </c>
      <c r="Q17" s="162">
        <f>'SEQ Oct 2018'!BJ11</f>
        <v>0</v>
      </c>
      <c r="R17" s="161" t="str">
        <f>'SEQ Oct 2018'!BK11</f>
        <v>n</v>
      </c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</row>
    <row r="18" spans="1:47" ht="14" x14ac:dyDescent="0.15">
      <c r="A18" s="131" t="str">
        <f>'SEQ Oct 2018'!K12</f>
        <v>Alinta Energy</v>
      </c>
      <c r="B18" s="132" t="str">
        <f>'SEQ Oct 2018'!L12</f>
        <v>Business Saver Plus</v>
      </c>
      <c r="C18" s="141">
        <f>91*'SEQ Oct 2018'!M12/100</f>
        <v>117.39</v>
      </c>
      <c r="D18" s="141">
        <f>$C$5*'SEQ Oct 2018'!N12/100</f>
        <v>1337</v>
      </c>
      <c r="E18" s="141">
        <v>0</v>
      </c>
      <c r="F18" s="141">
        <v>0</v>
      </c>
      <c r="G18" s="142">
        <f t="shared" si="1"/>
        <v>1454.39</v>
      </c>
      <c r="H18" s="143">
        <f t="shared" si="2"/>
        <v>5817.56</v>
      </c>
      <c r="I18" s="137">
        <f>'SEQ Oct 2018'!AZ12</f>
        <v>0</v>
      </c>
      <c r="J18" s="144">
        <f>'SEQ Oct 2018'!BA12</f>
        <v>0</v>
      </c>
      <c r="K18" s="144">
        <f>'SEQ Oct 2018'!BB12</f>
        <v>0</v>
      </c>
      <c r="L18" s="144">
        <f>'SEQ Oct 2018'!BC12</f>
        <v>20</v>
      </c>
      <c r="M18" s="143">
        <f>H18</f>
        <v>5817.56</v>
      </c>
      <c r="N18" s="147">
        <f>H18-((G18-C18)*L18/100)*4</f>
        <v>4747.9600000000009</v>
      </c>
      <c r="O18" s="145">
        <f t="shared" si="0"/>
        <v>6399.3160000000007</v>
      </c>
      <c r="P18" s="145">
        <f t="shared" si="0"/>
        <v>5222.7560000000012</v>
      </c>
      <c r="Q18" s="162">
        <f>'SEQ Oct 2018'!BJ12</f>
        <v>0</v>
      </c>
      <c r="R18" s="161" t="str">
        <f>'SEQ Oct 2018'!BK12</f>
        <v>n</v>
      </c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</row>
    <row r="19" spans="1:47" ht="14" x14ac:dyDescent="0.15">
      <c r="A19" s="131" t="str">
        <f>'SEQ Oct 2018'!K13</f>
        <v>Q Energy</v>
      </c>
      <c r="B19" s="132" t="str">
        <f>'SEQ Oct 2018'!L13</f>
        <v>Flexi Biz</v>
      </c>
      <c r="C19" s="141">
        <f>91*'SEQ Oct 2018'!M13/100</f>
        <v>109.29645999999998</v>
      </c>
      <c r="D19" s="141">
        <f>$C$5*'SEQ Oct 2018'!N13/100</f>
        <v>1125</v>
      </c>
      <c r="E19" s="141">
        <v>0</v>
      </c>
      <c r="F19" s="141">
        <v>0</v>
      </c>
      <c r="G19" s="142">
        <f t="shared" si="1"/>
        <v>1234.29646</v>
      </c>
      <c r="H19" s="143">
        <f t="shared" si="2"/>
        <v>4937.1858400000001</v>
      </c>
      <c r="I19" s="137">
        <f>'SEQ Oct 2018'!AZ13</f>
        <v>0</v>
      </c>
      <c r="J19" s="144">
        <f>'SEQ Oct 2018'!BA13</f>
        <v>0</v>
      </c>
      <c r="K19" s="144">
        <f>'SEQ Oct 2018'!BB13</f>
        <v>0</v>
      </c>
      <c r="L19" s="144">
        <f>'SEQ Oct 2018'!BC13</f>
        <v>0</v>
      </c>
      <c r="M19" s="143">
        <f t="shared" ref="M19:M23" si="4">H19</f>
        <v>4937.1858400000001</v>
      </c>
      <c r="N19" s="136">
        <f>M19</f>
        <v>4937.1858400000001</v>
      </c>
      <c r="O19" s="145">
        <f t="shared" si="0"/>
        <v>5430.9044240000003</v>
      </c>
      <c r="P19" s="145">
        <f t="shared" si="0"/>
        <v>5430.9044240000003</v>
      </c>
      <c r="Q19" s="162">
        <f>'SEQ Oct 2018'!BJ13</f>
        <v>0</v>
      </c>
      <c r="R19" s="161" t="str">
        <f>'SEQ Oct 2018'!BK13</f>
        <v>n</v>
      </c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</row>
    <row r="20" spans="1:47" ht="14" x14ac:dyDescent="0.15">
      <c r="A20" s="131" t="str">
        <f>'SEQ Oct 2018'!K14</f>
        <v>1st Energy</v>
      </c>
      <c r="B20" s="132" t="str">
        <f>'SEQ Oct 2018'!L14</f>
        <v>1st Saver</v>
      </c>
      <c r="C20" s="141">
        <f>91*'SEQ Oct 2018'!M14/100</f>
        <v>103.74</v>
      </c>
      <c r="D20" s="141">
        <f>$C$5*'SEQ Oct 2018'!N14/100</f>
        <v>1355</v>
      </c>
      <c r="E20" s="141">
        <v>0</v>
      </c>
      <c r="F20" s="141">
        <v>0</v>
      </c>
      <c r="G20" s="142">
        <f t="shared" si="1"/>
        <v>1458.74</v>
      </c>
      <c r="H20" s="143">
        <f t="shared" si="2"/>
        <v>5834.96</v>
      </c>
      <c r="I20" s="137">
        <f>'SEQ Oct 2018'!AZ14</f>
        <v>0</v>
      </c>
      <c r="J20" s="144">
        <f>'SEQ Oct 2018'!BA14</f>
        <v>0</v>
      </c>
      <c r="K20" s="144">
        <f>'SEQ Oct 2018'!BB14</f>
        <v>0</v>
      </c>
      <c r="L20" s="144">
        <f>'SEQ Oct 2018'!BC14</f>
        <v>15</v>
      </c>
      <c r="M20" s="143">
        <f t="shared" si="4"/>
        <v>5834.96</v>
      </c>
      <c r="N20" s="147">
        <f>H20-((G20-C20)*L20/100)*4</f>
        <v>5021.96</v>
      </c>
      <c r="O20" s="145">
        <f t="shared" si="0"/>
        <v>6418.4560000000001</v>
      </c>
      <c r="P20" s="145">
        <f t="shared" si="0"/>
        <v>5524.1560000000009</v>
      </c>
      <c r="Q20" s="162">
        <f>'SEQ Oct 2018'!BJ14</f>
        <v>0</v>
      </c>
      <c r="R20" s="161">
        <f>'SEQ Oct 2018'!BK14</f>
        <v>0</v>
      </c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</row>
    <row r="21" spans="1:47" ht="14" x14ac:dyDescent="0.15">
      <c r="A21" s="131" t="str">
        <f>'SEQ Oct 2018'!K15</f>
        <v>Lumo Energy</v>
      </c>
      <c r="B21" s="132" t="str">
        <f>'SEQ Oct 2018'!L15</f>
        <v>Business Premium</v>
      </c>
      <c r="C21" s="141">
        <f>91*'SEQ Oct 2018'!M15/100</f>
        <v>117.65389999999999</v>
      </c>
      <c r="D21" s="141">
        <f>$C$5*'SEQ Oct 2018'!N15/100</f>
        <v>1175</v>
      </c>
      <c r="E21" s="141">
        <v>0</v>
      </c>
      <c r="F21" s="141">
        <v>0</v>
      </c>
      <c r="G21" s="142">
        <f t="shared" si="1"/>
        <v>1292.6539</v>
      </c>
      <c r="H21" s="143">
        <f t="shared" si="2"/>
        <v>5170.6156000000001</v>
      </c>
      <c r="I21" s="137">
        <f>'SEQ Oct 2018'!AZ15</f>
        <v>0</v>
      </c>
      <c r="J21" s="144">
        <f>'SEQ Oct 2018'!BA15</f>
        <v>0</v>
      </c>
      <c r="K21" s="144">
        <f>'SEQ Oct 2018'!BB15</f>
        <v>0</v>
      </c>
      <c r="L21" s="144">
        <f>'SEQ Oct 2018'!BC15</f>
        <v>0</v>
      </c>
      <c r="M21" s="143">
        <f t="shared" si="4"/>
        <v>5170.6156000000001</v>
      </c>
      <c r="N21" s="147">
        <f>M21</f>
        <v>5170.6156000000001</v>
      </c>
      <c r="O21" s="145">
        <f t="shared" si="0"/>
        <v>5687.6771600000002</v>
      </c>
      <c r="P21" s="145">
        <f t="shared" si="0"/>
        <v>5687.6771600000002</v>
      </c>
      <c r="Q21" s="162">
        <f>'SEQ Oct 2018'!BJ15</f>
        <v>0</v>
      </c>
      <c r="R21" s="161" t="str">
        <f>'SEQ Oct 2018'!BK15</f>
        <v>n</v>
      </c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</row>
    <row r="22" spans="1:47" ht="14" x14ac:dyDescent="0.15">
      <c r="A22" s="131" t="str">
        <f>'SEQ Oct 2018'!K16</f>
        <v>Next Business Energy</v>
      </c>
      <c r="B22" s="132" t="str">
        <f>'SEQ Oct 2018'!L16</f>
        <v>Pay on time</v>
      </c>
      <c r="C22" s="141">
        <f>91*'SEQ Oct 2018'!M16/100</f>
        <v>118.3</v>
      </c>
      <c r="D22" s="141">
        <f>IF($C$5&gt;='SEQ Oct 2018'!P16,('SEQ Oct 2018'!P16*'SEQ Oct 2018'!N16/100),'SEQ Bills October 2018'!C5*'SEQ Oct 2018'!N16/100)</f>
        <v>600</v>
      </c>
      <c r="E22" s="141">
        <v>0</v>
      </c>
      <c r="F22" s="141">
        <f>IF(($C$5&lt;'SEQ Oct 2018'!P16),(0),('SEQ Bills October 2018'!C5-'SEQ Oct 2018'!P16)*'SEQ Oct 2018'!Q16/100)</f>
        <v>562.5</v>
      </c>
      <c r="G22" s="142">
        <f>SUM(C22:F22)</f>
        <v>1280.8</v>
      </c>
      <c r="H22" s="143">
        <f t="shared" si="2"/>
        <v>5123.2</v>
      </c>
      <c r="I22" s="137">
        <f>'SEQ Oct 2018'!AZ16</f>
        <v>0</v>
      </c>
      <c r="J22" s="144">
        <f>'SEQ Oct 2018'!BA16</f>
        <v>0</v>
      </c>
      <c r="K22" s="144">
        <f>'SEQ Oct 2018'!BB16</f>
        <v>7</v>
      </c>
      <c r="L22" s="144">
        <f>'SEQ Oct 2018'!BC16</f>
        <v>0</v>
      </c>
      <c r="M22" s="143">
        <f t="shared" si="4"/>
        <v>5123.2</v>
      </c>
      <c r="N22" s="143">
        <f>M22-(M22*K22/100)</f>
        <v>4764.576</v>
      </c>
      <c r="O22" s="145">
        <f t="shared" si="0"/>
        <v>5635.52</v>
      </c>
      <c r="P22" s="145">
        <f t="shared" si="0"/>
        <v>5241.0336000000007</v>
      </c>
      <c r="Q22" s="162">
        <f>'SEQ Oct 2018'!BJ16</f>
        <v>24</v>
      </c>
      <c r="R22" s="161" t="str">
        <f>'SEQ Oct 2018'!BK16</f>
        <v>n</v>
      </c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</row>
    <row r="23" spans="1:47" ht="15" thickBot="1" x14ac:dyDescent="0.2">
      <c r="A23" s="148" t="str">
        <f>'SEQ Oct 2018'!K17</f>
        <v>Amaysim</v>
      </c>
      <c r="B23" s="149" t="str">
        <f>'SEQ Oct 2018'!L17</f>
        <v>Business 1</v>
      </c>
      <c r="C23" s="150">
        <f>91*'SEQ Oct 2018'!M17/100</f>
        <v>130.03899999999999</v>
      </c>
      <c r="D23" s="150">
        <f>$C$5*'SEQ Oct 2018'!N17/100</f>
        <v>1368.5</v>
      </c>
      <c r="E23" s="150">
        <v>0</v>
      </c>
      <c r="F23" s="150">
        <v>0</v>
      </c>
      <c r="G23" s="151">
        <f t="shared" si="1"/>
        <v>1498.539</v>
      </c>
      <c r="H23" s="152">
        <f t="shared" si="2"/>
        <v>5994.1559999999999</v>
      </c>
      <c r="I23" s="153">
        <f>'SEQ Oct 2018'!AZ17</f>
        <v>0</v>
      </c>
      <c r="J23" s="154">
        <f>'SEQ Oct 2018'!BA17</f>
        <v>0</v>
      </c>
      <c r="K23" s="154">
        <f>'SEQ Oct 2018'!BB17</f>
        <v>5</v>
      </c>
      <c r="L23" s="154">
        <f>'SEQ Oct 2018'!BC17</f>
        <v>0</v>
      </c>
      <c r="M23" s="152">
        <f t="shared" si="4"/>
        <v>5994.1559999999999</v>
      </c>
      <c r="N23" s="152">
        <f>M23-(M23*K23/100)</f>
        <v>5694.4481999999998</v>
      </c>
      <c r="O23" s="155">
        <f t="shared" ref="O23:P23" si="5">M23*1.1</f>
        <v>6593.5716000000002</v>
      </c>
      <c r="P23" s="155">
        <f t="shared" si="5"/>
        <v>6263.8930200000004</v>
      </c>
      <c r="Q23" s="164">
        <f>'SEQ Oct 2018'!BJ17</f>
        <v>0</v>
      </c>
      <c r="R23" s="165" t="str">
        <f>'SEQ Oct 2018'!BK17</f>
        <v>n</v>
      </c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</row>
    <row r="24" spans="1:47" ht="14" x14ac:dyDescent="0.15"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</row>
    <row r="25" spans="1:47" ht="15" thickBot="1" x14ac:dyDescent="0.2"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</row>
    <row r="26" spans="1:47" ht="14" x14ac:dyDescent="0.15">
      <c r="A26" s="72" t="s">
        <v>265</v>
      </c>
      <c r="B26" s="73"/>
      <c r="C26" s="73"/>
      <c r="D26" s="86"/>
      <c r="E26" s="86"/>
      <c r="F26" s="86"/>
      <c r="G26" s="87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4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</row>
    <row r="27" spans="1:47" ht="14" x14ac:dyDescent="0.15">
      <c r="A27" s="75" t="s">
        <v>198</v>
      </c>
      <c r="B27" s="47"/>
      <c r="C27" s="91">
        <v>5000</v>
      </c>
      <c r="D27" s="88"/>
      <c r="E27" s="88"/>
      <c r="F27" s="88"/>
      <c r="G27" s="89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76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</row>
    <row r="28" spans="1:47" ht="14" x14ac:dyDescent="0.15">
      <c r="A28" s="75" t="s">
        <v>266</v>
      </c>
      <c r="B28" s="47"/>
      <c r="C28" s="92">
        <v>0.7</v>
      </c>
      <c r="D28" s="88"/>
      <c r="E28" s="88"/>
      <c r="F28" s="88"/>
      <c r="G28" s="89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76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</row>
    <row r="29" spans="1:47" ht="14" x14ac:dyDescent="0.15">
      <c r="A29" s="75" t="s">
        <v>267</v>
      </c>
      <c r="B29" s="47"/>
      <c r="C29" s="92">
        <v>0.3</v>
      </c>
      <c r="D29" s="88"/>
      <c r="E29" s="88"/>
      <c r="F29" s="88"/>
      <c r="G29" s="89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76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</row>
    <row r="30" spans="1:47" ht="14" x14ac:dyDescent="0.15">
      <c r="A30" s="75"/>
      <c r="B30" s="47"/>
      <c r="C30" s="88"/>
      <c r="D30" s="88"/>
      <c r="E30" s="88"/>
      <c r="F30" s="88"/>
      <c r="G30" s="89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76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</row>
    <row r="31" spans="1:47" ht="75" x14ac:dyDescent="0.15">
      <c r="A31" s="120" t="s">
        <v>144</v>
      </c>
      <c r="B31" s="121" t="s">
        <v>320</v>
      </c>
      <c r="C31" s="120" t="s">
        <v>204</v>
      </c>
      <c r="D31" s="120" t="s">
        <v>465</v>
      </c>
      <c r="E31" s="120" t="s">
        <v>205</v>
      </c>
      <c r="F31" s="122" t="s">
        <v>265</v>
      </c>
      <c r="G31" s="120" t="s">
        <v>206</v>
      </c>
      <c r="H31" s="123" t="s">
        <v>207</v>
      </c>
      <c r="I31" s="124" t="s">
        <v>286</v>
      </c>
      <c r="J31" s="124" t="s">
        <v>287</v>
      </c>
      <c r="K31" s="124" t="s">
        <v>288</v>
      </c>
      <c r="L31" s="124" t="s">
        <v>289</v>
      </c>
      <c r="M31" s="125" t="s">
        <v>194</v>
      </c>
      <c r="N31" s="125" t="s">
        <v>195</v>
      </c>
      <c r="O31" s="125" t="s">
        <v>271</v>
      </c>
      <c r="P31" s="125" t="s">
        <v>272</v>
      </c>
      <c r="Q31" s="124" t="s">
        <v>263</v>
      </c>
      <c r="R31" s="127" t="s">
        <v>264</v>
      </c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</row>
    <row r="32" spans="1:47" ht="14" x14ac:dyDescent="0.15">
      <c r="A32" s="131" t="str">
        <f>'SEQ Oct 2018'!K18</f>
        <v>AGL</v>
      </c>
      <c r="B32" s="132" t="str">
        <f>'SEQ Oct 2018'!L18</f>
        <v>Business Savers</v>
      </c>
      <c r="C32" s="133">
        <f>91*'SEQ Oct 2018'!M18/100</f>
        <v>123.76</v>
      </c>
      <c r="D32" s="133">
        <f>($C$27*$C$28)*'SEQ Oct 2018'!N18/100</f>
        <v>973</v>
      </c>
      <c r="E32" s="134">
        <v>0</v>
      </c>
      <c r="F32" s="134">
        <f>($C$27*$C$29)*'SEQ Oct 2018'!AF18/100</f>
        <v>252</v>
      </c>
      <c r="G32" s="135">
        <f>SUM(C32:F32)</f>
        <v>1348.76</v>
      </c>
      <c r="H32" s="136">
        <f>G32*4</f>
        <v>5395.04</v>
      </c>
      <c r="I32" s="137">
        <f>'SEQ Oct 2018'!AZ18</f>
        <v>0</v>
      </c>
      <c r="J32" s="137">
        <f>'SEQ Oct 2018'!BA18</f>
        <v>15</v>
      </c>
      <c r="K32" s="137">
        <f>'SEQ Oct 2018'!BB18</f>
        <v>0</v>
      </c>
      <c r="L32" s="137">
        <f>'SEQ Oct 2018'!BC18</f>
        <v>0</v>
      </c>
      <c r="M32" s="136">
        <f>H32-((G32-C32)*J32/100)*4</f>
        <v>4660.04</v>
      </c>
      <c r="N32" s="136">
        <f>M32</f>
        <v>4660.04</v>
      </c>
      <c r="O32" s="138">
        <f t="shared" ref="O32:P45" si="6">M32*1.1</f>
        <v>5126.0440000000008</v>
      </c>
      <c r="P32" s="138">
        <f t="shared" si="6"/>
        <v>5126.0440000000008</v>
      </c>
      <c r="Q32" s="160">
        <f>'SEQ Oct 2018'!BJ18</f>
        <v>0</v>
      </c>
      <c r="R32" s="161" t="str">
        <f>'SEQ Oct 2018'!BK18</f>
        <v>n</v>
      </c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</row>
    <row r="33" spans="1:47" ht="14" x14ac:dyDescent="0.15">
      <c r="A33" s="131" t="str">
        <f>'SEQ Oct 2018'!K19</f>
        <v>Click Energy</v>
      </c>
      <c r="B33" s="132" t="str">
        <f>'SEQ Oct 2018'!L19</f>
        <v>Click Business Plus</v>
      </c>
      <c r="C33" s="133">
        <f>91*'SEQ Oct 2018'!M19/100</f>
        <v>133.679</v>
      </c>
      <c r="D33" s="133">
        <f>($C$27*$C$28)*'SEQ Oct 2018'!N19/100</f>
        <v>957.95</v>
      </c>
      <c r="E33" s="134">
        <v>0</v>
      </c>
      <c r="F33" s="134">
        <f>($C$27*$C$29)*'SEQ Oct 2018'!AF19/100</f>
        <v>345</v>
      </c>
      <c r="G33" s="135">
        <f t="shared" ref="G33:G45" si="7">SUM(C33:F33)</f>
        <v>1436.6290000000001</v>
      </c>
      <c r="H33" s="136">
        <f t="shared" ref="H33:H45" si="8">G33*4</f>
        <v>5746.5160000000005</v>
      </c>
      <c r="I33" s="137">
        <f>'SEQ Oct 2018'!AZ19</f>
        <v>0</v>
      </c>
      <c r="J33" s="137">
        <f>'SEQ Oct 2018'!BA19</f>
        <v>0</v>
      </c>
      <c r="K33" s="137">
        <f>'SEQ Oct 2018'!BB19</f>
        <v>5</v>
      </c>
      <c r="L33" s="137">
        <f>'SEQ Oct 2018'!BC19</f>
        <v>0</v>
      </c>
      <c r="M33" s="136">
        <f>H33</f>
        <v>5746.5160000000005</v>
      </c>
      <c r="N33" s="136">
        <f>M33-(M33*K33/100)</f>
        <v>5459.1902000000009</v>
      </c>
      <c r="O33" s="138">
        <f t="shared" si="6"/>
        <v>6321.1676000000007</v>
      </c>
      <c r="P33" s="138">
        <f t="shared" si="6"/>
        <v>6005.1092200000012</v>
      </c>
      <c r="Q33" s="160">
        <f>'SEQ Oct 2018'!BJ19</f>
        <v>0</v>
      </c>
      <c r="R33" s="161" t="str">
        <f>'SEQ Oct 2018'!BK19</f>
        <v>n</v>
      </c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</row>
    <row r="34" spans="1:47" ht="14" x14ac:dyDescent="0.15">
      <c r="A34" s="131" t="str">
        <f>'SEQ Oct 2018'!K20</f>
        <v>Diamond Energy</v>
      </c>
      <c r="B34" s="132" t="str">
        <f>'SEQ Oct 2018'!L20</f>
        <v>Pay on time discount</v>
      </c>
      <c r="C34" s="133">
        <f>91*'SEQ Oct 2018'!M20/100</f>
        <v>148.76679999999999</v>
      </c>
      <c r="D34" s="133">
        <f>($C$27*$C$28)*'SEQ Oct 2018'!N20/100</f>
        <v>908.25</v>
      </c>
      <c r="E34" s="134">
        <v>0</v>
      </c>
      <c r="F34" s="134">
        <f>($C$27*$C$29)*'SEQ Oct 2018'!AF20/100</f>
        <v>217.05</v>
      </c>
      <c r="G34" s="135">
        <f t="shared" si="7"/>
        <v>1274.0667999999998</v>
      </c>
      <c r="H34" s="136">
        <f t="shared" si="8"/>
        <v>5096.2671999999993</v>
      </c>
      <c r="I34" s="137">
        <f>'SEQ Oct 2018'!AZ20</f>
        <v>0</v>
      </c>
      <c r="J34" s="137">
        <f>'SEQ Oct 2018'!BA20</f>
        <v>0</v>
      </c>
      <c r="K34" s="137">
        <f>'SEQ Oct 2018'!BB20</f>
        <v>7</v>
      </c>
      <c r="L34" s="137">
        <f>'SEQ Oct 2018'!BC20</f>
        <v>0</v>
      </c>
      <c r="M34" s="136">
        <f>H34</f>
        <v>5096.2671999999993</v>
      </c>
      <c r="N34" s="136">
        <f>M34-(M34*K34/100)</f>
        <v>4739.528495999999</v>
      </c>
      <c r="O34" s="138">
        <f t="shared" si="6"/>
        <v>5605.8939199999995</v>
      </c>
      <c r="P34" s="138">
        <f t="shared" si="6"/>
        <v>5213.4813455999993</v>
      </c>
      <c r="Q34" s="160">
        <f>'SEQ Oct 2018'!BJ20</f>
        <v>0</v>
      </c>
      <c r="R34" s="161" t="str">
        <f>'SEQ Oct 2018'!BK20</f>
        <v>n</v>
      </c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</row>
    <row r="35" spans="1:47" ht="14" x14ac:dyDescent="0.15">
      <c r="A35" s="131" t="str">
        <f>'SEQ Oct 2018'!K21</f>
        <v>EnergyAustralia</v>
      </c>
      <c r="B35" s="132" t="str">
        <f>'SEQ Oct 2018'!L21</f>
        <v>Everyday Saver Business</v>
      </c>
      <c r="C35" s="133">
        <f>91*'SEQ Oct 2018'!M21/100</f>
        <v>111.93</v>
      </c>
      <c r="D35" s="133">
        <f>($C$27*$C$28)*'SEQ Oct 2018'!N21/100</f>
        <v>917</v>
      </c>
      <c r="E35" s="134">
        <v>0</v>
      </c>
      <c r="F35" s="134">
        <f>($C$27*$C$29)*'SEQ Oct 2018'!AF21/100</f>
        <v>241.50000000000003</v>
      </c>
      <c r="G35" s="135">
        <f t="shared" si="7"/>
        <v>1270.43</v>
      </c>
      <c r="H35" s="136">
        <f t="shared" si="8"/>
        <v>5081.72</v>
      </c>
      <c r="I35" s="137">
        <f>'SEQ Oct 2018'!AZ21</f>
        <v>0</v>
      </c>
      <c r="J35" s="137">
        <f>'SEQ Oct 2018'!BA21</f>
        <v>14</v>
      </c>
      <c r="K35" s="137">
        <f>'SEQ Oct 2018'!BB21</f>
        <v>0</v>
      </c>
      <c r="L35" s="137">
        <f>'SEQ Oct 2018'!BC21</f>
        <v>0</v>
      </c>
      <c r="M35" s="136">
        <f>H35-((G35-C35)*J35/100)*4</f>
        <v>4432.96</v>
      </c>
      <c r="N35" s="136">
        <f t="shared" ref="N35:N37" si="9">M35</f>
        <v>4432.96</v>
      </c>
      <c r="O35" s="138">
        <f t="shared" si="6"/>
        <v>4876.2560000000003</v>
      </c>
      <c r="P35" s="138">
        <f t="shared" si="6"/>
        <v>4876.2560000000003</v>
      </c>
      <c r="Q35" s="160">
        <f>'SEQ Oct 2018'!BJ21</f>
        <v>24</v>
      </c>
      <c r="R35" s="161" t="str">
        <f>'SEQ Oct 2018'!BK21</f>
        <v>y</v>
      </c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</row>
    <row r="36" spans="1:47" ht="14" x14ac:dyDescent="0.15">
      <c r="A36" s="131" t="str">
        <f>'SEQ Oct 2018'!K22</f>
        <v>Origin Energy</v>
      </c>
      <c r="B36" s="132" t="str">
        <f>'SEQ Oct 2018'!L22</f>
        <v>Business Saver</v>
      </c>
      <c r="C36" s="133">
        <f>91*'SEQ Oct 2018'!M22/100</f>
        <v>119.0917</v>
      </c>
      <c r="D36" s="133">
        <f>($C$27*$C$28)*'SEQ Oct 2018'!N22/100</f>
        <v>928.2</v>
      </c>
      <c r="E36" s="134">
        <v>0</v>
      </c>
      <c r="F36" s="134">
        <f>($C$27*$C$29)*'SEQ Oct 2018'!AF22/100</f>
        <v>233.7</v>
      </c>
      <c r="G36" s="135">
        <f t="shared" si="7"/>
        <v>1280.9917</v>
      </c>
      <c r="H36" s="136">
        <f t="shared" si="8"/>
        <v>5123.9668000000001</v>
      </c>
      <c r="I36" s="137">
        <f>'SEQ Oct 2018'!AZ22</f>
        <v>0</v>
      </c>
      <c r="J36" s="137">
        <f>'SEQ Oct 2018'!BA22</f>
        <v>15</v>
      </c>
      <c r="K36" s="137">
        <f>'SEQ Oct 2018'!BB22</f>
        <v>0</v>
      </c>
      <c r="L36" s="137">
        <f>'SEQ Oct 2018'!BC22</f>
        <v>0</v>
      </c>
      <c r="M36" s="136">
        <f>H36-((G36-C36)*J36/100)*4</f>
        <v>4426.8267999999998</v>
      </c>
      <c r="N36" s="136">
        <f t="shared" si="9"/>
        <v>4426.8267999999998</v>
      </c>
      <c r="O36" s="138">
        <f t="shared" si="6"/>
        <v>4869.5094800000006</v>
      </c>
      <c r="P36" s="138">
        <f t="shared" si="6"/>
        <v>4869.5094800000006</v>
      </c>
      <c r="Q36" s="160">
        <f>'SEQ Oct 2018'!BJ22</f>
        <v>12</v>
      </c>
      <c r="R36" s="161" t="str">
        <f>'SEQ Oct 2018'!BK22</f>
        <v>y</v>
      </c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</row>
    <row r="37" spans="1:47" ht="14" x14ac:dyDescent="0.15">
      <c r="A37" s="131" t="str">
        <f>'SEQ Oct 2018'!K23</f>
        <v>Powerdirect</v>
      </c>
      <c r="B37" s="132" t="str">
        <f>'SEQ Oct 2018'!L23</f>
        <v>Market offer</v>
      </c>
      <c r="C37" s="133">
        <f>91*'SEQ Oct 2018'!M23/100</f>
        <v>123.76</v>
      </c>
      <c r="D37" s="133">
        <f>($C$27*$C$28)*'SEQ Oct 2018'!N23/100</f>
        <v>973</v>
      </c>
      <c r="E37" s="134">
        <v>0</v>
      </c>
      <c r="F37" s="134">
        <f>($C$27*$C$29)*'SEQ Oct 2018'!AF23/100</f>
        <v>252</v>
      </c>
      <c r="G37" s="135">
        <f t="shared" si="7"/>
        <v>1348.76</v>
      </c>
      <c r="H37" s="136">
        <f t="shared" si="8"/>
        <v>5395.04</v>
      </c>
      <c r="I37" s="137">
        <f>'SEQ Oct 2018'!AZ23</f>
        <v>0</v>
      </c>
      <c r="J37" s="137">
        <f>'SEQ Oct 2018'!BA23</f>
        <v>13</v>
      </c>
      <c r="K37" s="137">
        <f>'SEQ Oct 2018'!BB23</f>
        <v>0</v>
      </c>
      <c r="L37" s="137">
        <f>'SEQ Oct 2018'!BC23</f>
        <v>0</v>
      </c>
      <c r="M37" s="136">
        <f>H37-((G37-C37)*J37/100)*4</f>
        <v>4758.04</v>
      </c>
      <c r="N37" s="136">
        <f t="shared" si="9"/>
        <v>4758.04</v>
      </c>
      <c r="O37" s="138">
        <f t="shared" si="6"/>
        <v>5233.8440000000001</v>
      </c>
      <c r="P37" s="138">
        <f t="shared" si="6"/>
        <v>5233.8440000000001</v>
      </c>
      <c r="Q37" s="160">
        <f>'SEQ Oct 2018'!BJ23</f>
        <v>0</v>
      </c>
      <c r="R37" s="161" t="str">
        <f>'SEQ Oct 2018'!BK23</f>
        <v>n</v>
      </c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</row>
    <row r="38" spans="1:47" ht="14" x14ac:dyDescent="0.15">
      <c r="A38" s="131" t="str">
        <f>'SEQ Oct 2018'!K24</f>
        <v>Powershop</v>
      </c>
      <c r="B38" s="132" t="str">
        <f>'SEQ Oct 2018'!L24</f>
        <v>Mega Pack</v>
      </c>
      <c r="C38" s="133">
        <f>91*'SEQ Oct 2018'!M24/100</f>
        <v>128.49200000000002</v>
      </c>
      <c r="D38" s="133">
        <f>($C$27*$C$28)*'SEQ Oct 2018'!N24/100</f>
        <v>848.05</v>
      </c>
      <c r="E38" s="134">
        <v>0</v>
      </c>
      <c r="F38" s="134">
        <f>($C$27*$C$29)*'SEQ Oct 2018'!AF24/100</f>
        <v>283.05</v>
      </c>
      <c r="G38" s="135">
        <f t="shared" si="7"/>
        <v>1259.5919999999999</v>
      </c>
      <c r="H38" s="136">
        <f t="shared" si="8"/>
        <v>5038.3679999999995</v>
      </c>
      <c r="I38" s="137">
        <f>'SEQ Oct 2018'!AZ24</f>
        <v>0</v>
      </c>
      <c r="J38" s="137">
        <f>'SEQ Oct 2018'!BA24</f>
        <v>0</v>
      </c>
      <c r="K38" s="137">
        <f>'SEQ Oct 2018'!BB24</f>
        <v>15</v>
      </c>
      <c r="L38" s="137">
        <f>'SEQ Oct 2018'!BC24</f>
        <v>0</v>
      </c>
      <c r="M38" s="136">
        <f>H38</f>
        <v>5038.3679999999995</v>
      </c>
      <c r="N38" s="136">
        <f>M38-(M38*K38/100)</f>
        <v>4282.6127999999999</v>
      </c>
      <c r="O38" s="138">
        <f t="shared" si="6"/>
        <v>5542.2047999999995</v>
      </c>
      <c r="P38" s="138">
        <f t="shared" si="6"/>
        <v>4710.8740800000005</v>
      </c>
      <c r="Q38" s="160">
        <f>'SEQ Oct 2018'!BJ24</f>
        <v>0</v>
      </c>
      <c r="R38" s="161" t="str">
        <f>'SEQ Oct 2018'!BK24</f>
        <v>n</v>
      </c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</row>
    <row r="39" spans="1:47" ht="14" x14ac:dyDescent="0.15">
      <c r="A39" s="131" t="str">
        <f>'SEQ Oct 2018'!K25</f>
        <v>Energy Locals</v>
      </c>
      <c r="B39" s="132" t="str">
        <f>'SEQ Oct 2018'!L25</f>
        <v>Business Member</v>
      </c>
      <c r="C39" s="133">
        <f>(91*'SEQ Oct 2018'!M25/100)+('SEQ Oct 2018'!BN25*3)</f>
        <v>172.59</v>
      </c>
      <c r="D39" s="133">
        <f>($C$27*$C$28)*'SEQ Oct 2018'!N25/100</f>
        <v>734.65</v>
      </c>
      <c r="E39" s="134">
        <v>0</v>
      </c>
      <c r="F39" s="134">
        <f>($C$27*$C$29)*'SEQ Oct 2018'!AF25/100</f>
        <v>269.84999999999997</v>
      </c>
      <c r="G39" s="135">
        <f t="shared" si="7"/>
        <v>1177.0899999999999</v>
      </c>
      <c r="H39" s="136">
        <f t="shared" si="8"/>
        <v>4708.3599999999997</v>
      </c>
      <c r="I39" s="137">
        <f>'SEQ Oct 2018'!AZ25</f>
        <v>0</v>
      </c>
      <c r="J39" s="137">
        <f>'SEQ Oct 2018'!BA25</f>
        <v>0</v>
      </c>
      <c r="K39" s="137">
        <f>'SEQ Oct 2018'!BB25</f>
        <v>0</v>
      </c>
      <c r="L39" s="137">
        <f>'SEQ Oct 2018'!BC25</f>
        <v>0</v>
      </c>
      <c r="M39" s="136">
        <f>H39</f>
        <v>4708.3599999999997</v>
      </c>
      <c r="N39" s="136">
        <f t="shared" ref="N39" si="10">M39</f>
        <v>4708.3599999999997</v>
      </c>
      <c r="O39" s="138">
        <f t="shared" si="6"/>
        <v>5179.1959999999999</v>
      </c>
      <c r="P39" s="138">
        <f t="shared" si="6"/>
        <v>5179.1959999999999</v>
      </c>
      <c r="Q39" s="160">
        <f>'SEQ Oct 2018'!BJ25</f>
        <v>0</v>
      </c>
      <c r="R39" s="161" t="str">
        <f>'SEQ Oct 2018'!BK25</f>
        <v>n</v>
      </c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</row>
    <row r="40" spans="1:47" ht="14" x14ac:dyDescent="0.15">
      <c r="A40" s="131" t="str">
        <f>'SEQ Oct 2018'!K26</f>
        <v>Red Energy</v>
      </c>
      <c r="B40" s="132" t="str">
        <f>'SEQ Oct 2018'!L26</f>
        <v>Easy Saver</v>
      </c>
      <c r="C40" s="133">
        <f>91*'SEQ Oct 2018'!M26/100</f>
        <v>126.399</v>
      </c>
      <c r="D40" s="133">
        <f>($C$27*$C$28)*'SEQ Oct 2018'!N26/100</f>
        <v>882</v>
      </c>
      <c r="E40" s="134">
        <v>0</v>
      </c>
      <c r="F40" s="134">
        <f>($C$27*$C$29)*'SEQ Oct 2018'!AF26/100</f>
        <v>240</v>
      </c>
      <c r="G40" s="135">
        <f t="shared" si="7"/>
        <v>1248.3989999999999</v>
      </c>
      <c r="H40" s="136">
        <f t="shared" si="8"/>
        <v>4993.5959999999995</v>
      </c>
      <c r="I40" s="137">
        <f>'SEQ Oct 2018'!AZ26</f>
        <v>0</v>
      </c>
      <c r="J40" s="137">
        <f>'SEQ Oct 2018'!BA26</f>
        <v>0</v>
      </c>
      <c r="K40" s="137">
        <f>'SEQ Oct 2018'!BB26</f>
        <v>10</v>
      </c>
      <c r="L40" s="137">
        <f>'SEQ Oct 2018'!BC26</f>
        <v>0</v>
      </c>
      <c r="M40" s="136">
        <f>H40</f>
        <v>4993.5959999999995</v>
      </c>
      <c r="N40" s="136">
        <f>M40-(M40*K40/100)</f>
        <v>4494.2363999999998</v>
      </c>
      <c r="O40" s="138">
        <f t="shared" si="6"/>
        <v>5492.9556000000002</v>
      </c>
      <c r="P40" s="138">
        <f t="shared" si="6"/>
        <v>4943.6600399999998</v>
      </c>
      <c r="Q40" s="160">
        <f>'SEQ Oct 2018'!BJ26</f>
        <v>0</v>
      </c>
      <c r="R40" s="161" t="str">
        <f>'SEQ Oct 2018'!BK26</f>
        <v>n</v>
      </c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</row>
    <row r="41" spans="1:47" ht="14" x14ac:dyDescent="0.15">
      <c r="A41" s="131" t="str">
        <f>'SEQ Oct 2018'!K27</f>
        <v>Simply Energy</v>
      </c>
      <c r="B41" s="132" t="str">
        <f>'SEQ Oct 2018'!L27</f>
        <v>Business Save</v>
      </c>
      <c r="C41" s="133">
        <f>91*'SEQ Oct 2018'!M27/100</f>
        <v>120.1109</v>
      </c>
      <c r="D41" s="133">
        <f>($C$27*$C$28)*'SEQ Oct 2018'!N27/100</f>
        <v>884.1</v>
      </c>
      <c r="E41" s="134">
        <v>0</v>
      </c>
      <c r="F41" s="134">
        <f>($C$27*$C$29)*'SEQ Oct 2018'!AF27/100</f>
        <v>310.35000000000002</v>
      </c>
      <c r="G41" s="135">
        <f t="shared" si="7"/>
        <v>1314.5608999999999</v>
      </c>
      <c r="H41" s="136">
        <f t="shared" si="8"/>
        <v>5258.2435999999998</v>
      </c>
      <c r="I41" s="137">
        <f>'SEQ Oct 2018'!AZ27</f>
        <v>0</v>
      </c>
      <c r="J41" s="137">
        <f>'SEQ Oct 2018'!BA27</f>
        <v>10</v>
      </c>
      <c r="K41" s="137">
        <f>'SEQ Oct 2018'!BB27</f>
        <v>0</v>
      </c>
      <c r="L41" s="137">
        <f>'SEQ Oct 2018'!BC27</f>
        <v>0</v>
      </c>
      <c r="M41" s="136">
        <f>H41-((G41-C41)*J41/100)*4</f>
        <v>4780.4636</v>
      </c>
      <c r="N41" s="136">
        <f>M41</f>
        <v>4780.4636</v>
      </c>
      <c r="O41" s="138">
        <f t="shared" si="6"/>
        <v>5258.5099600000003</v>
      </c>
      <c r="P41" s="138">
        <f t="shared" si="6"/>
        <v>5258.5099600000003</v>
      </c>
      <c r="Q41" s="160">
        <f>'SEQ Oct 2018'!BJ27</f>
        <v>0</v>
      </c>
      <c r="R41" s="161" t="str">
        <f>'SEQ Oct 2018'!BK27</f>
        <v>n</v>
      </c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</row>
    <row r="42" spans="1:47" ht="14" x14ac:dyDescent="0.15">
      <c r="A42" s="131" t="str">
        <f>'SEQ Oct 2018'!K28</f>
        <v>Alinta Energy</v>
      </c>
      <c r="B42" s="132" t="str">
        <f>'SEQ Oct 2018'!L28</f>
        <v>Business Saver Plus</v>
      </c>
      <c r="C42" s="133">
        <f>91*'SEQ Oct 2018'!M28/100</f>
        <v>119.84699999999999</v>
      </c>
      <c r="D42" s="133">
        <f>($C$27*$C$28)*'SEQ Oct 2018'!N28/100</f>
        <v>942.9</v>
      </c>
      <c r="E42" s="134">
        <v>0</v>
      </c>
      <c r="F42" s="134">
        <f>($C$27*$C$29)*'SEQ Oct 2018'!AF28/100</f>
        <v>251.40000000000003</v>
      </c>
      <c r="G42" s="135">
        <f t="shared" si="7"/>
        <v>1314.1470000000002</v>
      </c>
      <c r="H42" s="136">
        <f t="shared" si="8"/>
        <v>5256.5880000000006</v>
      </c>
      <c r="I42" s="137">
        <f>'SEQ Oct 2018'!AZ28</f>
        <v>0</v>
      </c>
      <c r="J42" s="137">
        <f>'SEQ Oct 2018'!BA28</f>
        <v>0</v>
      </c>
      <c r="K42" s="137">
        <f>'SEQ Oct 2018'!BB28</f>
        <v>0</v>
      </c>
      <c r="L42" s="137">
        <f>'SEQ Oct 2018'!BC28</f>
        <v>20</v>
      </c>
      <c r="M42" s="136">
        <f>H42</f>
        <v>5256.5880000000006</v>
      </c>
      <c r="N42" s="136">
        <f>H42-((G42-C42)*L42/100)*4</f>
        <v>4301.1480000000001</v>
      </c>
      <c r="O42" s="138">
        <f t="shared" si="6"/>
        <v>5782.2468000000008</v>
      </c>
      <c r="P42" s="138">
        <f t="shared" si="6"/>
        <v>4731.2628000000004</v>
      </c>
      <c r="Q42" s="160">
        <f>'SEQ Oct 2018'!BJ28</f>
        <v>0</v>
      </c>
      <c r="R42" s="161" t="str">
        <f>'SEQ Oct 2018'!BK28</f>
        <v>n</v>
      </c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</row>
    <row r="43" spans="1:47" ht="14" x14ac:dyDescent="0.15">
      <c r="A43" s="131" t="str">
        <f>'SEQ Oct 2018'!K29</f>
        <v>Q Energy</v>
      </c>
      <c r="B43" s="132" t="str">
        <f>'SEQ Oct 2018'!L29</f>
        <v>Flexi Biz</v>
      </c>
      <c r="C43" s="133">
        <f>91*'SEQ Oct 2018'!M29/100</f>
        <v>109.29645999999998</v>
      </c>
      <c r="D43" s="133">
        <f>($C$27*$C$28)*'SEQ Oct 2018'!N29/100</f>
        <v>787.5</v>
      </c>
      <c r="E43" s="134">
        <v>0</v>
      </c>
      <c r="F43" s="134">
        <f>($C$27*$C$29)*'SEQ Oct 2018'!AF29/100</f>
        <v>165.75</v>
      </c>
      <c r="G43" s="135">
        <f t="shared" si="7"/>
        <v>1062.54646</v>
      </c>
      <c r="H43" s="136">
        <f t="shared" si="8"/>
        <v>4250.1858400000001</v>
      </c>
      <c r="I43" s="137">
        <f>'SEQ Oct 2018'!AZ29</f>
        <v>0</v>
      </c>
      <c r="J43" s="137">
        <f>'SEQ Oct 2018'!BA29</f>
        <v>0</v>
      </c>
      <c r="K43" s="137">
        <f>'SEQ Oct 2018'!BB29</f>
        <v>0</v>
      </c>
      <c r="L43" s="137">
        <f>'SEQ Oct 2018'!BC29</f>
        <v>0</v>
      </c>
      <c r="M43" s="136">
        <f t="shared" ref="M43:M45" si="11">H43</f>
        <v>4250.1858400000001</v>
      </c>
      <c r="N43" s="136">
        <f>M43</f>
        <v>4250.1858400000001</v>
      </c>
      <c r="O43" s="138">
        <f t="shared" si="6"/>
        <v>4675.2044240000005</v>
      </c>
      <c r="P43" s="138">
        <f t="shared" si="6"/>
        <v>4675.2044240000005</v>
      </c>
      <c r="Q43" s="160">
        <f>'SEQ Oct 2018'!BJ29</f>
        <v>0</v>
      </c>
      <c r="R43" s="161" t="str">
        <f>'SEQ Oct 2018'!BK29</f>
        <v>n</v>
      </c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</row>
    <row r="44" spans="1:47" ht="14" x14ac:dyDescent="0.15">
      <c r="A44" s="131" t="str">
        <f>'SEQ Oct 2018'!K30</f>
        <v>1st Energy</v>
      </c>
      <c r="B44" s="132" t="str">
        <f>'SEQ Oct 2018'!L30</f>
        <v>1st Saver</v>
      </c>
      <c r="C44" s="133">
        <f>91*'SEQ Oct 2018'!M30/100</f>
        <v>108.29</v>
      </c>
      <c r="D44" s="133">
        <f>($C$27*$C$28)*'SEQ Oct 2018'!N30/100</f>
        <v>948.5</v>
      </c>
      <c r="E44" s="134">
        <v>0</v>
      </c>
      <c r="F44" s="134">
        <f>($C$27*$C$29)*'SEQ Oct 2018'!AF30/100</f>
        <v>345</v>
      </c>
      <c r="G44" s="135">
        <f t="shared" si="7"/>
        <v>1401.79</v>
      </c>
      <c r="H44" s="136">
        <f t="shared" si="8"/>
        <v>5607.16</v>
      </c>
      <c r="I44" s="137">
        <f>'SEQ Oct 2018'!AZ30</f>
        <v>0</v>
      </c>
      <c r="J44" s="137">
        <f>'SEQ Oct 2018'!BA30</f>
        <v>0</v>
      </c>
      <c r="K44" s="137">
        <f>'SEQ Oct 2018'!BB30</f>
        <v>0</v>
      </c>
      <c r="L44" s="137">
        <f>'SEQ Oct 2018'!BC30</f>
        <v>15</v>
      </c>
      <c r="M44" s="136">
        <f t="shared" si="11"/>
        <v>5607.16</v>
      </c>
      <c r="N44" s="136">
        <f>H44-((G44-C44)*L44/100)*4</f>
        <v>4831.0599999999995</v>
      </c>
      <c r="O44" s="138">
        <f t="shared" si="6"/>
        <v>6167.8760000000002</v>
      </c>
      <c r="P44" s="138">
        <f t="shared" si="6"/>
        <v>5314.1660000000002</v>
      </c>
      <c r="Q44" s="160">
        <f>'SEQ Oct 2018'!BJ30</f>
        <v>0</v>
      </c>
      <c r="R44" s="161">
        <f>'SEQ Oct 2018'!BK30</f>
        <v>0</v>
      </c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</row>
    <row r="45" spans="1:47" ht="15" thickBot="1" x14ac:dyDescent="0.2">
      <c r="A45" s="148" t="str">
        <f>'SEQ Oct 2018'!K31</f>
        <v>Amaysim</v>
      </c>
      <c r="B45" s="149" t="str">
        <f>'SEQ Oct 2018'!L31</f>
        <v>Business 1</v>
      </c>
      <c r="C45" s="166">
        <f>91*'SEQ Oct 2018'!M31/100</f>
        <v>133.679</v>
      </c>
      <c r="D45" s="166">
        <f>($C$27*$C$28)*'SEQ Oct 2018'!N31/100</f>
        <v>957.95</v>
      </c>
      <c r="E45" s="173">
        <v>0</v>
      </c>
      <c r="F45" s="173">
        <f>($C$27*$C$29)*'SEQ Oct 2018'!AF31/100</f>
        <v>345</v>
      </c>
      <c r="G45" s="167">
        <f t="shared" si="7"/>
        <v>1436.6290000000001</v>
      </c>
      <c r="H45" s="168">
        <f t="shared" si="8"/>
        <v>5746.5160000000005</v>
      </c>
      <c r="I45" s="153">
        <f>'SEQ Oct 2018'!AZ31</f>
        <v>0</v>
      </c>
      <c r="J45" s="153">
        <f>'SEQ Oct 2018'!BA31</f>
        <v>0</v>
      </c>
      <c r="K45" s="153">
        <f>'SEQ Oct 2018'!BB31</f>
        <v>5</v>
      </c>
      <c r="L45" s="153">
        <f>'SEQ Oct 2018'!BC31</f>
        <v>0</v>
      </c>
      <c r="M45" s="168">
        <f t="shared" si="11"/>
        <v>5746.5160000000005</v>
      </c>
      <c r="N45" s="168">
        <f>M45-(M45*K45/100)</f>
        <v>5459.1902000000009</v>
      </c>
      <c r="O45" s="169">
        <f t="shared" si="6"/>
        <v>6321.1676000000007</v>
      </c>
      <c r="P45" s="169">
        <f t="shared" si="6"/>
        <v>6005.1092200000012</v>
      </c>
      <c r="Q45" s="170">
        <f>'SEQ Oct 2018'!BJ31</f>
        <v>0</v>
      </c>
      <c r="R45" s="165" t="str">
        <f>'SEQ Oct 2018'!BK31</f>
        <v>n</v>
      </c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</row>
    <row r="46" spans="1:47" ht="14" x14ac:dyDescent="0.15"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</row>
    <row r="47" spans="1:47" ht="15" thickBot="1" x14ac:dyDescent="0.2"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</row>
    <row r="48" spans="1:47" ht="14" x14ac:dyDescent="0.15">
      <c r="A48" s="72" t="s">
        <v>220</v>
      </c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4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</row>
    <row r="49" spans="1:47" ht="14" x14ac:dyDescent="0.15">
      <c r="A49" s="75" t="s">
        <v>198</v>
      </c>
      <c r="B49" s="47"/>
      <c r="C49" s="91">
        <v>5000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76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</row>
    <row r="50" spans="1:47" ht="14" x14ac:dyDescent="0.15">
      <c r="A50" s="75" t="s">
        <v>266</v>
      </c>
      <c r="B50" s="47"/>
      <c r="C50" s="92">
        <v>0.7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76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</row>
    <row r="51" spans="1:47" ht="14" x14ac:dyDescent="0.15">
      <c r="A51" s="75" t="s">
        <v>218</v>
      </c>
      <c r="B51" s="47"/>
      <c r="C51" s="92">
        <v>0.3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76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</row>
    <row r="52" spans="1:47" ht="14" x14ac:dyDescent="0.15">
      <c r="A52" s="75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76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</row>
    <row r="53" spans="1:47" ht="75" x14ac:dyDescent="0.15">
      <c r="A53" s="120" t="s">
        <v>144</v>
      </c>
      <c r="B53" s="121" t="s">
        <v>320</v>
      </c>
      <c r="C53" s="120" t="s">
        <v>204</v>
      </c>
      <c r="D53" s="120" t="s">
        <v>465</v>
      </c>
      <c r="E53" s="120" t="s">
        <v>205</v>
      </c>
      <c r="F53" s="122" t="s">
        <v>219</v>
      </c>
      <c r="G53" s="120" t="s">
        <v>206</v>
      </c>
      <c r="H53" s="123" t="s">
        <v>207</v>
      </c>
      <c r="I53" s="124" t="s">
        <v>286</v>
      </c>
      <c r="J53" s="124" t="s">
        <v>287</v>
      </c>
      <c r="K53" s="124" t="s">
        <v>288</v>
      </c>
      <c r="L53" s="124" t="s">
        <v>289</v>
      </c>
      <c r="M53" s="125" t="s">
        <v>194</v>
      </c>
      <c r="N53" s="125" t="s">
        <v>195</v>
      </c>
      <c r="O53" s="125" t="s">
        <v>271</v>
      </c>
      <c r="P53" s="125" t="s">
        <v>272</v>
      </c>
      <c r="Q53" s="124" t="s">
        <v>263</v>
      </c>
      <c r="R53" s="127" t="s">
        <v>264</v>
      </c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</row>
    <row r="54" spans="1:47" ht="14" x14ac:dyDescent="0.15">
      <c r="A54" s="131" t="str">
        <f>'SEQ Oct 2018'!K32</f>
        <v>AGL</v>
      </c>
      <c r="B54" s="132" t="str">
        <f>'SEQ Oct 2018'!L32</f>
        <v>Business Savers</v>
      </c>
      <c r="C54" s="133">
        <f>91*'SEQ Oct 2018'!M32/100</f>
        <v>121.03</v>
      </c>
      <c r="D54" s="133">
        <f>($C$49*$C$50)*'SEQ Oct 2018'!N32/100</f>
        <v>1074.5</v>
      </c>
      <c r="E54" s="134">
        <v>0</v>
      </c>
      <c r="F54" s="134">
        <f>($C$49*$C$51)*'SEQ Oct 2018'!W32/100</f>
        <v>367.5</v>
      </c>
      <c r="G54" s="135">
        <f>SUM(C54:F54)</f>
        <v>1563.03</v>
      </c>
      <c r="H54" s="136">
        <f>G54*4</f>
        <v>6252.12</v>
      </c>
      <c r="I54" s="137">
        <f>'SEQ Oct 2018'!AZ32</f>
        <v>0</v>
      </c>
      <c r="J54" s="137">
        <f>'SEQ Oct 2018'!BA32</f>
        <v>15</v>
      </c>
      <c r="K54" s="137">
        <f>'SEQ Oct 2018'!BB32</f>
        <v>0</v>
      </c>
      <c r="L54" s="137">
        <f>'SEQ Oct 2018'!BC32</f>
        <v>0</v>
      </c>
      <c r="M54" s="136">
        <f>H54-((G54-C54)*J54/100)*4</f>
        <v>5386.92</v>
      </c>
      <c r="N54" s="136">
        <f>M54</f>
        <v>5386.92</v>
      </c>
      <c r="O54" s="138">
        <f t="shared" ref="O54:P68" si="12">M54*1.1</f>
        <v>5925.612000000001</v>
      </c>
      <c r="P54" s="138">
        <f t="shared" si="12"/>
        <v>5925.612000000001</v>
      </c>
      <c r="Q54" s="160">
        <f>'SEQ Oct 2018'!BJ32</f>
        <v>0</v>
      </c>
      <c r="R54" s="161" t="str">
        <f>'SEQ Oct 2018'!BK32</f>
        <v>n</v>
      </c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</row>
    <row r="55" spans="1:47" ht="14" x14ac:dyDescent="0.15">
      <c r="A55" s="131" t="str">
        <f>'SEQ Oct 2018'!K33</f>
        <v>Click Energy</v>
      </c>
      <c r="B55" s="132" t="str">
        <f>'SEQ Oct 2018'!L33</f>
        <v>Click Business Plus</v>
      </c>
      <c r="C55" s="133">
        <f>91*'SEQ Oct 2018'!M33/100</f>
        <v>139.13900000000001</v>
      </c>
      <c r="D55" s="133">
        <f>($C$49*$C$50)*'SEQ Oct 2018'!N33/100</f>
        <v>1036</v>
      </c>
      <c r="E55" s="134">
        <v>0</v>
      </c>
      <c r="F55" s="134">
        <f>($C$49*$C$51)*'SEQ Oct 2018'!W33/100</f>
        <v>370.5</v>
      </c>
      <c r="G55" s="135">
        <f t="shared" ref="G55:G69" si="13">SUM(C55:F55)</f>
        <v>1545.6390000000001</v>
      </c>
      <c r="H55" s="136">
        <f t="shared" ref="H55:H69" si="14">G55*4</f>
        <v>6182.5560000000005</v>
      </c>
      <c r="I55" s="137">
        <f>'SEQ Oct 2018'!AZ33</f>
        <v>0</v>
      </c>
      <c r="J55" s="137">
        <f>'SEQ Oct 2018'!BA33</f>
        <v>0</v>
      </c>
      <c r="K55" s="137">
        <f>'SEQ Oct 2018'!BB33</f>
        <v>5</v>
      </c>
      <c r="L55" s="137">
        <f>'SEQ Oct 2018'!BC33</f>
        <v>0</v>
      </c>
      <c r="M55" s="136">
        <f>H55</f>
        <v>6182.5560000000005</v>
      </c>
      <c r="N55" s="136">
        <f>M55-(M55*K55/100)</f>
        <v>5873.4282000000003</v>
      </c>
      <c r="O55" s="138">
        <f t="shared" si="12"/>
        <v>6800.8116000000009</v>
      </c>
      <c r="P55" s="138">
        <f t="shared" si="12"/>
        <v>6460.771020000001</v>
      </c>
      <c r="Q55" s="160">
        <f>'SEQ Oct 2018'!BJ33</f>
        <v>0</v>
      </c>
      <c r="R55" s="161" t="str">
        <f>'SEQ Oct 2018'!BK33</f>
        <v>n</v>
      </c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</row>
    <row r="56" spans="1:47" ht="14" x14ac:dyDescent="0.15">
      <c r="A56" s="131" t="str">
        <f>'SEQ Oct 2018'!K34</f>
        <v>Diamond Energy</v>
      </c>
      <c r="B56" s="132" t="str">
        <f>'SEQ Oct 2018'!L34</f>
        <v>Pay on time discount</v>
      </c>
      <c r="C56" s="133">
        <f>91*'SEQ Oct 2018'!M34/100</f>
        <v>145.14500000000001</v>
      </c>
      <c r="D56" s="133">
        <f>($C$49*$C$50)*'SEQ Oct 2018'!N34/100</f>
        <v>940.1</v>
      </c>
      <c r="E56" s="134">
        <v>0</v>
      </c>
      <c r="F56" s="134">
        <f>($C$49*$C$51)*'SEQ Oct 2018'!W34/100</f>
        <v>359.7</v>
      </c>
      <c r="G56" s="135">
        <f t="shared" si="13"/>
        <v>1444.9450000000002</v>
      </c>
      <c r="H56" s="136">
        <f t="shared" si="14"/>
        <v>5779.7800000000007</v>
      </c>
      <c r="I56" s="137">
        <f>'SEQ Oct 2018'!AZ34</f>
        <v>0</v>
      </c>
      <c r="J56" s="137">
        <f>'SEQ Oct 2018'!BA34</f>
        <v>0</v>
      </c>
      <c r="K56" s="137">
        <f>'SEQ Oct 2018'!BB34</f>
        <v>7</v>
      </c>
      <c r="L56" s="137">
        <f>'SEQ Oct 2018'!BC34</f>
        <v>0</v>
      </c>
      <c r="M56" s="136">
        <f>H56</f>
        <v>5779.7800000000007</v>
      </c>
      <c r="N56" s="136">
        <f>M56-(M56*K56/100)</f>
        <v>5375.1954000000005</v>
      </c>
      <c r="O56" s="138">
        <f t="shared" si="12"/>
        <v>6357.7580000000016</v>
      </c>
      <c r="P56" s="138">
        <f t="shared" si="12"/>
        <v>5912.7149400000008</v>
      </c>
      <c r="Q56" s="160">
        <f>'SEQ Oct 2018'!BJ34</f>
        <v>0</v>
      </c>
      <c r="R56" s="161" t="str">
        <f>'SEQ Oct 2018'!BK34</f>
        <v>n</v>
      </c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</row>
    <row r="57" spans="1:47" ht="14" x14ac:dyDescent="0.15">
      <c r="A57" s="131" t="str">
        <f>'SEQ Oct 2018'!K35</f>
        <v>EnergyAustralia</v>
      </c>
      <c r="B57" s="132" t="str">
        <f>'SEQ Oct 2018'!L35</f>
        <v>Everyday Saver Business</v>
      </c>
      <c r="C57" s="133">
        <f>91*'SEQ Oct 2018'!M35/100</f>
        <v>114.569</v>
      </c>
      <c r="D57" s="133">
        <f>($C$49*$C$50)*'SEQ Oct 2018'!N35/100</f>
        <v>952</v>
      </c>
      <c r="E57" s="134">
        <v>0</v>
      </c>
      <c r="F57" s="134">
        <f>($C$49*$C$51)*'SEQ Oct 2018'!W35/100</f>
        <v>328.5</v>
      </c>
      <c r="G57" s="135">
        <f t="shared" si="13"/>
        <v>1395.069</v>
      </c>
      <c r="H57" s="136">
        <f t="shared" si="14"/>
        <v>5580.2759999999998</v>
      </c>
      <c r="I57" s="137">
        <f>'SEQ Oct 2018'!AZ35</f>
        <v>0</v>
      </c>
      <c r="J57" s="137">
        <f>'SEQ Oct 2018'!BA35</f>
        <v>14</v>
      </c>
      <c r="K57" s="137">
        <f>'SEQ Oct 2018'!BB35</f>
        <v>0</v>
      </c>
      <c r="L57" s="137">
        <f>'SEQ Oct 2018'!BC35</f>
        <v>0</v>
      </c>
      <c r="M57" s="136">
        <f>H57-((G57-C57)*J57/100)*4</f>
        <v>4863.1959999999999</v>
      </c>
      <c r="N57" s="136">
        <f t="shared" ref="N57:N59" si="15">M57</f>
        <v>4863.1959999999999</v>
      </c>
      <c r="O57" s="138">
        <f t="shared" si="12"/>
        <v>5349.5156000000006</v>
      </c>
      <c r="P57" s="138">
        <f t="shared" si="12"/>
        <v>5349.5156000000006</v>
      </c>
      <c r="Q57" s="160">
        <f>'SEQ Oct 2018'!BJ35</f>
        <v>24</v>
      </c>
      <c r="R57" s="161" t="str">
        <f>'SEQ Oct 2018'!BK35</f>
        <v>y</v>
      </c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</row>
    <row r="58" spans="1:47" ht="14" x14ac:dyDescent="0.15">
      <c r="A58" s="131" t="str">
        <f>'SEQ Oct 2018'!K36</f>
        <v>Origin Energy</v>
      </c>
      <c r="B58" s="132" t="str">
        <f>'SEQ Oct 2018'!L36</f>
        <v>Business Saver</v>
      </c>
      <c r="C58" s="133">
        <f>91*'SEQ Oct 2018'!M36/100</f>
        <v>116.6165</v>
      </c>
      <c r="D58" s="133">
        <f>($C$49*$C$50)*'SEQ Oct 2018'!N36/100</f>
        <v>995.4</v>
      </c>
      <c r="E58" s="134">
        <v>0</v>
      </c>
      <c r="F58" s="134">
        <f>($C$49*$C$51)*'SEQ Oct 2018'!W36/100</f>
        <v>366.9</v>
      </c>
      <c r="G58" s="135">
        <f t="shared" si="13"/>
        <v>1478.9164999999998</v>
      </c>
      <c r="H58" s="136">
        <f t="shared" si="14"/>
        <v>5915.6659999999993</v>
      </c>
      <c r="I58" s="137">
        <f>'SEQ Oct 2018'!AZ36</f>
        <v>0</v>
      </c>
      <c r="J58" s="137">
        <f>'SEQ Oct 2018'!BA36</f>
        <v>15</v>
      </c>
      <c r="K58" s="137">
        <f>'SEQ Oct 2018'!BB36</f>
        <v>0</v>
      </c>
      <c r="L58" s="137">
        <f>'SEQ Oct 2018'!BC36</f>
        <v>0</v>
      </c>
      <c r="M58" s="136">
        <f>H58-((G58-C58)*J58/100)*4</f>
        <v>5098.2859999999991</v>
      </c>
      <c r="N58" s="136">
        <f t="shared" si="15"/>
        <v>5098.2859999999991</v>
      </c>
      <c r="O58" s="138">
        <f t="shared" si="12"/>
        <v>5608.1145999999999</v>
      </c>
      <c r="P58" s="138">
        <f t="shared" si="12"/>
        <v>5608.1145999999999</v>
      </c>
      <c r="Q58" s="160">
        <f>'SEQ Oct 2018'!BJ36</f>
        <v>12</v>
      </c>
      <c r="R58" s="161" t="str">
        <f>'SEQ Oct 2018'!BK36</f>
        <v>y</v>
      </c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</row>
    <row r="59" spans="1:47" ht="14" x14ac:dyDescent="0.15">
      <c r="A59" s="131" t="str">
        <f>'SEQ Oct 2018'!K37</f>
        <v>Powerdirect</v>
      </c>
      <c r="B59" s="132" t="str">
        <f>'SEQ Oct 2018'!L37</f>
        <v>Market offer</v>
      </c>
      <c r="C59" s="133">
        <f>91*'SEQ Oct 2018'!M37/100</f>
        <v>121.03</v>
      </c>
      <c r="D59" s="133">
        <f>($C$49*$C$50)*'SEQ Oct 2018'!N37/100</f>
        <v>1074.5</v>
      </c>
      <c r="E59" s="134">
        <v>0</v>
      </c>
      <c r="F59" s="134">
        <f>($C$49*$C$51)*'SEQ Oct 2018'!W37/100</f>
        <v>367.5</v>
      </c>
      <c r="G59" s="135">
        <f t="shared" si="13"/>
        <v>1563.03</v>
      </c>
      <c r="H59" s="136">
        <f t="shared" si="14"/>
        <v>6252.12</v>
      </c>
      <c r="I59" s="137">
        <f>'SEQ Oct 2018'!AZ37</f>
        <v>0</v>
      </c>
      <c r="J59" s="137">
        <f>'SEQ Oct 2018'!BA37</f>
        <v>13</v>
      </c>
      <c r="K59" s="137">
        <f>'SEQ Oct 2018'!BB37</f>
        <v>0</v>
      </c>
      <c r="L59" s="137">
        <f>'SEQ Oct 2018'!BC37</f>
        <v>0</v>
      </c>
      <c r="M59" s="136">
        <f>H59-((G59-C59)*J59/100)*4</f>
        <v>5502.28</v>
      </c>
      <c r="N59" s="136">
        <f t="shared" si="15"/>
        <v>5502.28</v>
      </c>
      <c r="O59" s="138">
        <f t="shared" si="12"/>
        <v>6052.5079999999998</v>
      </c>
      <c r="P59" s="138">
        <f t="shared" si="12"/>
        <v>6052.5079999999998</v>
      </c>
      <c r="Q59" s="160">
        <f>'SEQ Oct 2018'!BJ37</f>
        <v>0</v>
      </c>
      <c r="R59" s="161" t="str">
        <f>'SEQ Oct 2018'!BK37</f>
        <v>n</v>
      </c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</row>
    <row r="60" spans="1:47" ht="14" x14ac:dyDescent="0.15">
      <c r="A60" s="131" t="str">
        <f>'SEQ Oct 2018'!K38</f>
        <v>Powershop</v>
      </c>
      <c r="B60" s="132" t="str">
        <f>'SEQ Oct 2018'!L38</f>
        <v>Mega Pack</v>
      </c>
      <c r="C60" s="133">
        <f>91*'SEQ Oct 2018'!M38/100</f>
        <v>125.39800000000001</v>
      </c>
      <c r="D60" s="133">
        <f>($C$49*$C$50)*'SEQ Oct 2018'!N38/100</f>
        <v>928.9</v>
      </c>
      <c r="E60" s="134">
        <v>0</v>
      </c>
      <c r="F60" s="134">
        <f>($C$49*$C$51)*'SEQ Oct 2018'!W38/100</f>
        <v>327.9</v>
      </c>
      <c r="G60" s="135">
        <f t="shared" si="13"/>
        <v>1382.1979999999999</v>
      </c>
      <c r="H60" s="136">
        <f t="shared" si="14"/>
        <v>5528.7919999999995</v>
      </c>
      <c r="I60" s="137">
        <f>'SEQ Oct 2018'!AZ38</f>
        <v>0</v>
      </c>
      <c r="J60" s="137">
        <f>'SEQ Oct 2018'!BA38</f>
        <v>0</v>
      </c>
      <c r="K60" s="137">
        <f>'SEQ Oct 2018'!BB38</f>
        <v>15</v>
      </c>
      <c r="L60" s="137">
        <f>'SEQ Oct 2018'!BC38</f>
        <v>0</v>
      </c>
      <c r="M60" s="136">
        <f>H60</f>
        <v>5528.7919999999995</v>
      </c>
      <c r="N60" s="136">
        <f>M60-(M60*K60/100)</f>
        <v>4699.4731999999995</v>
      </c>
      <c r="O60" s="138">
        <f t="shared" si="12"/>
        <v>6081.6711999999998</v>
      </c>
      <c r="P60" s="138">
        <f t="shared" si="12"/>
        <v>5169.4205199999997</v>
      </c>
      <c r="Q60" s="160">
        <f>'SEQ Oct 2018'!BJ38</f>
        <v>0</v>
      </c>
      <c r="R60" s="161" t="str">
        <f>'SEQ Oct 2018'!BK38</f>
        <v>n</v>
      </c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</row>
    <row r="61" spans="1:47" ht="14" x14ac:dyDescent="0.15">
      <c r="A61" s="131" t="str">
        <f>'SEQ Oct 2018'!K39</f>
        <v>Energy Locals</v>
      </c>
      <c r="B61" s="132" t="str">
        <f>'SEQ Oct 2018'!L39</f>
        <v>Business Member</v>
      </c>
      <c r="C61" s="133">
        <f>(91*'SEQ Oct 2018'!M39/100)+('SEQ Oct 2018'!BN39*3)</f>
        <v>145.29</v>
      </c>
      <c r="D61" s="133">
        <f>($C$49*$C$50)*'SEQ Oct 2018'!N39/100</f>
        <v>839.65</v>
      </c>
      <c r="E61" s="134">
        <v>0</v>
      </c>
      <c r="F61" s="134">
        <f>($C$49*$C$51)*'SEQ Oct 2018'!W39/100</f>
        <v>284.84999999999997</v>
      </c>
      <c r="G61" s="135">
        <f t="shared" si="13"/>
        <v>1269.79</v>
      </c>
      <c r="H61" s="136">
        <f t="shared" si="14"/>
        <v>5079.16</v>
      </c>
      <c r="I61" s="137">
        <f>'SEQ Oct 2018'!AZ39</f>
        <v>0</v>
      </c>
      <c r="J61" s="137">
        <f>'SEQ Oct 2018'!BA39</f>
        <v>0</v>
      </c>
      <c r="K61" s="137">
        <f>'SEQ Oct 2018'!BB39</f>
        <v>0</v>
      </c>
      <c r="L61" s="137">
        <f>'SEQ Oct 2018'!BC39</f>
        <v>0</v>
      </c>
      <c r="M61" s="136">
        <f>H61</f>
        <v>5079.16</v>
      </c>
      <c r="N61" s="136">
        <f t="shared" ref="N61" si="16">M61</f>
        <v>5079.16</v>
      </c>
      <c r="O61" s="138">
        <f t="shared" si="12"/>
        <v>5587.076</v>
      </c>
      <c r="P61" s="138">
        <f t="shared" si="12"/>
        <v>5587.076</v>
      </c>
      <c r="Q61" s="160">
        <f>'SEQ Oct 2018'!BJ39</f>
        <v>0</v>
      </c>
      <c r="R61" s="161" t="str">
        <f>'SEQ Oct 2018'!BK39</f>
        <v>n</v>
      </c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</row>
    <row r="62" spans="1:47" ht="14" x14ac:dyDescent="0.15">
      <c r="A62" s="131" t="str">
        <f>'SEQ Oct 2018'!K40</f>
        <v>Red Energy</v>
      </c>
      <c r="B62" s="132" t="str">
        <f>'SEQ Oct 2018'!L40</f>
        <v>Easy Saver</v>
      </c>
      <c r="C62" s="133">
        <f>91*'SEQ Oct 2018'!M40/100</f>
        <v>123.76</v>
      </c>
      <c r="D62" s="133">
        <f>($C$49*$C$50)*'SEQ Oct 2018'!N40/100</f>
        <v>980</v>
      </c>
      <c r="E62" s="134">
        <v>0</v>
      </c>
      <c r="F62" s="134">
        <f>($C$49*$C$51)*'SEQ Oct 2018'!W40/100</f>
        <v>337.5</v>
      </c>
      <c r="G62" s="135">
        <f t="shared" si="13"/>
        <v>1441.26</v>
      </c>
      <c r="H62" s="136">
        <f t="shared" si="14"/>
        <v>5765.04</v>
      </c>
      <c r="I62" s="137">
        <f>'SEQ Oct 2018'!AZ40</f>
        <v>0</v>
      </c>
      <c r="J62" s="137">
        <f>'SEQ Oct 2018'!BA40</f>
        <v>0</v>
      </c>
      <c r="K62" s="137">
        <f>'SEQ Oct 2018'!BB40</f>
        <v>10</v>
      </c>
      <c r="L62" s="137">
        <f>'SEQ Oct 2018'!BC40</f>
        <v>0</v>
      </c>
      <c r="M62" s="136">
        <f>H62</f>
        <v>5765.04</v>
      </c>
      <c r="N62" s="136">
        <f>M62-(M62*K62/100)</f>
        <v>5188.5360000000001</v>
      </c>
      <c r="O62" s="138">
        <f t="shared" si="12"/>
        <v>6341.5440000000008</v>
      </c>
      <c r="P62" s="138">
        <f t="shared" si="12"/>
        <v>5707.3896000000004</v>
      </c>
      <c r="Q62" s="160">
        <f>'SEQ Oct 2018'!BJ40</f>
        <v>0</v>
      </c>
      <c r="R62" s="161" t="str">
        <f>'SEQ Oct 2018'!BK40</f>
        <v>n</v>
      </c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</row>
    <row r="63" spans="1:47" ht="14" x14ac:dyDescent="0.15">
      <c r="A63" s="131" t="str">
        <f>'SEQ Oct 2018'!K41</f>
        <v>Simply Energy</v>
      </c>
      <c r="B63" s="132" t="str">
        <f>'SEQ Oct 2018'!L41</f>
        <v>Business Save</v>
      </c>
      <c r="C63" s="133">
        <f>91*'SEQ Oct 2018'!M41/100</f>
        <v>117.28989999999997</v>
      </c>
      <c r="D63" s="133">
        <f>($C$49*$C$50)*'SEQ Oct 2018'!N41/100</f>
        <v>935.9</v>
      </c>
      <c r="E63" s="134">
        <v>0</v>
      </c>
      <c r="F63" s="134">
        <f>($C$49*$C$51)*'SEQ Oct 2018'!W41/100</f>
        <v>313.35000000000002</v>
      </c>
      <c r="G63" s="135">
        <f t="shared" si="13"/>
        <v>1366.5398999999998</v>
      </c>
      <c r="H63" s="136">
        <f t="shared" si="14"/>
        <v>5466.159599999999</v>
      </c>
      <c r="I63" s="137">
        <f>'SEQ Oct 2018'!AZ41</f>
        <v>0</v>
      </c>
      <c r="J63" s="137">
        <f>'SEQ Oct 2018'!BA41</f>
        <v>10</v>
      </c>
      <c r="K63" s="137">
        <f>'SEQ Oct 2018'!BB41</f>
        <v>0</v>
      </c>
      <c r="L63" s="137">
        <f>'SEQ Oct 2018'!BC41</f>
        <v>0</v>
      </c>
      <c r="M63" s="136">
        <f>H63-((G63-C63)*J63/100)*4</f>
        <v>4966.4595999999992</v>
      </c>
      <c r="N63" s="136">
        <f>M63</f>
        <v>4966.4595999999992</v>
      </c>
      <c r="O63" s="138">
        <f t="shared" si="12"/>
        <v>5463.10556</v>
      </c>
      <c r="P63" s="138">
        <f t="shared" si="12"/>
        <v>5463.10556</v>
      </c>
      <c r="Q63" s="160">
        <f>'SEQ Oct 2018'!BJ41</f>
        <v>0</v>
      </c>
      <c r="R63" s="161" t="str">
        <f>'SEQ Oct 2018'!BK41</f>
        <v>n</v>
      </c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</row>
    <row r="64" spans="1:47" ht="14" x14ac:dyDescent="0.15">
      <c r="A64" s="131" t="str">
        <f>'SEQ Oct 2018'!K42</f>
        <v>Alinta Energy</v>
      </c>
      <c r="B64" s="132" t="str">
        <f>'SEQ Oct 2018'!L42</f>
        <v>Business Saver Plus</v>
      </c>
      <c r="C64" s="133">
        <f>91*'SEQ Oct 2018'!M42/100</f>
        <v>117.39</v>
      </c>
      <c r="D64" s="133">
        <f>($C$49*$C$50)*'SEQ Oct 2018'!N42/100</f>
        <v>1044.05</v>
      </c>
      <c r="E64" s="134">
        <v>0</v>
      </c>
      <c r="F64" s="134">
        <f>($C$49*$C$51)*'SEQ Oct 2018'!W42/100</f>
        <v>360.75</v>
      </c>
      <c r="G64" s="135">
        <f t="shared" si="13"/>
        <v>1522.19</v>
      </c>
      <c r="H64" s="136">
        <f t="shared" si="14"/>
        <v>6088.76</v>
      </c>
      <c r="I64" s="137">
        <f>'SEQ Oct 2018'!AZ42</f>
        <v>0</v>
      </c>
      <c r="J64" s="137">
        <f>'SEQ Oct 2018'!BA42</f>
        <v>0</v>
      </c>
      <c r="K64" s="137">
        <f>'SEQ Oct 2018'!BB42</f>
        <v>0</v>
      </c>
      <c r="L64" s="137">
        <f>'SEQ Oct 2018'!BC42</f>
        <v>20</v>
      </c>
      <c r="M64" s="136">
        <f>H64</f>
        <v>6088.76</v>
      </c>
      <c r="N64" s="136">
        <f>H64-((G64-C64)*L64/100)*4</f>
        <v>4964.92</v>
      </c>
      <c r="O64" s="138">
        <f t="shared" si="12"/>
        <v>6697.6360000000004</v>
      </c>
      <c r="P64" s="138">
        <f t="shared" si="12"/>
        <v>5461.4120000000003</v>
      </c>
      <c r="Q64" s="160">
        <f>'SEQ Oct 2018'!BJ42</f>
        <v>0</v>
      </c>
      <c r="R64" s="161" t="str">
        <f>'SEQ Oct 2018'!BK42</f>
        <v>n</v>
      </c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</row>
    <row r="65" spans="1:47" ht="14" x14ac:dyDescent="0.15">
      <c r="A65" s="131" t="str">
        <f>'SEQ Oct 2018'!K43</f>
        <v>Q Energy</v>
      </c>
      <c r="B65" s="132" t="str">
        <f>'SEQ Oct 2018'!L43</f>
        <v>Flexi Biz</v>
      </c>
      <c r="C65" s="133">
        <f>91*'SEQ Oct 2018'!M43/100</f>
        <v>105.56</v>
      </c>
      <c r="D65" s="133">
        <f>($C$49*$C$50)*'SEQ Oct 2018'!N43/100</f>
        <v>905.8</v>
      </c>
      <c r="E65" s="134">
        <v>0</v>
      </c>
      <c r="F65" s="134">
        <f>($C$49*$C$51)*'SEQ Oct 2018'!W43/100</f>
        <v>282.75000000000006</v>
      </c>
      <c r="G65" s="135">
        <f t="shared" si="13"/>
        <v>1294.1099999999999</v>
      </c>
      <c r="H65" s="136">
        <f t="shared" si="14"/>
        <v>5176.4399999999996</v>
      </c>
      <c r="I65" s="137">
        <f>'SEQ Oct 2018'!AZ43</f>
        <v>0</v>
      </c>
      <c r="J65" s="137">
        <f>'SEQ Oct 2018'!BA43</f>
        <v>0</v>
      </c>
      <c r="K65" s="137">
        <f>'SEQ Oct 2018'!BB43</f>
        <v>0</v>
      </c>
      <c r="L65" s="137">
        <f>'SEQ Oct 2018'!BC43</f>
        <v>0</v>
      </c>
      <c r="M65" s="136">
        <f t="shared" ref="M65:M69" si="17">H65</f>
        <v>5176.4399999999996</v>
      </c>
      <c r="N65" s="136">
        <f>M65</f>
        <v>5176.4399999999996</v>
      </c>
      <c r="O65" s="138">
        <f t="shared" si="12"/>
        <v>5694.0839999999998</v>
      </c>
      <c r="P65" s="138">
        <f t="shared" si="12"/>
        <v>5694.0839999999998</v>
      </c>
      <c r="Q65" s="160">
        <f>'SEQ Oct 2018'!BJ43</f>
        <v>0</v>
      </c>
      <c r="R65" s="161" t="str">
        <f>'SEQ Oct 2018'!BK43</f>
        <v>n</v>
      </c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</row>
    <row r="66" spans="1:47" ht="14" x14ac:dyDescent="0.15">
      <c r="A66" s="131" t="str">
        <f>'SEQ Oct 2018'!K44</f>
        <v>1st Energy</v>
      </c>
      <c r="B66" s="132" t="str">
        <f>'SEQ Oct 2018'!L44</f>
        <v>1st Saver</v>
      </c>
      <c r="C66" s="133">
        <f>91*'SEQ Oct 2018'!M44/100</f>
        <v>132.86000000000001</v>
      </c>
      <c r="D66" s="133">
        <f>($C$49*$C$50)*'SEQ Oct 2018'!N44/100</f>
        <v>1060.5</v>
      </c>
      <c r="E66" s="134">
        <v>0</v>
      </c>
      <c r="F66" s="134">
        <f>($C$49*$C$51)*'SEQ Oct 2018'!W44/100</f>
        <v>361.5</v>
      </c>
      <c r="G66" s="135">
        <f t="shared" si="13"/>
        <v>1554.8600000000001</v>
      </c>
      <c r="H66" s="136">
        <f t="shared" si="14"/>
        <v>6219.4400000000005</v>
      </c>
      <c r="I66" s="137">
        <f>'SEQ Oct 2018'!AZ44</f>
        <v>0</v>
      </c>
      <c r="J66" s="137">
        <f>'SEQ Oct 2018'!BA44</f>
        <v>0</v>
      </c>
      <c r="K66" s="137">
        <f>'SEQ Oct 2018'!BB44</f>
        <v>0</v>
      </c>
      <c r="L66" s="137">
        <f>'SEQ Oct 2018'!BC44</f>
        <v>15</v>
      </c>
      <c r="M66" s="136">
        <f t="shared" si="17"/>
        <v>6219.4400000000005</v>
      </c>
      <c r="N66" s="136">
        <f>H66-((G66-C66)*L66/100)*4</f>
        <v>5366.2400000000007</v>
      </c>
      <c r="O66" s="138">
        <f t="shared" si="12"/>
        <v>6841.3840000000009</v>
      </c>
      <c r="P66" s="138">
        <f t="shared" si="12"/>
        <v>5902.8640000000014</v>
      </c>
      <c r="Q66" s="160">
        <f>'SEQ Oct 2018'!BJ44</f>
        <v>0</v>
      </c>
      <c r="R66" s="161">
        <f>'SEQ Oct 2018'!BK44</f>
        <v>0</v>
      </c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</row>
    <row r="67" spans="1:47" ht="14" x14ac:dyDescent="0.15">
      <c r="A67" s="131" t="str">
        <f>'SEQ Oct 2018'!K45</f>
        <v>Lumo Energy</v>
      </c>
      <c r="B67" s="132" t="str">
        <f>'SEQ Oct 2018'!L45</f>
        <v>Business Premium</v>
      </c>
      <c r="C67" s="133">
        <f>91*'SEQ Oct 2018'!M45/100</f>
        <v>117.65389999999999</v>
      </c>
      <c r="D67" s="133">
        <f>($C$49*$C$50)*'SEQ Oct 2018'!N45/100</f>
        <v>917</v>
      </c>
      <c r="E67" s="134">
        <v>0</v>
      </c>
      <c r="F67" s="134">
        <f>($C$49*$C$51)*'SEQ Oct 2018'!W45/100</f>
        <v>319.5</v>
      </c>
      <c r="G67" s="135">
        <f t="shared" si="13"/>
        <v>1354.1539</v>
      </c>
      <c r="H67" s="136">
        <f t="shared" si="14"/>
        <v>5416.6156000000001</v>
      </c>
      <c r="I67" s="137">
        <f>'SEQ Oct 2018'!AZ45</f>
        <v>0</v>
      </c>
      <c r="J67" s="137">
        <f>'SEQ Oct 2018'!BA45</f>
        <v>0</v>
      </c>
      <c r="K67" s="137">
        <f>'SEQ Oct 2018'!BB45</f>
        <v>0</v>
      </c>
      <c r="L67" s="137">
        <f>'SEQ Oct 2018'!BC45</f>
        <v>0</v>
      </c>
      <c r="M67" s="136">
        <f t="shared" si="17"/>
        <v>5416.6156000000001</v>
      </c>
      <c r="N67" s="136">
        <f>M67</f>
        <v>5416.6156000000001</v>
      </c>
      <c r="O67" s="138">
        <f t="shared" si="12"/>
        <v>5958.2771600000005</v>
      </c>
      <c r="P67" s="138">
        <f t="shared" si="12"/>
        <v>5958.2771600000005</v>
      </c>
      <c r="Q67" s="160">
        <f>'SEQ Oct 2018'!BJ45</f>
        <v>0</v>
      </c>
      <c r="R67" s="161" t="str">
        <f>'SEQ Oct 2018'!BK45</f>
        <v>n</v>
      </c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</row>
    <row r="68" spans="1:47" ht="14" x14ac:dyDescent="0.15">
      <c r="A68" s="131" t="str">
        <f>'SEQ Oct 2018'!K46</f>
        <v>Next Business Energy</v>
      </c>
      <c r="B68" s="132" t="str">
        <f>'SEQ Oct 2018'!L46</f>
        <v>Pay on time</v>
      </c>
      <c r="C68" s="133">
        <f>91*'SEQ Oct 2018'!M46/100</f>
        <v>118.3</v>
      </c>
      <c r="D68" s="133">
        <f>IF(C49*C50&gt;='SEQ Oct 2018'!P46,('SEQ Oct 2018'!P46*'SEQ Oct 2018'!N46/100),('SEQ Bills October 2018'!C49*'SEQ Bills October 2018'!C50)*'SEQ Oct 2018'!N46/100)</f>
        <v>662.5</v>
      </c>
      <c r="E68" s="134">
        <f>IF(C49*C50&lt;'SEQ Oct 2018'!P46,(0),('SEQ Bills October 2018'!C49*'SEQ Bills October 2018'!C50-'SEQ Oct 2018'!P46)*'SEQ Oct 2018'!Q46/100)</f>
        <v>250</v>
      </c>
      <c r="F68" s="134">
        <f>($C$49*$C$51)*'SEQ Oct 2018'!W46/100</f>
        <v>307.5</v>
      </c>
      <c r="G68" s="135">
        <f t="shared" si="13"/>
        <v>1338.3</v>
      </c>
      <c r="H68" s="136">
        <f t="shared" si="14"/>
        <v>5353.2</v>
      </c>
      <c r="I68" s="137">
        <f>'SEQ Oct 2018'!AZ46</f>
        <v>0</v>
      </c>
      <c r="J68" s="137">
        <f>'SEQ Oct 2018'!BA46</f>
        <v>0</v>
      </c>
      <c r="K68" s="137">
        <f>'SEQ Oct 2018'!BB46</f>
        <v>7</v>
      </c>
      <c r="L68" s="137">
        <f>'SEQ Oct 2018'!BC46</f>
        <v>0</v>
      </c>
      <c r="M68" s="136">
        <f t="shared" si="17"/>
        <v>5353.2</v>
      </c>
      <c r="N68" s="136">
        <f>M68-(M68*K68/100)</f>
        <v>4978.4759999999997</v>
      </c>
      <c r="O68" s="138">
        <f t="shared" si="12"/>
        <v>5888.52</v>
      </c>
      <c r="P68" s="138">
        <f t="shared" si="12"/>
        <v>5476.3235999999997</v>
      </c>
      <c r="Q68" s="160">
        <f>'SEQ Oct 2018'!BJ46</f>
        <v>24</v>
      </c>
      <c r="R68" s="161" t="str">
        <f>'SEQ Oct 2018'!BK46</f>
        <v>n</v>
      </c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</row>
    <row r="69" spans="1:47" ht="15" thickBot="1" x14ac:dyDescent="0.2">
      <c r="A69" s="148" t="str">
        <f>'SEQ Oct 2018'!K47</f>
        <v>Amaysim</v>
      </c>
      <c r="B69" s="149" t="str">
        <f>'SEQ Oct 2018'!L47</f>
        <v>Business 1</v>
      </c>
      <c r="C69" s="166">
        <f>91*'SEQ Oct 2018'!M47/100</f>
        <v>139.13900000000001</v>
      </c>
      <c r="D69" s="166">
        <f>($C$49*$C$50)*'SEQ Oct 2018'!N47/100</f>
        <v>1036</v>
      </c>
      <c r="E69" s="173">
        <v>0</v>
      </c>
      <c r="F69" s="173">
        <f>($C$49*$C$51)*'SEQ Oct 2018'!W47/100</f>
        <v>370.5</v>
      </c>
      <c r="G69" s="167">
        <f t="shared" si="13"/>
        <v>1545.6390000000001</v>
      </c>
      <c r="H69" s="168">
        <f t="shared" si="14"/>
        <v>6182.5560000000005</v>
      </c>
      <c r="I69" s="153">
        <f>'SEQ Oct 2018'!AZ47</f>
        <v>0</v>
      </c>
      <c r="J69" s="153">
        <f>'SEQ Oct 2018'!BA47</f>
        <v>0</v>
      </c>
      <c r="K69" s="153">
        <f>'SEQ Oct 2018'!BB47</f>
        <v>5</v>
      </c>
      <c r="L69" s="153">
        <f>'SEQ Oct 2018'!BC47</f>
        <v>0</v>
      </c>
      <c r="M69" s="168">
        <f t="shared" si="17"/>
        <v>6182.5560000000005</v>
      </c>
      <c r="N69" s="168">
        <f>M69-(M69*K69/100)</f>
        <v>5873.4282000000003</v>
      </c>
      <c r="O69" s="169">
        <f t="shared" ref="O69:P69" si="18">M69*1.1</f>
        <v>6800.8116000000009</v>
      </c>
      <c r="P69" s="169">
        <f t="shared" si="18"/>
        <v>6460.771020000001</v>
      </c>
      <c r="Q69" s="170">
        <f>'SEQ Oct 2018'!BJ47</f>
        <v>0</v>
      </c>
      <c r="R69" s="165" t="str">
        <f>'SEQ Oct 2018'!BK47</f>
        <v>n</v>
      </c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</row>
    <row r="70" spans="1:47" ht="14" x14ac:dyDescent="0.15"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</row>
    <row r="71" spans="1:47" ht="14" x14ac:dyDescent="0.15"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</row>
    <row r="72" spans="1:47" ht="14" x14ac:dyDescent="0.15"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</row>
    <row r="73" spans="1:47" ht="14" x14ac:dyDescent="0.15"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</row>
    <row r="74" spans="1:47" ht="14" x14ac:dyDescent="0.15"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</row>
    <row r="75" spans="1:47" ht="14" x14ac:dyDescent="0.15"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</row>
    <row r="76" spans="1:47" ht="14" x14ac:dyDescent="0.15"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</row>
    <row r="77" spans="1:47" ht="14" x14ac:dyDescent="0.15"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</row>
    <row r="78" spans="1:47" ht="14" x14ac:dyDescent="0.15"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</row>
    <row r="79" spans="1:47" ht="14" x14ac:dyDescent="0.15"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</row>
    <row r="80" spans="1:47" ht="14" x14ac:dyDescent="0.15"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</row>
    <row r="81" spans="19:47" ht="14" x14ac:dyDescent="0.15"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</row>
    <row r="82" spans="19:47" ht="14" x14ac:dyDescent="0.15"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</row>
    <row r="83" spans="19:47" ht="14" x14ac:dyDescent="0.15"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</row>
    <row r="84" spans="19:47" ht="14" x14ac:dyDescent="0.15"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</row>
    <row r="85" spans="19:47" ht="14" x14ac:dyDescent="0.15"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</row>
    <row r="86" spans="19:47" ht="14" x14ac:dyDescent="0.15"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19"/>
      <c r="AR86" s="119"/>
      <c r="AS86" s="119"/>
      <c r="AT86" s="119"/>
      <c r="AU86" s="119"/>
    </row>
    <row r="87" spans="19:47" ht="14" x14ac:dyDescent="0.15"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</row>
    <row r="88" spans="19:47" ht="14" x14ac:dyDescent="0.15"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</row>
    <row r="89" spans="19:47" ht="14" x14ac:dyDescent="0.15"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</row>
    <row r="90" spans="19:47" ht="14" x14ac:dyDescent="0.15"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</row>
    <row r="91" spans="19:47" ht="14" x14ac:dyDescent="0.15"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</row>
    <row r="92" spans="19:47" ht="14" x14ac:dyDescent="0.15"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</row>
    <row r="93" spans="19:47" ht="14" x14ac:dyDescent="0.15"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</row>
    <row r="94" spans="19:47" ht="14" x14ac:dyDescent="0.15"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</row>
    <row r="95" spans="19:47" ht="14" x14ac:dyDescent="0.15"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</row>
    <row r="96" spans="19:47" ht="14" x14ac:dyDescent="0.15"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</row>
    <row r="97" spans="19:47" ht="14" x14ac:dyDescent="0.15"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</row>
    <row r="98" spans="19:47" ht="14" x14ac:dyDescent="0.15"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</row>
    <row r="99" spans="19:47" ht="14" x14ac:dyDescent="0.15"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</row>
    <row r="100" spans="19:47" ht="14" x14ac:dyDescent="0.15"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</row>
    <row r="101" spans="19:47" ht="14" x14ac:dyDescent="0.15"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</row>
    <row r="102" spans="19:47" ht="14" x14ac:dyDescent="0.15"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</row>
    <row r="103" spans="19:47" ht="14" x14ac:dyDescent="0.15"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</row>
    <row r="104" spans="19:47" ht="14" x14ac:dyDescent="0.15"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</row>
    <row r="105" spans="19:47" ht="14" x14ac:dyDescent="0.15"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</row>
    <row r="106" spans="19:47" ht="14" x14ac:dyDescent="0.15"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</row>
    <row r="107" spans="19:47" ht="14" x14ac:dyDescent="0.15"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</row>
    <row r="108" spans="19:47" ht="14" x14ac:dyDescent="0.15"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</row>
    <row r="109" spans="19:47" ht="14" x14ac:dyDescent="0.15"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</row>
    <row r="110" spans="19:47" ht="14" x14ac:dyDescent="0.15"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</row>
    <row r="111" spans="19:47" ht="14" x14ac:dyDescent="0.15"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</row>
    <row r="112" spans="19:47" ht="14" x14ac:dyDescent="0.15"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</row>
    <row r="113" spans="19:47" ht="14" x14ac:dyDescent="0.15"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</row>
    <row r="114" spans="19:47" ht="14" x14ac:dyDescent="0.15"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</row>
    <row r="115" spans="19:47" ht="14" x14ac:dyDescent="0.15"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</row>
    <row r="116" spans="19:47" ht="14" x14ac:dyDescent="0.15"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</row>
    <row r="117" spans="19:47" ht="14" x14ac:dyDescent="0.15"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</row>
    <row r="118" spans="19:47" ht="14" x14ac:dyDescent="0.15"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</row>
    <row r="119" spans="19:47" ht="14" x14ac:dyDescent="0.15"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</row>
    <row r="120" spans="19:47" ht="14" x14ac:dyDescent="0.15"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</row>
    <row r="121" spans="19:47" ht="14" x14ac:dyDescent="0.15"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</row>
    <row r="122" spans="19:47" ht="14" x14ac:dyDescent="0.15"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</row>
    <row r="123" spans="19:47" ht="14" x14ac:dyDescent="0.15"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</row>
    <row r="124" spans="19:47" ht="14" x14ac:dyDescent="0.15"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</row>
    <row r="125" spans="19:47" ht="14" x14ac:dyDescent="0.15"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</row>
    <row r="126" spans="19:47" ht="14" x14ac:dyDescent="0.15"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</row>
    <row r="127" spans="19:47" ht="14" x14ac:dyDescent="0.15"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</row>
    <row r="128" spans="19:47" ht="14" x14ac:dyDescent="0.15"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</row>
    <row r="129" spans="19:47" ht="14" x14ac:dyDescent="0.15"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</row>
    <row r="130" spans="19:47" ht="14" x14ac:dyDescent="0.15"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</row>
    <row r="131" spans="19:47" ht="14" x14ac:dyDescent="0.15"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</row>
    <row r="132" spans="19:47" ht="14" x14ac:dyDescent="0.15"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</row>
    <row r="133" spans="19:47" ht="14" x14ac:dyDescent="0.15"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</row>
    <row r="134" spans="19:47" ht="14" x14ac:dyDescent="0.15"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</row>
    <row r="135" spans="19:47" ht="14" x14ac:dyDescent="0.15"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</row>
    <row r="136" spans="19:47" ht="14" x14ac:dyDescent="0.15"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</row>
    <row r="137" spans="19:47" ht="14" x14ac:dyDescent="0.15"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</row>
    <row r="138" spans="19:47" ht="14" x14ac:dyDescent="0.15"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</row>
    <row r="139" spans="19:47" ht="14" x14ac:dyDescent="0.15"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</row>
    <row r="140" spans="19:47" ht="14" x14ac:dyDescent="0.15"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</row>
    <row r="141" spans="19:47" ht="14" x14ac:dyDescent="0.15"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</row>
    <row r="142" spans="19:47" ht="14" x14ac:dyDescent="0.15"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</row>
    <row r="143" spans="19:47" ht="14" x14ac:dyDescent="0.15"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</row>
    <row r="144" spans="19:47" ht="14" x14ac:dyDescent="0.15"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</row>
    <row r="145" spans="19:47" ht="14" x14ac:dyDescent="0.15"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</row>
    <row r="146" spans="19:47" ht="14" x14ac:dyDescent="0.15"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</row>
    <row r="147" spans="19:47" ht="14" x14ac:dyDescent="0.15"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</row>
    <row r="148" spans="19:47" ht="14" x14ac:dyDescent="0.15"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</row>
    <row r="149" spans="19:47" ht="14" x14ac:dyDescent="0.15"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</row>
    <row r="150" spans="19:47" ht="14" x14ac:dyDescent="0.15"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</row>
    <row r="151" spans="19:47" ht="14" x14ac:dyDescent="0.15"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</row>
    <row r="152" spans="19:47" ht="14" x14ac:dyDescent="0.15"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</row>
    <row r="153" spans="19:47" ht="14" x14ac:dyDescent="0.15"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</row>
    <row r="154" spans="19:47" ht="14" x14ac:dyDescent="0.15"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</row>
    <row r="155" spans="19:47" ht="14" x14ac:dyDescent="0.15"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</row>
    <row r="156" spans="19:47" ht="14" x14ac:dyDescent="0.15"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</row>
    <row r="157" spans="19:47" ht="14" x14ac:dyDescent="0.15"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</row>
    <row r="158" spans="19:47" ht="14" x14ac:dyDescent="0.15"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</row>
    <row r="159" spans="19:47" ht="14" x14ac:dyDescent="0.15"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</row>
    <row r="160" spans="19:47" ht="14" x14ac:dyDescent="0.15"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</row>
    <row r="161" spans="19:47" ht="14" x14ac:dyDescent="0.15"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</row>
    <row r="162" spans="19:47" ht="14" x14ac:dyDescent="0.15"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</row>
    <row r="163" spans="19:47" ht="14" x14ac:dyDescent="0.15"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</row>
    <row r="164" spans="19:47" ht="14" x14ac:dyDescent="0.15"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</row>
    <row r="165" spans="19:47" ht="14" x14ac:dyDescent="0.15"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</row>
    <row r="166" spans="19:47" ht="14" x14ac:dyDescent="0.15"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</row>
    <row r="167" spans="19:47" ht="14" x14ac:dyDescent="0.15"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</row>
    <row r="168" spans="19:47" ht="14" x14ac:dyDescent="0.15"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</row>
    <row r="169" spans="19:47" ht="14" x14ac:dyDescent="0.15"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</row>
    <row r="170" spans="19:47" ht="14" x14ac:dyDescent="0.15"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</row>
    <row r="171" spans="19:47" ht="14" x14ac:dyDescent="0.15"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</row>
    <row r="172" spans="19:47" ht="14" x14ac:dyDescent="0.15"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</row>
    <row r="173" spans="19:47" ht="14" x14ac:dyDescent="0.15"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</row>
    <row r="174" spans="19:47" ht="14" x14ac:dyDescent="0.15"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</row>
    <row r="175" spans="19:47" ht="14" x14ac:dyDescent="0.15"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</row>
    <row r="176" spans="19:47" ht="14" x14ac:dyDescent="0.15"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</row>
    <row r="177" spans="19:47" ht="14" x14ac:dyDescent="0.15"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</row>
    <row r="178" spans="19:47" ht="14" x14ac:dyDescent="0.15"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</row>
    <row r="179" spans="19:47" ht="14" x14ac:dyDescent="0.15"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</row>
    <row r="180" spans="19:47" ht="14" x14ac:dyDescent="0.15"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119"/>
      <c r="AR180" s="119"/>
      <c r="AS180" s="119"/>
      <c r="AT180" s="119"/>
      <c r="AU180" s="119"/>
    </row>
    <row r="181" spans="19:47" ht="14" x14ac:dyDescent="0.15"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119"/>
      <c r="AS181" s="119"/>
      <c r="AT181" s="119"/>
      <c r="AU181" s="119"/>
    </row>
    <row r="182" spans="19:47" ht="14" x14ac:dyDescent="0.15"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</row>
    <row r="183" spans="19:47" ht="14" x14ac:dyDescent="0.15"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</row>
    <row r="184" spans="19:47" ht="14" x14ac:dyDescent="0.15"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</row>
    <row r="185" spans="19:47" ht="14" x14ac:dyDescent="0.15"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</row>
    <row r="186" spans="19:47" ht="14" x14ac:dyDescent="0.15"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</row>
    <row r="187" spans="19:47" ht="14" x14ac:dyDescent="0.15"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</row>
    <row r="188" spans="19:47" ht="14" x14ac:dyDescent="0.15"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</row>
    <row r="189" spans="19:47" ht="14" x14ac:dyDescent="0.15"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</row>
    <row r="190" spans="19:47" ht="14" x14ac:dyDescent="0.15"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</row>
    <row r="191" spans="19:47" ht="14" x14ac:dyDescent="0.15"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</row>
    <row r="192" spans="19:47" ht="14" x14ac:dyDescent="0.15"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</row>
    <row r="193" spans="19:47" ht="14" x14ac:dyDescent="0.15"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</row>
    <row r="194" spans="19:47" ht="14" x14ac:dyDescent="0.15"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</row>
    <row r="195" spans="19:47" ht="14" x14ac:dyDescent="0.15"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</row>
    <row r="196" spans="19:47" ht="14" x14ac:dyDescent="0.15"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</row>
    <row r="197" spans="19:47" ht="14" x14ac:dyDescent="0.15"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/>
      <c r="AU197" s="119"/>
    </row>
    <row r="198" spans="19:47" ht="14" x14ac:dyDescent="0.15"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</row>
    <row r="199" spans="19:47" ht="14" x14ac:dyDescent="0.15"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</row>
    <row r="200" spans="19:47" ht="14" x14ac:dyDescent="0.15"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</row>
    <row r="201" spans="19:47" ht="14" x14ac:dyDescent="0.15"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</row>
    <row r="202" spans="19:47" ht="14" x14ac:dyDescent="0.15"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</row>
    <row r="203" spans="19:47" ht="14" x14ac:dyDescent="0.15"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</row>
    <row r="204" spans="19:47" ht="14" x14ac:dyDescent="0.15"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119"/>
      <c r="AR204" s="119"/>
      <c r="AS204" s="119"/>
      <c r="AT204" s="119"/>
      <c r="AU204" s="119"/>
    </row>
    <row r="205" spans="19:47" ht="14" x14ac:dyDescent="0.15"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</row>
    <row r="206" spans="19:47" ht="14" x14ac:dyDescent="0.15"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</row>
    <row r="207" spans="19:47" ht="14" x14ac:dyDescent="0.15"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</row>
    <row r="208" spans="19:47" ht="14" x14ac:dyDescent="0.15"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</row>
    <row r="209" spans="19:47" ht="14" x14ac:dyDescent="0.15"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</row>
    <row r="210" spans="19:47" ht="14" x14ac:dyDescent="0.15"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</row>
    <row r="211" spans="19:47" ht="14" x14ac:dyDescent="0.15"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</row>
    <row r="212" spans="19:47" ht="14" x14ac:dyDescent="0.15"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</row>
    <row r="213" spans="19:47" ht="14" x14ac:dyDescent="0.15"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</row>
    <row r="214" spans="19:47" ht="14" x14ac:dyDescent="0.15"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</row>
    <row r="215" spans="19:47" ht="14" x14ac:dyDescent="0.15"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</row>
    <row r="216" spans="19:47" ht="14" x14ac:dyDescent="0.15"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</row>
    <row r="217" spans="19:47" ht="14" x14ac:dyDescent="0.15"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</row>
    <row r="218" spans="19:47" ht="14" x14ac:dyDescent="0.15"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</row>
    <row r="219" spans="19:47" ht="14" x14ac:dyDescent="0.15"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</row>
    <row r="220" spans="19:47" ht="14" x14ac:dyDescent="0.15"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</row>
    <row r="221" spans="19:47" ht="14" x14ac:dyDescent="0.15"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</row>
    <row r="222" spans="19:47" ht="14" x14ac:dyDescent="0.15"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</row>
    <row r="223" spans="19:47" ht="14" x14ac:dyDescent="0.15"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</row>
    <row r="224" spans="19:47" ht="14" x14ac:dyDescent="0.15"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</row>
    <row r="225" spans="19:47" ht="14" x14ac:dyDescent="0.15"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</row>
    <row r="226" spans="19:47" ht="14" x14ac:dyDescent="0.15"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</row>
    <row r="227" spans="19:47" ht="14" x14ac:dyDescent="0.15"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</row>
    <row r="228" spans="19:47" ht="14" x14ac:dyDescent="0.15"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</row>
    <row r="229" spans="19:47" ht="14" x14ac:dyDescent="0.15"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</row>
    <row r="230" spans="19:47" ht="14" x14ac:dyDescent="0.15"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</row>
    <row r="231" spans="19:47" ht="14" x14ac:dyDescent="0.15"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</row>
    <row r="232" spans="19:47" ht="14" x14ac:dyDescent="0.15"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</row>
    <row r="233" spans="19:47" ht="14" x14ac:dyDescent="0.15"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</row>
    <row r="234" spans="19:47" ht="14" x14ac:dyDescent="0.15"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</row>
    <row r="235" spans="19:47" ht="14" x14ac:dyDescent="0.15"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</row>
    <row r="236" spans="19:47" ht="14" x14ac:dyDescent="0.15"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</row>
    <row r="237" spans="19:47" ht="14" x14ac:dyDescent="0.15"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</row>
    <row r="238" spans="19:47" ht="14" x14ac:dyDescent="0.15"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</row>
    <row r="239" spans="19:47" ht="14" x14ac:dyDescent="0.15"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</row>
    <row r="240" spans="19:47" ht="14" x14ac:dyDescent="0.15"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</row>
    <row r="241" spans="19:47" ht="14" x14ac:dyDescent="0.15"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119"/>
      <c r="AS241" s="119"/>
      <c r="AT241" s="119"/>
      <c r="AU241" s="119"/>
    </row>
    <row r="242" spans="19:47" ht="14" x14ac:dyDescent="0.15"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</row>
    <row r="243" spans="19:47" ht="14" x14ac:dyDescent="0.15"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/>
    </row>
    <row r="244" spans="19:47" ht="14" x14ac:dyDescent="0.15"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119"/>
      <c r="AR244" s="119"/>
      <c r="AS244" s="119"/>
      <c r="AT244" s="119"/>
      <c r="AU244" s="119"/>
    </row>
    <row r="245" spans="19:47" ht="14" x14ac:dyDescent="0.15"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</row>
    <row r="246" spans="19:47" ht="14" x14ac:dyDescent="0.15"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</row>
    <row r="247" spans="19:47" ht="14" x14ac:dyDescent="0.15"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119"/>
      <c r="AS247" s="119"/>
      <c r="AT247" s="119"/>
      <c r="AU247" s="119"/>
    </row>
    <row r="248" spans="19:47" ht="14" x14ac:dyDescent="0.15"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</row>
    <row r="249" spans="19:47" ht="14" x14ac:dyDescent="0.15"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</row>
    <row r="250" spans="19:47" ht="14" x14ac:dyDescent="0.15"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</row>
    <row r="251" spans="19:47" ht="14" x14ac:dyDescent="0.15"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</row>
    <row r="252" spans="19:47" ht="14" x14ac:dyDescent="0.15"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</row>
    <row r="253" spans="19:47" ht="14" x14ac:dyDescent="0.15"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</row>
    <row r="254" spans="19:47" ht="14" x14ac:dyDescent="0.15"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</row>
    <row r="255" spans="19:47" ht="14" x14ac:dyDescent="0.15"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</row>
    <row r="256" spans="19:47" ht="14" x14ac:dyDescent="0.15"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</row>
    <row r="257" spans="19:47" ht="14" x14ac:dyDescent="0.15"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</row>
    <row r="258" spans="19:47" ht="14" x14ac:dyDescent="0.15"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</row>
    <row r="259" spans="19:47" ht="14" x14ac:dyDescent="0.15"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</row>
    <row r="260" spans="19:47" ht="14" x14ac:dyDescent="0.15"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</row>
    <row r="261" spans="19:47" ht="14" x14ac:dyDescent="0.15"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</row>
    <row r="262" spans="19:47" ht="14" x14ac:dyDescent="0.15"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</row>
    <row r="263" spans="19:47" ht="14" x14ac:dyDescent="0.15"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</row>
    <row r="264" spans="19:47" ht="14" x14ac:dyDescent="0.15"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</row>
    <row r="265" spans="19:47" ht="14" x14ac:dyDescent="0.15"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</row>
    <row r="266" spans="19:47" ht="14" x14ac:dyDescent="0.15"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</row>
    <row r="267" spans="19:47" ht="14" x14ac:dyDescent="0.15"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</row>
    <row r="268" spans="19:47" ht="14" x14ac:dyDescent="0.15"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</row>
    <row r="269" spans="19:47" ht="14" x14ac:dyDescent="0.15"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</row>
    <row r="270" spans="19:47" ht="14" x14ac:dyDescent="0.15"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</row>
    <row r="271" spans="19:47" ht="14" x14ac:dyDescent="0.15"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</row>
    <row r="272" spans="19:47" ht="14" x14ac:dyDescent="0.15"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</row>
    <row r="273" spans="19:47" ht="14" x14ac:dyDescent="0.15"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</row>
    <row r="274" spans="19:47" ht="14" x14ac:dyDescent="0.15"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</row>
    <row r="275" spans="19:47" ht="14" x14ac:dyDescent="0.15"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</row>
    <row r="276" spans="19:47" ht="14" x14ac:dyDescent="0.15"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</row>
    <row r="277" spans="19:47" ht="14" x14ac:dyDescent="0.15"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</row>
    <row r="278" spans="19:47" ht="14" x14ac:dyDescent="0.15"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</row>
    <row r="279" spans="19:47" ht="14" x14ac:dyDescent="0.15"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</row>
    <row r="280" spans="19:47" ht="14" x14ac:dyDescent="0.15"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</row>
    <row r="281" spans="19:47" ht="14" x14ac:dyDescent="0.15"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</row>
    <row r="282" spans="19:47" ht="14" x14ac:dyDescent="0.15"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</row>
    <row r="283" spans="19:47" ht="14" x14ac:dyDescent="0.15"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</row>
    <row r="284" spans="19:47" ht="14" x14ac:dyDescent="0.15"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</row>
    <row r="285" spans="19:47" ht="14" x14ac:dyDescent="0.15"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19"/>
      <c r="AR285" s="119"/>
      <c r="AS285" s="119"/>
      <c r="AT285" s="119"/>
      <c r="AU285" s="119"/>
    </row>
    <row r="286" spans="19:47" ht="14" x14ac:dyDescent="0.15"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</row>
    <row r="287" spans="19:47" ht="14" x14ac:dyDescent="0.15"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</row>
    <row r="288" spans="19:47" ht="14" x14ac:dyDescent="0.15"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</row>
    <row r="289" spans="19:47" ht="14" x14ac:dyDescent="0.15"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</row>
    <row r="290" spans="19:47" ht="14" x14ac:dyDescent="0.15"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</row>
    <row r="291" spans="19:47" ht="14" x14ac:dyDescent="0.15"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</row>
    <row r="292" spans="19:47" ht="14" x14ac:dyDescent="0.15"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</row>
    <row r="293" spans="19:47" ht="14" x14ac:dyDescent="0.15"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</row>
    <row r="294" spans="19:47" ht="14" x14ac:dyDescent="0.15"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</row>
    <row r="295" spans="19:47" ht="14" x14ac:dyDescent="0.15"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</row>
    <row r="296" spans="19:47" ht="14" x14ac:dyDescent="0.15"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</row>
    <row r="297" spans="19:47" ht="14" x14ac:dyDescent="0.15"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</row>
    <row r="298" spans="19:47" ht="14" x14ac:dyDescent="0.15"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</row>
    <row r="299" spans="19:47" ht="14" x14ac:dyDescent="0.15"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</row>
    <row r="300" spans="19:47" ht="14" x14ac:dyDescent="0.15"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</row>
    <row r="301" spans="19:47" ht="14" x14ac:dyDescent="0.15"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</row>
    <row r="302" spans="19:47" ht="14" x14ac:dyDescent="0.15"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</row>
    <row r="303" spans="19:47" ht="14" x14ac:dyDescent="0.15"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</row>
    <row r="304" spans="19:47" ht="14" x14ac:dyDescent="0.15"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</row>
    <row r="305" spans="19:47" ht="14" x14ac:dyDescent="0.15"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</row>
    <row r="306" spans="19:47" ht="14" x14ac:dyDescent="0.15"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</row>
    <row r="307" spans="19:47" ht="14" x14ac:dyDescent="0.15"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</row>
    <row r="308" spans="19:47" ht="14" x14ac:dyDescent="0.15"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</row>
    <row r="309" spans="19:47" ht="14" x14ac:dyDescent="0.15"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</row>
    <row r="310" spans="19:47" ht="14" x14ac:dyDescent="0.15"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</row>
    <row r="311" spans="19:47" ht="14" x14ac:dyDescent="0.15"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</row>
    <row r="312" spans="19:47" ht="14" x14ac:dyDescent="0.15"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</row>
    <row r="313" spans="19:47" ht="14" x14ac:dyDescent="0.15"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</row>
    <row r="314" spans="19:47" ht="14" x14ac:dyDescent="0.15"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</row>
    <row r="315" spans="19:47" ht="14" x14ac:dyDescent="0.15"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</row>
    <row r="316" spans="19:47" ht="14" x14ac:dyDescent="0.15"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</row>
    <row r="317" spans="19:47" ht="14" x14ac:dyDescent="0.15"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</row>
    <row r="318" spans="19:47" ht="14" x14ac:dyDescent="0.15"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</row>
    <row r="319" spans="19:47" ht="14" x14ac:dyDescent="0.15"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</row>
    <row r="320" spans="19:47" ht="14" x14ac:dyDescent="0.15"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</row>
    <row r="321" spans="19:47" ht="14" x14ac:dyDescent="0.15"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</row>
    <row r="322" spans="19:47" ht="14" x14ac:dyDescent="0.15"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</row>
    <row r="323" spans="19:47" ht="14" x14ac:dyDescent="0.15"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</row>
    <row r="324" spans="19:47" ht="14" x14ac:dyDescent="0.15"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</row>
    <row r="325" spans="19:47" ht="14" x14ac:dyDescent="0.15"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</row>
    <row r="326" spans="19:47" ht="14" x14ac:dyDescent="0.15"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N326" s="119"/>
      <c r="AO326" s="119"/>
      <c r="AP326" s="119"/>
      <c r="AQ326" s="119"/>
      <c r="AR326" s="119"/>
      <c r="AS326" s="119"/>
      <c r="AT326" s="119"/>
      <c r="AU326" s="119"/>
    </row>
    <row r="327" spans="19:47" ht="14" x14ac:dyDescent="0.15"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</row>
    <row r="328" spans="19:47" ht="14" x14ac:dyDescent="0.15"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19"/>
      <c r="AP328" s="119"/>
      <c r="AQ328" s="119"/>
      <c r="AR328" s="119"/>
      <c r="AS328" s="119"/>
      <c r="AT328" s="119"/>
      <c r="AU328" s="119"/>
    </row>
    <row r="329" spans="19:47" ht="14" x14ac:dyDescent="0.15"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19"/>
      <c r="AP329" s="119"/>
      <c r="AQ329" s="119"/>
      <c r="AR329" s="119"/>
      <c r="AS329" s="119"/>
      <c r="AT329" s="119"/>
      <c r="AU329" s="119"/>
    </row>
    <row r="330" spans="19:47" ht="14" x14ac:dyDescent="0.15"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</row>
    <row r="331" spans="19:47" ht="14" x14ac:dyDescent="0.15"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D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</row>
    <row r="332" spans="19:47" ht="14" x14ac:dyDescent="0.15"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D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</row>
    <row r="333" spans="19:47" ht="14" x14ac:dyDescent="0.15"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</row>
    <row r="334" spans="19:47" ht="14" x14ac:dyDescent="0.15"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</row>
    <row r="335" spans="19:47" ht="14" x14ac:dyDescent="0.15"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</row>
    <row r="336" spans="19:47" ht="14" x14ac:dyDescent="0.15"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</row>
    <row r="337" spans="19:47" ht="14" x14ac:dyDescent="0.15"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</row>
    <row r="338" spans="19:47" ht="14" x14ac:dyDescent="0.15"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</row>
    <row r="339" spans="19:47" ht="14" x14ac:dyDescent="0.15"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</row>
    <row r="340" spans="19:47" ht="14" x14ac:dyDescent="0.15"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</row>
    <row r="341" spans="19:47" ht="14" x14ac:dyDescent="0.15"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</row>
    <row r="342" spans="19:47" ht="14" x14ac:dyDescent="0.15"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</row>
    <row r="343" spans="19:47" ht="14" x14ac:dyDescent="0.15"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</row>
    <row r="344" spans="19:47" ht="14" x14ac:dyDescent="0.15"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</row>
    <row r="345" spans="19:47" ht="14" x14ac:dyDescent="0.15"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</row>
  </sheetData>
  <sheetProtection algorithmName="SHA-512" hashValue="Vvj2Itth1AxA5xtsbDbAHItBeQyKgxMaEnZv+JLmc5V2aLqyPwATq2jhx0GPpbbRTCbxIkBPNTyp7Yg2HSQG/g==" saltValue="MAjgtcp3U+fMQ/niudOFjQ==" spinCount="100000" sheet="1" objects="1" scenarios="1"/>
  <conditionalFormatting sqref="A8:R23">
    <cfRule type="expression" dxfId="10" priority="3">
      <formula>MOD(ROW(),2)=0</formula>
    </cfRule>
  </conditionalFormatting>
  <conditionalFormatting sqref="A32:R45">
    <cfRule type="expression" dxfId="9" priority="2">
      <formula>MOD(ROW(),2)=0</formula>
    </cfRule>
  </conditionalFormatting>
  <conditionalFormatting sqref="A54:R69">
    <cfRule type="expression" dxfId="8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D4C0-DE35-2648-9586-E14DE545392E}">
  <sheetPr codeName="Sheet9">
    <tabColor theme="0" tint="-0.34998626667073579"/>
  </sheetPr>
  <dimension ref="A1:AK36"/>
  <sheetViews>
    <sheetView workbookViewId="0">
      <selection activeCell="A25" activeCellId="2" sqref="A7:H7 A16:H16 A25:H25"/>
    </sheetView>
  </sheetViews>
  <sheetFormatPr baseColWidth="10" defaultRowHeight="13" x14ac:dyDescent="0.15"/>
  <cols>
    <col min="1" max="1" width="20.33203125" style="117" customWidth="1"/>
    <col min="2" max="2" width="16.6640625" style="117" customWidth="1"/>
    <col min="3" max="8" width="12.1640625" style="117" customWidth="1"/>
    <col min="9" max="16384" width="10.83203125" style="117"/>
  </cols>
  <sheetData>
    <row r="1" spans="1:37" ht="14" x14ac:dyDescent="0.15">
      <c r="A1" s="116" t="s">
        <v>24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</row>
    <row r="2" spans="1:37" ht="14" x14ac:dyDescent="0.15">
      <c r="A2" s="118" t="s">
        <v>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ht="15" thickBot="1" x14ac:dyDescent="0.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</row>
    <row r="7" spans="1:37" ht="30" x14ac:dyDescent="0.15">
      <c r="A7" s="282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</row>
    <row r="8" spans="1:37" ht="18" customHeight="1" thickBot="1" x14ac:dyDescent="0.2">
      <c r="A8" s="115" t="str">
        <f>'ERG Oct 2018'!K2</f>
        <v>Ergon Energy</v>
      </c>
      <c r="B8" s="98" t="str">
        <f>'ERG Oct 2018'!L2</f>
        <v>Regulated</v>
      </c>
      <c r="C8" s="80">
        <f>91*'ERG Oct 2018'!M2/100</f>
        <v>111.89632999999999</v>
      </c>
      <c r="D8" s="80">
        <f>$C$5*'ERG Oct 2018'!N2/100</f>
        <v>1322.1</v>
      </c>
      <c r="E8" s="81">
        <v>0</v>
      </c>
      <c r="F8" s="82">
        <f>SUM(C8:E8)</f>
        <v>1433.9963299999999</v>
      </c>
      <c r="G8" s="83">
        <f>F8*4</f>
        <v>5735.9853199999998</v>
      </c>
      <c r="H8" s="84">
        <f>G8*1.1</f>
        <v>6309.5838520000007</v>
      </c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</row>
    <row r="9" spans="1:37" ht="14" x14ac:dyDescent="0.15"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</row>
    <row r="10" spans="1:37" ht="15" thickBot="1" x14ac:dyDescent="0.2"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</row>
    <row r="16" spans="1:37" ht="30" x14ac:dyDescent="0.15">
      <c r="A16" s="282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</row>
    <row r="17" spans="1:37" ht="18" customHeight="1" thickBot="1" x14ac:dyDescent="0.2">
      <c r="A17" s="115" t="str">
        <f>'ERG Oct 2018'!K3</f>
        <v>Ergon Energy</v>
      </c>
      <c r="B17" s="98" t="str">
        <f>'ERG Oct 2018'!L3</f>
        <v>Regulated</v>
      </c>
      <c r="C17" s="80">
        <f>91*'ERG Oct 2018'!M3/100</f>
        <v>111.89632999999999</v>
      </c>
      <c r="D17" s="80">
        <f>(C12*C13)*'ERG Oct 2018'!N3/100</f>
        <v>925.47</v>
      </c>
      <c r="E17" s="81">
        <f>(C12*C14)*'ERG Oct 2018'!AF3/100</f>
        <v>261.495</v>
      </c>
      <c r="F17" s="82">
        <f>SUM(C17:E17)</f>
        <v>1298.8613300000002</v>
      </c>
      <c r="G17" s="83">
        <f>F17*4</f>
        <v>5195.4453200000007</v>
      </c>
      <c r="H17" s="84">
        <f>G17*1.1</f>
        <v>5714.9898520000015</v>
      </c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</row>
    <row r="18" spans="1:37" ht="14" x14ac:dyDescent="0.15"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</row>
    <row r="19" spans="1:37" ht="15" thickBot="1" x14ac:dyDescent="0.2"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</row>
    <row r="25" spans="1:37" ht="30" x14ac:dyDescent="0.15">
      <c r="A25" s="282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</row>
    <row r="26" spans="1:37" ht="18" customHeight="1" thickBot="1" x14ac:dyDescent="0.2">
      <c r="A26" s="115" t="str">
        <f>'ERG Oct 2018'!K4</f>
        <v>Ergon Energy</v>
      </c>
      <c r="B26" s="98" t="str">
        <f>'ERG Oct 2018'!L4</f>
        <v>Regulated</v>
      </c>
      <c r="C26" s="80">
        <f>91*'ERG Oct 2018'!M4/100</f>
        <v>111.89632999999999</v>
      </c>
      <c r="D26" s="80">
        <f>(C21*C22)*'ERG Oct 2018'!N4/100</f>
        <v>1853.39</v>
      </c>
      <c r="E26" s="81">
        <f>(C21*C23)*'ERG Oct 2018'!W4/100</f>
        <v>344.73</v>
      </c>
      <c r="F26" s="82">
        <f>SUM(C26:E26)</f>
        <v>2310.0163300000004</v>
      </c>
      <c r="G26" s="83">
        <f>F26*4</f>
        <v>9240.0653200000015</v>
      </c>
      <c r="H26" s="84">
        <f>G26*1.1</f>
        <v>10164.071852000003</v>
      </c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</row>
    <row r="27" spans="1:37" ht="14" x14ac:dyDescent="0.15"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</row>
    <row r="28" spans="1:37" ht="14" x14ac:dyDescent="0.15"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</row>
    <row r="29" spans="1:37" ht="14" x14ac:dyDescent="0.15"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</row>
    <row r="30" spans="1:37" ht="14" x14ac:dyDescent="0.15"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</row>
    <row r="31" spans="1:37" ht="14" x14ac:dyDescent="0.15"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</row>
    <row r="32" spans="1:37" ht="14" x14ac:dyDescent="0.15"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</row>
    <row r="33" spans="10:37" ht="14" x14ac:dyDescent="0.15"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</row>
    <row r="34" spans="10:37" ht="14" x14ac:dyDescent="0.15"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</row>
    <row r="35" spans="10:37" ht="14" x14ac:dyDescent="0.15"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</row>
    <row r="36" spans="10:37" ht="14" x14ac:dyDescent="0.15"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</row>
  </sheetData>
  <sheetProtection algorithmName="SHA-512" hashValue="rU/HivOoiXq36+zo2LcMDiIzeSeMx12V6O+F7lE6q/woBZMdnKmGwrRW7Sa67E4iLMDjH9aGakSigbiGRvqPYw==" saltValue="CPJtKHxkJer5H8XlKU+R5A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30CC-81BC-E841-8B43-BD0F97C0391D}">
  <sheetPr codeName="Sheet10">
    <tabColor theme="9"/>
  </sheetPr>
  <dimension ref="A1:GA399"/>
  <sheetViews>
    <sheetView topLeftCell="AN1" zoomScale="85" zoomScaleNormal="120" zoomScalePageLayoutView="120"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22.6640625" style="66" bestFit="1" customWidth="1"/>
    <col min="3" max="6" width="12.1640625" style="66" customWidth="1"/>
    <col min="7" max="7" width="12.33203125" style="66" customWidth="1"/>
    <col min="8" max="12" width="12.1640625" style="66" customWidth="1"/>
    <col min="13" max="14" width="12.1640625" style="66" hidden="1" customWidth="1"/>
    <col min="15" max="18" width="12.1640625" style="66" customWidth="1"/>
    <col min="19" max="47" width="7.5" style="106" customWidth="1"/>
    <col min="48" max="183" width="10.83203125" style="106"/>
    <col min="184" max="16384" width="10.83203125" style="66"/>
  </cols>
  <sheetData>
    <row r="1" spans="1:183" s="106" customFormat="1" ht="14" x14ac:dyDescent="0.15">
      <c r="A1" s="105" t="s">
        <v>270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</row>
    <row r="2" spans="1:183" s="106" customFormat="1" ht="14" x14ac:dyDescent="0.15">
      <c r="A2" s="107" t="s">
        <v>221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</row>
    <row r="3" spans="1:183" s="106" customFormat="1" ht="15" thickBo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</row>
    <row r="4" spans="1:183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4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</row>
    <row r="5" spans="1:183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76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</row>
    <row r="6" spans="1:183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76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</row>
    <row r="7" spans="1:183" ht="75" x14ac:dyDescent="0.15">
      <c r="A7" s="120" t="s">
        <v>144</v>
      </c>
      <c r="B7" s="121" t="s">
        <v>320</v>
      </c>
      <c r="C7" s="120" t="s">
        <v>204</v>
      </c>
      <c r="D7" s="120" t="s">
        <v>463</v>
      </c>
      <c r="E7" s="120" t="s">
        <v>464</v>
      </c>
      <c r="F7" s="122" t="s">
        <v>205</v>
      </c>
      <c r="G7" s="120" t="s">
        <v>206</v>
      </c>
      <c r="H7" s="123" t="s">
        <v>207</v>
      </c>
      <c r="I7" s="124" t="s">
        <v>286</v>
      </c>
      <c r="J7" s="124" t="s">
        <v>287</v>
      </c>
      <c r="K7" s="124" t="s">
        <v>288</v>
      </c>
      <c r="L7" s="124" t="s">
        <v>289</v>
      </c>
      <c r="M7" s="125" t="s">
        <v>194</v>
      </c>
      <c r="N7" s="125" t="s">
        <v>195</v>
      </c>
      <c r="O7" s="125" t="s">
        <v>271</v>
      </c>
      <c r="P7" s="125" t="s">
        <v>272</v>
      </c>
      <c r="Q7" s="124" t="s">
        <v>263</v>
      </c>
      <c r="R7" s="127" t="s">
        <v>264</v>
      </c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</row>
    <row r="8" spans="1:183" ht="14" x14ac:dyDescent="0.15">
      <c r="A8" s="131" t="str">
        <f>'SEQ Apr 2018'!K2</f>
        <v>AGL</v>
      </c>
      <c r="B8" s="132" t="str">
        <f>'SEQ Apr 2018'!L2</f>
        <v>Business Savers</v>
      </c>
      <c r="C8" s="133">
        <f>91*'SEQ Apr 2018'!M2/100</f>
        <v>121.94</v>
      </c>
      <c r="D8" s="133">
        <f>$C$5*'SEQ Apr 2018'!N2/100</f>
        <v>1400</v>
      </c>
      <c r="E8" s="134">
        <v>0</v>
      </c>
      <c r="F8" s="134">
        <v>0</v>
      </c>
      <c r="G8" s="135">
        <f>SUM(C8:F8)</f>
        <v>1521.94</v>
      </c>
      <c r="H8" s="136">
        <f>G8*4</f>
        <v>6087.76</v>
      </c>
      <c r="I8" s="137">
        <f>'SEQ Apr 2018'!AZ2</f>
        <v>0</v>
      </c>
      <c r="J8" s="137">
        <f>'SEQ Apr 2018'!BA2</f>
        <v>13</v>
      </c>
      <c r="K8" s="137">
        <f>'SEQ Apr 2018'!BB2</f>
        <v>0</v>
      </c>
      <c r="L8" s="137">
        <f>'SEQ Apr 2018'!BC2</f>
        <v>0</v>
      </c>
      <c r="M8" s="136">
        <f>H8-((G8-C8)*J8/100)*4</f>
        <v>5359.76</v>
      </c>
      <c r="N8" s="136">
        <f>M8</f>
        <v>5359.76</v>
      </c>
      <c r="O8" s="138">
        <f t="shared" ref="O8:P21" si="0">M8*1.1</f>
        <v>5895.7360000000008</v>
      </c>
      <c r="P8" s="138">
        <f t="shared" si="0"/>
        <v>5895.7360000000008</v>
      </c>
      <c r="Q8" s="139">
        <f>'SEQ Apr 2018'!BJ2</f>
        <v>0</v>
      </c>
      <c r="R8" s="140" t="str">
        <f>'SEQ Apr 2018'!BK2</f>
        <v>n</v>
      </c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</row>
    <row r="9" spans="1:183" s="113" customFormat="1" ht="14" x14ac:dyDescent="0.15">
      <c r="A9" s="131" t="str">
        <f>'SEQ Apr 2018'!K3</f>
        <v>Click Energy</v>
      </c>
      <c r="B9" s="132" t="str">
        <f>'SEQ Apr 2018'!L3</f>
        <v>Click Business</v>
      </c>
      <c r="C9" s="133">
        <f>91*'SEQ Apr 2018'!M3/100</f>
        <v>149.64949999999999</v>
      </c>
      <c r="D9" s="133">
        <f>$C$5*'SEQ Apr 2018'!N3/100</f>
        <v>1656</v>
      </c>
      <c r="E9" s="134">
        <v>0</v>
      </c>
      <c r="F9" s="134">
        <v>0</v>
      </c>
      <c r="G9" s="135">
        <f t="shared" ref="G9:G21" si="1">SUM(C9:F9)</f>
        <v>1805.6495</v>
      </c>
      <c r="H9" s="136">
        <f t="shared" ref="H9:H21" si="2">G9*4</f>
        <v>7222.598</v>
      </c>
      <c r="I9" s="137">
        <f>'SEQ Apr 2018'!AZ3</f>
        <v>0</v>
      </c>
      <c r="J9" s="137">
        <f>'SEQ Apr 2018'!BA3</f>
        <v>0</v>
      </c>
      <c r="K9" s="137">
        <f>'SEQ Apr 2018'!BB3</f>
        <v>7</v>
      </c>
      <c r="L9" s="137">
        <f>'SEQ Apr 2018'!BC3</f>
        <v>0</v>
      </c>
      <c r="M9" s="136">
        <f>H9</f>
        <v>7222.598</v>
      </c>
      <c r="N9" s="136">
        <f>M9-(M9*K9/100)</f>
        <v>6717.0161399999997</v>
      </c>
      <c r="O9" s="138">
        <f t="shared" si="0"/>
        <v>7944.8578000000007</v>
      </c>
      <c r="P9" s="138">
        <f t="shared" si="0"/>
        <v>7388.7177540000002</v>
      </c>
      <c r="Q9" s="139">
        <f>'SEQ Apr 2018'!BJ3</f>
        <v>0</v>
      </c>
      <c r="R9" s="140" t="str">
        <f>'SEQ Apr 2018'!BK3</f>
        <v>n</v>
      </c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</row>
    <row r="10" spans="1:183" ht="14" x14ac:dyDescent="0.15">
      <c r="A10" s="131" t="str">
        <f>'SEQ Apr 2018'!K4</f>
        <v>Diamond Energy</v>
      </c>
      <c r="B10" s="132" t="str">
        <f>'SEQ Apr 2018'!L4</f>
        <v>Pay on time discount</v>
      </c>
      <c r="C10" s="133">
        <f>91*'SEQ Apr 2018'!M4/100</f>
        <v>145.14500000000001</v>
      </c>
      <c r="D10" s="133">
        <f>$C$5*'SEQ Apr 2018'!N4/100</f>
        <v>1395</v>
      </c>
      <c r="E10" s="134">
        <v>0</v>
      </c>
      <c r="F10" s="134">
        <v>0</v>
      </c>
      <c r="G10" s="135">
        <f t="shared" si="1"/>
        <v>1540.145</v>
      </c>
      <c r="H10" s="136">
        <f t="shared" si="2"/>
        <v>6160.58</v>
      </c>
      <c r="I10" s="137">
        <f>'SEQ Apr 2018'!AZ4</f>
        <v>0</v>
      </c>
      <c r="J10" s="137">
        <f>'SEQ Apr 2018'!BA4</f>
        <v>0</v>
      </c>
      <c r="K10" s="137">
        <f>'SEQ Apr 2018'!BB4</f>
        <v>7</v>
      </c>
      <c r="L10" s="137">
        <f>'SEQ Apr 2018'!BC4</f>
        <v>0</v>
      </c>
      <c r="M10" s="136">
        <f>H10</f>
        <v>6160.58</v>
      </c>
      <c r="N10" s="136">
        <f>M10-(M10*K10/100)</f>
        <v>5729.3393999999998</v>
      </c>
      <c r="O10" s="138">
        <f t="shared" si="0"/>
        <v>6776.6380000000008</v>
      </c>
      <c r="P10" s="138">
        <f t="shared" si="0"/>
        <v>6302.2733400000006</v>
      </c>
      <c r="Q10" s="139">
        <f>'SEQ Apr 2018'!BJ4</f>
        <v>0</v>
      </c>
      <c r="R10" s="140" t="str">
        <f>'SEQ Apr 2018'!BK4</f>
        <v>n</v>
      </c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</row>
    <row r="11" spans="1:183" s="113" customFormat="1" ht="14" x14ac:dyDescent="0.15">
      <c r="A11" s="131" t="str">
        <f>'SEQ Apr 2018'!K5</f>
        <v>EnergyAustralia</v>
      </c>
      <c r="B11" s="132" t="str">
        <f>'SEQ Apr 2018'!L5</f>
        <v>Everyday Saver Business</v>
      </c>
      <c r="C11" s="133">
        <f>91*'SEQ Apr 2018'!M5/100</f>
        <v>111.93</v>
      </c>
      <c r="D11" s="133">
        <f>$C$5*'SEQ Apr 2018'!N5/100</f>
        <v>1423.5</v>
      </c>
      <c r="E11" s="134">
        <v>0</v>
      </c>
      <c r="F11" s="134">
        <v>0</v>
      </c>
      <c r="G11" s="135">
        <f t="shared" si="1"/>
        <v>1535.43</v>
      </c>
      <c r="H11" s="136">
        <f t="shared" si="2"/>
        <v>6141.72</v>
      </c>
      <c r="I11" s="137">
        <f>'SEQ Apr 2018'!AZ5</f>
        <v>0</v>
      </c>
      <c r="J11" s="137">
        <f>'SEQ Apr 2018'!BA5</f>
        <v>10</v>
      </c>
      <c r="K11" s="137">
        <f>'SEQ Apr 2018'!BB5</f>
        <v>0</v>
      </c>
      <c r="L11" s="137">
        <f>'SEQ Apr 2018'!BC5</f>
        <v>0</v>
      </c>
      <c r="M11" s="136">
        <f>H11-((G11-C11)*J11/100)*4</f>
        <v>5572.3200000000006</v>
      </c>
      <c r="N11" s="136">
        <f t="shared" ref="N11:N16" si="3">M11</f>
        <v>5572.3200000000006</v>
      </c>
      <c r="O11" s="138">
        <f t="shared" si="0"/>
        <v>6129.5520000000015</v>
      </c>
      <c r="P11" s="138">
        <f t="shared" si="0"/>
        <v>6129.5520000000015</v>
      </c>
      <c r="Q11" s="139">
        <f>'SEQ Apr 2018'!BJ5</f>
        <v>24</v>
      </c>
      <c r="R11" s="140" t="str">
        <f>'SEQ Apr 2018'!BK5</f>
        <v>y</v>
      </c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</row>
    <row r="12" spans="1:183" ht="14" x14ac:dyDescent="0.15">
      <c r="A12" s="131" t="str">
        <f>'SEQ Apr 2018'!K6</f>
        <v>ERM Power</v>
      </c>
      <c r="B12" s="132" t="str">
        <f>'SEQ Apr 2018'!L6</f>
        <v>Adjustable</v>
      </c>
      <c r="C12" s="133">
        <f>91*'SEQ Apr 2018'!M6/100</f>
        <v>108.29</v>
      </c>
      <c r="D12" s="133">
        <f>$C$5*'SEQ Apr 2018'!N6/100</f>
        <v>1142</v>
      </c>
      <c r="E12" s="134">
        <v>0</v>
      </c>
      <c r="F12" s="134">
        <v>0</v>
      </c>
      <c r="G12" s="135">
        <f t="shared" si="1"/>
        <v>1250.29</v>
      </c>
      <c r="H12" s="136">
        <f t="shared" si="2"/>
        <v>5001.16</v>
      </c>
      <c r="I12" s="137">
        <f>'SEQ Apr 2018'!AZ6</f>
        <v>0</v>
      </c>
      <c r="J12" s="137">
        <f>'SEQ Apr 2018'!BA6</f>
        <v>0</v>
      </c>
      <c r="K12" s="137">
        <f>'SEQ Apr 2018'!BB6</f>
        <v>0</v>
      </c>
      <c r="L12" s="137">
        <f>'SEQ Apr 2018'!BC6</f>
        <v>0</v>
      </c>
      <c r="M12" s="136">
        <f>H12</f>
        <v>5001.16</v>
      </c>
      <c r="N12" s="136">
        <f t="shared" si="3"/>
        <v>5001.16</v>
      </c>
      <c r="O12" s="138">
        <f t="shared" si="0"/>
        <v>5501.2759999999998</v>
      </c>
      <c r="P12" s="138">
        <f t="shared" si="0"/>
        <v>5501.2759999999998</v>
      </c>
      <c r="Q12" s="139">
        <f>'SEQ Apr 2018'!BJ6</f>
        <v>0</v>
      </c>
      <c r="R12" s="140" t="str">
        <f>'SEQ Apr 2018'!BK6</f>
        <v>n</v>
      </c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</row>
    <row r="13" spans="1:183" s="113" customFormat="1" ht="14" x14ac:dyDescent="0.15">
      <c r="A13" s="131" t="str">
        <f>'SEQ Apr 2018'!K7</f>
        <v>Origin Energy</v>
      </c>
      <c r="B13" s="132" t="str">
        <f>'SEQ Apr 2018'!L7</f>
        <v>Business Saver</v>
      </c>
      <c r="C13" s="133">
        <f>91*'SEQ Apr 2018'!M7/100</f>
        <v>121.4759</v>
      </c>
      <c r="D13" s="133">
        <f>$C$5*'SEQ Apr 2018'!N7/100</f>
        <v>1381.5</v>
      </c>
      <c r="E13" s="134">
        <v>0</v>
      </c>
      <c r="F13" s="134">
        <v>0</v>
      </c>
      <c r="G13" s="135">
        <f t="shared" si="1"/>
        <v>1502.9758999999999</v>
      </c>
      <c r="H13" s="136">
        <f t="shared" si="2"/>
        <v>6011.9035999999996</v>
      </c>
      <c r="I13" s="137">
        <f>'SEQ Apr 2018'!AZ7</f>
        <v>0</v>
      </c>
      <c r="J13" s="137">
        <f>'SEQ Apr 2018'!BA7</f>
        <v>15</v>
      </c>
      <c r="K13" s="137">
        <f>'SEQ Apr 2018'!BB7</f>
        <v>0</v>
      </c>
      <c r="L13" s="137">
        <f>'SEQ Apr 2018'!BC7</f>
        <v>0</v>
      </c>
      <c r="M13" s="136">
        <f>H13-((G13-C13)*J13/100)*4</f>
        <v>5183.0036</v>
      </c>
      <c r="N13" s="136">
        <f t="shared" si="3"/>
        <v>5183.0036</v>
      </c>
      <c r="O13" s="138">
        <f t="shared" si="0"/>
        <v>5701.3039600000002</v>
      </c>
      <c r="P13" s="138">
        <f t="shared" si="0"/>
        <v>5701.3039600000002</v>
      </c>
      <c r="Q13" s="139">
        <f>'SEQ Apr 2018'!BJ7</f>
        <v>12</v>
      </c>
      <c r="R13" s="140" t="str">
        <f>'SEQ Apr 2018'!BK7</f>
        <v>y</v>
      </c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</row>
    <row r="14" spans="1:183" s="93" customFormat="1" ht="14" x14ac:dyDescent="0.15">
      <c r="A14" s="131" t="str">
        <f>'SEQ Apr 2018'!K8</f>
        <v>Powerdirect</v>
      </c>
      <c r="B14" s="132" t="str">
        <f>'SEQ Apr 2018'!L8</f>
        <v>Discount included</v>
      </c>
      <c r="C14" s="133">
        <f>91*'SEQ Apr 2018'!M8/100</f>
        <v>121.94</v>
      </c>
      <c r="D14" s="133">
        <f>$C$5*'SEQ Apr 2018'!N8/100</f>
        <v>1218</v>
      </c>
      <c r="E14" s="134">
        <v>0</v>
      </c>
      <c r="F14" s="134">
        <v>0</v>
      </c>
      <c r="G14" s="135">
        <f t="shared" si="1"/>
        <v>1339.94</v>
      </c>
      <c r="H14" s="136">
        <f t="shared" si="2"/>
        <v>5359.76</v>
      </c>
      <c r="I14" s="137">
        <f>'SEQ Apr 2018'!AZ8</f>
        <v>0</v>
      </c>
      <c r="J14" s="137">
        <f>'SEQ Apr 2018'!BA8</f>
        <v>0</v>
      </c>
      <c r="K14" s="137">
        <f>'SEQ Apr 2018'!BB8</f>
        <v>0</v>
      </c>
      <c r="L14" s="137">
        <f>'SEQ Apr 2018'!BC8</f>
        <v>0</v>
      </c>
      <c r="M14" s="136">
        <f>H14</f>
        <v>5359.76</v>
      </c>
      <c r="N14" s="136">
        <f t="shared" si="3"/>
        <v>5359.76</v>
      </c>
      <c r="O14" s="138">
        <f t="shared" si="0"/>
        <v>5895.7360000000008</v>
      </c>
      <c r="P14" s="138">
        <f t="shared" si="0"/>
        <v>5895.7360000000008</v>
      </c>
      <c r="Q14" s="139">
        <f>'SEQ Apr 2018'!BJ8</f>
        <v>0</v>
      </c>
      <c r="R14" s="140" t="str">
        <f>'SEQ Apr 2018'!BK8</f>
        <v>n</v>
      </c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</row>
    <row r="15" spans="1:183" s="113" customFormat="1" ht="14" x14ac:dyDescent="0.15">
      <c r="A15" s="131" t="str">
        <f>'SEQ Apr 2018'!K9</f>
        <v>Powershop</v>
      </c>
      <c r="B15" s="132" t="str">
        <f>'SEQ Apr 2018'!L9</f>
        <v>Online Saver</v>
      </c>
      <c r="C15" s="141">
        <f>91*'SEQ Apr 2018'!M9/100</f>
        <v>123.2959</v>
      </c>
      <c r="D15" s="141">
        <f>$C$5*'SEQ Apr 2018'!N9/100</f>
        <v>1462.5</v>
      </c>
      <c r="E15" s="141">
        <v>0</v>
      </c>
      <c r="F15" s="141">
        <v>0</v>
      </c>
      <c r="G15" s="142">
        <f t="shared" si="1"/>
        <v>1585.7959000000001</v>
      </c>
      <c r="H15" s="143">
        <f t="shared" si="2"/>
        <v>6343.1836000000003</v>
      </c>
      <c r="I15" s="137">
        <f>'SEQ Apr 2018'!AZ9</f>
        <v>0</v>
      </c>
      <c r="J15" s="144">
        <f>'SEQ Apr 2018'!BA9</f>
        <v>0</v>
      </c>
      <c r="K15" s="144">
        <f>'SEQ Apr 2018'!BB9</f>
        <v>13</v>
      </c>
      <c r="L15" s="144">
        <f>'SEQ Apr 2018'!BC9</f>
        <v>0</v>
      </c>
      <c r="M15" s="143">
        <f>H15</f>
        <v>6343.1836000000003</v>
      </c>
      <c r="N15" s="136">
        <f>M15-(M15*K15/100)</f>
        <v>5518.5697319999999</v>
      </c>
      <c r="O15" s="145">
        <f t="shared" si="0"/>
        <v>6977.5019600000005</v>
      </c>
      <c r="P15" s="145">
        <f t="shared" si="0"/>
        <v>6070.4267052000005</v>
      </c>
      <c r="Q15" s="146">
        <f>'SEQ Apr 2018'!BJ9</f>
        <v>0</v>
      </c>
      <c r="R15" s="140" t="str">
        <f>'SEQ Apr 2018'!BK9</f>
        <v>n</v>
      </c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</row>
    <row r="16" spans="1:183" s="100" customFormat="1" ht="14" x14ac:dyDescent="0.15">
      <c r="A16" s="131" t="str">
        <f>'SEQ Apr 2018'!K10</f>
        <v>Energy Locals</v>
      </c>
      <c r="B16" s="132" t="str">
        <f>'SEQ Apr 2018'!L10</f>
        <v>Market offer</v>
      </c>
      <c r="C16" s="141">
        <f>91*'SEQ Apr 2018'!M10/100</f>
        <v>121.94</v>
      </c>
      <c r="D16" s="141">
        <f>$C$5*'SEQ Apr 2018'!N10/100</f>
        <v>1200</v>
      </c>
      <c r="E16" s="141">
        <v>0</v>
      </c>
      <c r="F16" s="141">
        <v>0</v>
      </c>
      <c r="G16" s="142">
        <f t="shared" si="1"/>
        <v>1321.94</v>
      </c>
      <c r="H16" s="143">
        <f t="shared" si="2"/>
        <v>5287.76</v>
      </c>
      <c r="I16" s="137">
        <f>'SEQ Apr 2018'!AZ10</f>
        <v>0</v>
      </c>
      <c r="J16" s="144">
        <f>'SEQ Apr 2018'!BA10</f>
        <v>0</v>
      </c>
      <c r="K16" s="144">
        <f>'SEQ Apr 2018'!BB10</f>
        <v>0</v>
      </c>
      <c r="L16" s="144">
        <f>'SEQ Apr 2018'!BC10</f>
        <v>0</v>
      </c>
      <c r="M16" s="143">
        <f>H16</f>
        <v>5287.76</v>
      </c>
      <c r="N16" s="143">
        <f t="shared" si="3"/>
        <v>5287.76</v>
      </c>
      <c r="O16" s="145">
        <f t="shared" si="0"/>
        <v>5816.536000000001</v>
      </c>
      <c r="P16" s="145">
        <f t="shared" si="0"/>
        <v>5816.536000000001</v>
      </c>
      <c r="Q16" s="146">
        <f>'SEQ Apr 2018'!BJ10</f>
        <v>0</v>
      </c>
      <c r="R16" s="140" t="str">
        <f>'SEQ Apr 2018'!BK10</f>
        <v>n</v>
      </c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</row>
    <row r="17" spans="1:183" s="113" customFormat="1" ht="14" x14ac:dyDescent="0.15">
      <c r="A17" s="131" t="str">
        <f>'SEQ Apr 2018'!K11</f>
        <v>Red Energy</v>
      </c>
      <c r="B17" s="132" t="str">
        <f>'SEQ Apr 2018'!L11</f>
        <v>Easy Saver</v>
      </c>
      <c r="C17" s="141">
        <f>91*'SEQ Apr 2018'!M11/100</f>
        <v>124.0239</v>
      </c>
      <c r="D17" s="141">
        <f>$C$5*'SEQ Apr 2018'!N11/100</f>
        <v>1325</v>
      </c>
      <c r="E17" s="141">
        <v>0</v>
      </c>
      <c r="F17" s="141">
        <v>0</v>
      </c>
      <c r="G17" s="142">
        <f t="shared" si="1"/>
        <v>1449.0238999999999</v>
      </c>
      <c r="H17" s="143">
        <f t="shared" si="2"/>
        <v>5796.0955999999996</v>
      </c>
      <c r="I17" s="137">
        <f>'SEQ Apr 2018'!AZ11</f>
        <v>0</v>
      </c>
      <c r="J17" s="144">
        <f>'SEQ Apr 2018'!BA11</f>
        <v>0</v>
      </c>
      <c r="K17" s="144">
        <f>'SEQ Apr 2018'!BB11</f>
        <v>10</v>
      </c>
      <c r="L17" s="144">
        <f>'SEQ Apr 2018'!BC11</f>
        <v>0</v>
      </c>
      <c r="M17" s="143">
        <f>H17</f>
        <v>5796.0955999999996</v>
      </c>
      <c r="N17" s="143">
        <f>M17-(M17*K17/100)</f>
        <v>5216.4860399999998</v>
      </c>
      <c r="O17" s="145">
        <f t="shared" si="0"/>
        <v>6375.7051600000004</v>
      </c>
      <c r="P17" s="145">
        <f t="shared" si="0"/>
        <v>5738.1346440000007</v>
      </c>
      <c r="Q17" s="146">
        <f>'SEQ Apr 2018'!BJ11</f>
        <v>0</v>
      </c>
      <c r="R17" s="140" t="str">
        <f>'SEQ Apr 2018'!BK11</f>
        <v>n</v>
      </c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</row>
    <row r="18" spans="1:183" s="100" customFormat="1" ht="14" x14ac:dyDescent="0.15">
      <c r="A18" s="131" t="str">
        <f>'SEQ Apr 2018'!K12</f>
        <v>Simply Energy</v>
      </c>
      <c r="B18" s="132" t="str">
        <f>'SEQ Apr 2018'!L12</f>
        <v>Business Save Online</v>
      </c>
      <c r="C18" s="141">
        <f>91*'SEQ Apr 2018'!M12/100</f>
        <v>116.75300000000001</v>
      </c>
      <c r="D18" s="141">
        <f>$C$5*'SEQ Apr 2018'!N12/100</f>
        <v>1387.5</v>
      </c>
      <c r="E18" s="141">
        <v>0</v>
      </c>
      <c r="F18" s="141">
        <v>0</v>
      </c>
      <c r="G18" s="142">
        <f t="shared" si="1"/>
        <v>1504.2529999999999</v>
      </c>
      <c r="H18" s="143">
        <f t="shared" si="2"/>
        <v>6017.0119999999997</v>
      </c>
      <c r="I18" s="137">
        <f>'SEQ Apr 2018'!AZ12</f>
        <v>0</v>
      </c>
      <c r="J18" s="144">
        <f>'SEQ Apr 2018'!BA12</f>
        <v>10</v>
      </c>
      <c r="K18" s="144">
        <f>'SEQ Apr 2018'!BB12</f>
        <v>0</v>
      </c>
      <c r="L18" s="144">
        <f>'SEQ Apr 2018'!BC12</f>
        <v>0</v>
      </c>
      <c r="M18" s="143">
        <f>H18-((G18-C18)*J18/100)*4</f>
        <v>5462.0119999999997</v>
      </c>
      <c r="N18" s="136">
        <f>M18</f>
        <v>5462.0119999999997</v>
      </c>
      <c r="O18" s="145">
        <f t="shared" si="0"/>
        <v>6008.2132000000001</v>
      </c>
      <c r="P18" s="145">
        <f t="shared" si="0"/>
        <v>6008.2132000000001</v>
      </c>
      <c r="Q18" s="146">
        <f>'SEQ Apr 2018'!BJ12</f>
        <v>0</v>
      </c>
      <c r="R18" s="140" t="str">
        <f>'SEQ Apr 2018'!BK12</f>
        <v>n</v>
      </c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</row>
    <row r="19" spans="1:183" s="113" customFormat="1" ht="14" x14ac:dyDescent="0.15">
      <c r="A19" s="131" t="str">
        <f>'SEQ Apr 2018'!K13</f>
        <v>Alinta Energy</v>
      </c>
      <c r="B19" s="132" t="str">
        <f>'SEQ Apr 2018'!L13</f>
        <v>Business Saver Plus</v>
      </c>
      <c r="C19" s="141">
        <f>91*'SEQ Apr 2018'!M13/100</f>
        <v>117.39</v>
      </c>
      <c r="D19" s="141">
        <f>$C$5*'SEQ Apr 2018'!N13/100</f>
        <v>1400</v>
      </c>
      <c r="E19" s="141">
        <v>0</v>
      </c>
      <c r="F19" s="141">
        <v>0</v>
      </c>
      <c r="G19" s="142">
        <f t="shared" si="1"/>
        <v>1517.39</v>
      </c>
      <c r="H19" s="143">
        <f t="shared" si="2"/>
        <v>6069.56</v>
      </c>
      <c r="I19" s="137">
        <f>'SEQ Apr 2018'!AZ13</f>
        <v>0</v>
      </c>
      <c r="J19" s="144">
        <f>'SEQ Apr 2018'!BA13</f>
        <v>0</v>
      </c>
      <c r="K19" s="144">
        <f>'SEQ Apr 2018'!BB13</f>
        <v>0</v>
      </c>
      <c r="L19" s="144">
        <f>'SEQ Apr 2018'!BC13</f>
        <v>20</v>
      </c>
      <c r="M19" s="143">
        <f>H19</f>
        <v>6069.56</v>
      </c>
      <c r="N19" s="147">
        <f>H19-((G19-C19)*L19/100)*4</f>
        <v>4949.5600000000004</v>
      </c>
      <c r="O19" s="145">
        <f t="shared" si="0"/>
        <v>6676.5160000000005</v>
      </c>
      <c r="P19" s="145">
        <f t="shared" si="0"/>
        <v>5444.5160000000005</v>
      </c>
      <c r="Q19" s="146">
        <f>'SEQ Apr 2018'!BJ13</f>
        <v>0</v>
      </c>
      <c r="R19" s="140" t="str">
        <f>'SEQ Apr 2018'!BK13</f>
        <v>n</v>
      </c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</row>
    <row r="20" spans="1:183" s="100" customFormat="1" ht="14" x14ac:dyDescent="0.15">
      <c r="A20" s="131" t="str">
        <f>'SEQ Apr 2018'!K14</f>
        <v>Q Energy</v>
      </c>
      <c r="B20" s="132" t="str">
        <f>'SEQ Apr 2018'!L14</f>
        <v>Flexi Biz</v>
      </c>
      <c r="C20" s="141">
        <f>91*'SEQ Apr 2018'!M14/100</f>
        <v>109.29645999999998</v>
      </c>
      <c r="D20" s="141">
        <f>$C$5*'SEQ Apr 2018'!N14/100</f>
        <v>966.7</v>
      </c>
      <c r="E20" s="141">
        <v>0</v>
      </c>
      <c r="F20" s="141">
        <v>0</v>
      </c>
      <c r="G20" s="142">
        <f t="shared" si="1"/>
        <v>1075.9964600000001</v>
      </c>
      <c r="H20" s="143">
        <f t="shared" si="2"/>
        <v>4303.9858400000003</v>
      </c>
      <c r="I20" s="137">
        <f>'SEQ Apr 2018'!AZ14</f>
        <v>0</v>
      </c>
      <c r="J20" s="144">
        <f>'SEQ Apr 2018'!BA14</f>
        <v>0</v>
      </c>
      <c r="K20" s="144">
        <f>'SEQ Apr 2018'!BB14</f>
        <v>0</v>
      </c>
      <c r="L20" s="144">
        <f>'SEQ Apr 2018'!BC14</f>
        <v>0</v>
      </c>
      <c r="M20" s="143">
        <f t="shared" ref="M20:M24" si="4">H20</f>
        <v>4303.9858400000003</v>
      </c>
      <c r="N20" s="136">
        <f>M20</f>
        <v>4303.9858400000003</v>
      </c>
      <c r="O20" s="145">
        <f t="shared" si="0"/>
        <v>4734.3844240000008</v>
      </c>
      <c r="P20" s="145">
        <f t="shared" si="0"/>
        <v>4734.3844240000008</v>
      </c>
      <c r="Q20" s="146">
        <f>'SEQ Apr 2018'!BJ14</f>
        <v>0</v>
      </c>
      <c r="R20" s="140" t="str">
        <f>'SEQ Apr 2018'!BK14</f>
        <v>n</v>
      </c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</row>
    <row r="21" spans="1:183" s="113" customFormat="1" ht="14" x14ac:dyDescent="0.15">
      <c r="A21" s="131" t="str">
        <f>'SEQ Apr 2018'!K15</f>
        <v>1st Energy</v>
      </c>
      <c r="B21" s="132" t="str">
        <f>'SEQ Apr 2018'!L15</f>
        <v>1st Saver</v>
      </c>
      <c r="C21" s="141">
        <f>91*'SEQ Apr 2018'!M15/100</f>
        <v>99.644999999999996</v>
      </c>
      <c r="D21" s="141">
        <f>$C$5*'SEQ Apr 2018'!N15/100</f>
        <v>1470</v>
      </c>
      <c r="E21" s="141">
        <v>0</v>
      </c>
      <c r="F21" s="141">
        <v>0</v>
      </c>
      <c r="G21" s="142">
        <f t="shared" si="1"/>
        <v>1569.645</v>
      </c>
      <c r="H21" s="143">
        <f t="shared" si="2"/>
        <v>6278.58</v>
      </c>
      <c r="I21" s="137">
        <f>'SEQ Apr 2018'!AZ15</f>
        <v>0</v>
      </c>
      <c r="J21" s="144">
        <f>'SEQ Apr 2018'!BA15</f>
        <v>0</v>
      </c>
      <c r="K21" s="144">
        <f>'SEQ Apr 2018'!BB15</f>
        <v>0</v>
      </c>
      <c r="L21" s="144">
        <f>'SEQ Apr 2018'!BC15</f>
        <v>15</v>
      </c>
      <c r="M21" s="143">
        <f t="shared" si="4"/>
        <v>6278.58</v>
      </c>
      <c r="N21" s="147">
        <f>H21-((G21-C21)*L21/100)*4</f>
        <v>5396.58</v>
      </c>
      <c r="O21" s="145">
        <f t="shared" si="0"/>
        <v>6906.4380000000001</v>
      </c>
      <c r="P21" s="145">
        <f t="shared" si="0"/>
        <v>5936.2380000000003</v>
      </c>
      <c r="Q21" s="146">
        <f>'SEQ Apr 2018'!BJ15</f>
        <v>0</v>
      </c>
      <c r="R21" s="140" t="str">
        <f>'SEQ Apr 2018'!BK15</f>
        <v>n</v>
      </c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</row>
    <row r="22" spans="1:183" s="100" customFormat="1" ht="14" x14ac:dyDescent="0.15">
      <c r="A22" s="131" t="str">
        <f>'SEQ Apr 2018'!K16</f>
        <v>Lumo Energy</v>
      </c>
      <c r="B22" s="132" t="str">
        <f>'SEQ Apr 2018'!L16</f>
        <v>Business Premium</v>
      </c>
      <c r="C22" s="141">
        <f>91*'SEQ Apr 2018'!M16/100</f>
        <v>117.65389999999999</v>
      </c>
      <c r="D22" s="141">
        <f>$C$5*'SEQ Apr 2018'!N16/100</f>
        <v>1175</v>
      </c>
      <c r="E22" s="141">
        <v>0</v>
      </c>
      <c r="F22" s="141">
        <v>0</v>
      </c>
      <c r="G22" s="142">
        <f t="shared" ref="G22:G24" si="5">SUM(C22:F22)</f>
        <v>1292.6539</v>
      </c>
      <c r="H22" s="143">
        <f t="shared" ref="H22:H24" si="6">G22*4</f>
        <v>5170.6156000000001</v>
      </c>
      <c r="I22" s="137">
        <f>'SEQ Apr 2018'!AZ16</f>
        <v>0</v>
      </c>
      <c r="J22" s="144">
        <f>'SEQ Apr 2018'!BA16</f>
        <v>0</v>
      </c>
      <c r="K22" s="144">
        <f>'SEQ Apr 2018'!BB16</f>
        <v>0</v>
      </c>
      <c r="L22" s="144">
        <f>'SEQ Apr 2018'!BC16</f>
        <v>0</v>
      </c>
      <c r="M22" s="143">
        <f t="shared" si="4"/>
        <v>5170.6156000000001</v>
      </c>
      <c r="N22" s="147">
        <f>M22</f>
        <v>5170.6156000000001</v>
      </c>
      <c r="O22" s="145">
        <f t="shared" ref="O22:O24" si="7">M22*1.1</f>
        <v>5687.6771600000002</v>
      </c>
      <c r="P22" s="145">
        <f t="shared" ref="P22:P24" si="8">N22*1.1</f>
        <v>5687.6771600000002</v>
      </c>
      <c r="Q22" s="146">
        <f>'SEQ Apr 2018'!BJ16</f>
        <v>36</v>
      </c>
      <c r="R22" s="140" t="str">
        <f>'SEQ Apr 2018'!BK16</f>
        <v>n</v>
      </c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</row>
    <row r="23" spans="1:183" s="113" customFormat="1" ht="14" x14ac:dyDescent="0.15">
      <c r="A23" s="131" t="str">
        <f>'SEQ Apr 2018'!K17</f>
        <v>Next Business Energy</v>
      </c>
      <c r="B23" s="132" t="str">
        <f>'SEQ Apr 2018'!L17</f>
        <v>Market offer</v>
      </c>
      <c r="C23" s="141">
        <f>91*'SEQ Apr 2018'!M17/100</f>
        <v>81.900000000000006</v>
      </c>
      <c r="D23" s="141">
        <f>IF($C$5&gt;='SEQ Apr 2018'!P17,('SEQ Apr 2018'!P17*'SEQ Apr 2018'!N17/100),'SEQ Bills April 2018'!C5*'SEQ Apr 2018'!N17/100)</f>
        <v>825</v>
      </c>
      <c r="E23" s="141">
        <v>0</v>
      </c>
      <c r="F23" s="141">
        <f>IF(($C$5&lt;'SEQ Apr 2018'!P17),(0),('SEQ Bills April 2018'!C5-'SEQ Apr 2018'!P17)*'SEQ Apr 2018'!Q17/100)</f>
        <v>775</v>
      </c>
      <c r="G23" s="142">
        <f>SUM(C23:F23)</f>
        <v>1681.9</v>
      </c>
      <c r="H23" s="143">
        <f t="shared" si="6"/>
        <v>6727.6</v>
      </c>
      <c r="I23" s="137">
        <f>'SEQ Apr 2018'!AZ17</f>
        <v>0</v>
      </c>
      <c r="J23" s="144">
        <f>'SEQ Apr 2018'!BA17</f>
        <v>0</v>
      </c>
      <c r="K23" s="144">
        <f>'SEQ Apr 2018'!BB17</f>
        <v>12</v>
      </c>
      <c r="L23" s="144">
        <f>'SEQ Apr 2018'!BC17</f>
        <v>0</v>
      </c>
      <c r="M23" s="143">
        <f t="shared" si="4"/>
        <v>6727.6</v>
      </c>
      <c r="N23" s="143">
        <f>M23-(M23*K23/100)</f>
        <v>5920.2880000000005</v>
      </c>
      <c r="O23" s="145">
        <f t="shared" si="7"/>
        <v>7400.3600000000006</v>
      </c>
      <c r="P23" s="145">
        <f t="shared" si="8"/>
        <v>6512.3168000000014</v>
      </c>
      <c r="Q23" s="146">
        <f>'SEQ Apr 2018'!BJ17</f>
        <v>24</v>
      </c>
      <c r="R23" s="140" t="str">
        <f>'SEQ Apr 2018'!BK17</f>
        <v>n</v>
      </c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</row>
    <row r="24" spans="1:183" s="100" customFormat="1" ht="15" thickBot="1" x14ac:dyDescent="0.2">
      <c r="A24" s="148" t="str">
        <f>'SEQ Apr 2018'!K18</f>
        <v>Amaysim</v>
      </c>
      <c r="B24" s="149" t="str">
        <f>'SEQ Apr 2018'!L18</f>
        <v>Business 1</v>
      </c>
      <c r="C24" s="150">
        <f>91*'SEQ Apr 2018'!M18/100</f>
        <v>130.13</v>
      </c>
      <c r="D24" s="150">
        <f>$C$5*'SEQ Apr 2018'!N18/100</f>
        <v>1440</v>
      </c>
      <c r="E24" s="150">
        <v>0</v>
      </c>
      <c r="F24" s="150">
        <v>0</v>
      </c>
      <c r="G24" s="151">
        <f t="shared" si="5"/>
        <v>1570.13</v>
      </c>
      <c r="H24" s="152">
        <f t="shared" si="6"/>
        <v>6280.52</v>
      </c>
      <c r="I24" s="153">
        <f>'SEQ Apr 2018'!AZ18</f>
        <v>0</v>
      </c>
      <c r="J24" s="154">
        <f>'SEQ Apr 2018'!BA18</f>
        <v>0</v>
      </c>
      <c r="K24" s="154">
        <f>'SEQ Apr 2018'!BB18</f>
        <v>5</v>
      </c>
      <c r="L24" s="154">
        <f>'SEQ Apr 2018'!BC18</f>
        <v>0</v>
      </c>
      <c r="M24" s="152">
        <f t="shared" si="4"/>
        <v>6280.52</v>
      </c>
      <c r="N24" s="152">
        <f>M24-(M24*K24/100)</f>
        <v>5966.4940000000006</v>
      </c>
      <c r="O24" s="155">
        <f t="shared" si="7"/>
        <v>6908.572000000001</v>
      </c>
      <c r="P24" s="155">
        <f t="shared" si="8"/>
        <v>6563.1434000000008</v>
      </c>
      <c r="Q24" s="156">
        <f>'SEQ Apr 2018'!BJ18</f>
        <v>0</v>
      </c>
      <c r="R24" s="157" t="str">
        <f>'SEQ Apr 2018'!BK18</f>
        <v>n</v>
      </c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</row>
    <row r="25" spans="1:183" s="106" customFormat="1" ht="14" x14ac:dyDescent="0.15"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</row>
    <row r="26" spans="1:183" s="106" customFormat="1" ht="15" thickBot="1" x14ac:dyDescent="0.2"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</row>
    <row r="27" spans="1:183" ht="14" x14ac:dyDescent="0.15">
      <c r="A27" s="72" t="s">
        <v>265</v>
      </c>
      <c r="B27" s="73"/>
      <c r="C27" s="73"/>
      <c r="D27" s="86"/>
      <c r="E27" s="86"/>
      <c r="F27" s="86"/>
      <c r="G27" s="87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</row>
    <row r="28" spans="1:183" ht="14" x14ac:dyDescent="0.15">
      <c r="A28" s="75" t="s">
        <v>198</v>
      </c>
      <c r="B28" s="47"/>
      <c r="C28" s="91">
        <v>5000</v>
      </c>
      <c r="D28" s="88"/>
      <c r="E28" s="88"/>
      <c r="F28" s="88"/>
      <c r="G28" s="89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76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</row>
    <row r="29" spans="1:183" ht="14" x14ac:dyDescent="0.15">
      <c r="A29" s="75" t="s">
        <v>266</v>
      </c>
      <c r="B29" s="47"/>
      <c r="C29" s="92">
        <v>0.7</v>
      </c>
      <c r="D29" s="88"/>
      <c r="E29" s="88"/>
      <c r="F29" s="88"/>
      <c r="G29" s="89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7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</row>
    <row r="30" spans="1:183" ht="14" x14ac:dyDescent="0.15">
      <c r="A30" s="75" t="s">
        <v>267</v>
      </c>
      <c r="B30" s="47"/>
      <c r="C30" s="92">
        <v>0.3</v>
      </c>
      <c r="D30" s="88"/>
      <c r="E30" s="88"/>
      <c r="F30" s="88"/>
      <c r="G30" s="89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76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</row>
    <row r="31" spans="1:183" ht="14" x14ac:dyDescent="0.15">
      <c r="A31" s="75"/>
      <c r="B31" s="47"/>
      <c r="C31" s="88"/>
      <c r="D31" s="88"/>
      <c r="E31" s="88"/>
      <c r="F31" s="88"/>
      <c r="G31" s="89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76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</row>
    <row r="32" spans="1:183" ht="75" x14ac:dyDescent="0.15">
      <c r="A32" s="120" t="s">
        <v>144</v>
      </c>
      <c r="B32" s="121" t="s">
        <v>320</v>
      </c>
      <c r="C32" s="120" t="s">
        <v>204</v>
      </c>
      <c r="D32" s="120" t="s">
        <v>465</v>
      </c>
      <c r="E32" s="120" t="s">
        <v>205</v>
      </c>
      <c r="F32" s="122" t="s">
        <v>265</v>
      </c>
      <c r="G32" s="120" t="s">
        <v>206</v>
      </c>
      <c r="H32" s="123" t="s">
        <v>207</v>
      </c>
      <c r="I32" s="124" t="s">
        <v>286</v>
      </c>
      <c r="J32" s="124" t="s">
        <v>287</v>
      </c>
      <c r="K32" s="124" t="s">
        <v>288</v>
      </c>
      <c r="L32" s="124" t="s">
        <v>289</v>
      </c>
      <c r="M32" s="125" t="s">
        <v>194</v>
      </c>
      <c r="N32" s="125" t="s">
        <v>195</v>
      </c>
      <c r="O32" s="125" t="s">
        <v>271</v>
      </c>
      <c r="P32" s="125" t="s">
        <v>272</v>
      </c>
      <c r="Q32" s="124" t="s">
        <v>263</v>
      </c>
      <c r="R32" s="127" t="s">
        <v>264</v>
      </c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</row>
    <row r="33" spans="1:183" ht="14" x14ac:dyDescent="0.15">
      <c r="A33" s="131" t="str">
        <f>'SEQ Apr 2018'!K19</f>
        <v>AGL</v>
      </c>
      <c r="B33" s="132" t="str">
        <f>'SEQ Apr 2018'!L19</f>
        <v>Business Savers</v>
      </c>
      <c r="C33" s="133">
        <f>91*'SEQ Apr 2018'!M19/100</f>
        <v>124.67</v>
      </c>
      <c r="D33" s="133">
        <f>($C$28*$C$29)*'SEQ Apr 2018'!N19/100</f>
        <v>980</v>
      </c>
      <c r="E33" s="134">
        <v>0</v>
      </c>
      <c r="F33" s="134">
        <f>($C$28*$C$30)*'SEQ Apr 2018'!AF19/100</f>
        <v>255</v>
      </c>
      <c r="G33" s="135">
        <f>SUM(C33:F33)</f>
        <v>1359.67</v>
      </c>
      <c r="H33" s="136">
        <f>G33*4</f>
        <v>5438.68</v>
      </c>
      <c r="I33" s="137">
        <f>'SEQ Apr 2018'!AZ19</f>
        <v>0</v>
      </c>
      <c r="J33" s="137">
        <f>'SEQ Apr 2018'!BA19</f>
        <v>13</v>
      </c>
      <c r="K33" s="137">
        <f>'SEQ Apr 2018'!BB19</f>
        <v>0</v>
      </c>
      <c r="L33" s="137">
        <f>'SEQ Apr 2018'!BC19</f>
        <v>0</v>
      </c>
      <c r="M33" s="136">
        <f>H33-((G33-C33)*J33/100)*4</f>
        <v>4796.4800000000005</v>
      </c>
      <c r="N33" s="136">
        <f>M33</f>
        <v>4796.4800000000005</v>
      </c>
      <c r="O33" s="138">
        <f t="shared" ref="O33:P46" si="9">M33*1.1</f>
        <v>5276.1280000000006</v>
      </c>
      <c r="P33" s="138">
        <f t="shared" si="9"/>
        <v>5276.1280000000006</v>
      </c>
      <c r="Q33" s="139">
        <f>'SEQ Apr 2018'!BJ19</f>
        <v>0</v>
      </c>
      <c r="R33" s="140" t="str">
        <f>'SEQ Apr 2018'!BK19</f>
        <v>n</v>
      </c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</row>
    <row r="34" spans="1:183" s="113" customFormat="1" ht="14" x14ac:dyDescent="0.15">
      <c r="A34" s="131" t="str">
        <f>'SEQ Apr 2018'!K20</f>
        <v>Click Energy</v>
      </c>
      <c r="B34" s="132" t="str">
        <f>'SEQ Apr 2018'!L20</f>
        <v>Click Business</v>
      </c>
      <c r="C34" s="133">
        <f>91*'SEQ Apr 2018'!M20/100</f>
        <v>153.83550000000002</v>
      </c>
      <c r="D34" s="133">
        <f>($C$28*$C$29)*'SEQ Apr 2018'!N20/100</f>
        <v>1159.1999999999998</v>
      </c>
      <c r="E34" s="134">
        <v>0</v>
      </c>
      <c r="F34" s="134">
        <f>($C$28*$C$30)*'SEQ Apr 2018'!AF20/100</f>
        <v>398.47500000000002</v>
      </c>
      <c r="G34" s="135">
        <f t="shared" ref="G34:G46" si="10">SUM(C34:F34)</f>
        <v>1711.5104999999999</v>
      </c>
      <c r="H34" s="136">
        <f t="shared" ref="H34:H46" si="11">G34*4</f>
        <v>6846.0419999999995</v>
      </c>
      <c r="I34" s="137">
        <f>'SEQ Apr 2018'!AZ20</f>
        <v>0</v>
      </c>
      <c r="J34" s="137">
        <f>'SEQ Apr 2018'!BA20</f>
        <v>0</v>
      </c>
      <c r="K34" s="137">
        <f>'SEQ Apr 2018'!BB20</f>
        <v>7</v>
      </c>
      <c r="L34" s="137">
        <f>'SEQ Apr 2018'!BC20</f>
        <v>0</v>
      </c>
      <c r="M34" s="136">
        <f>H34</f>
        <v>6846.0419999999995</v>
      </c>
      <c r="N34" s="136">
        <f>M34-(M34*K34/100)</f>
        <v>6366.8190599999998</v>
      </c>
      <c r="O34" s="138">
        <f t="shared" si="9"/>
        <v>7530.6462000000001</v>
      </c>
      <c r="P34" s="138">
        <f t="shared" si="9"/>
        <v>7003.5009660000005</v>
      </c>
      <c r="Q34" s="139">
        <f>'SEQ Apr 2018'!BJ20</f>
        <v>0</v>
      </c>
      <c r="R34" s="140" t="str">
        <f>'SEQ Apr 2018'!BK20</f>
        <v>n</v>
      </c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</row>
    <row r="35" spans="1:183" ht="14" x14ac:dyDescent="0.15">
      <c r="A35" s="131" t="str">
        <f>'SEQ Apr 2018'!K21</f>
        <v>Diamond Energy</v>
      </c>
      <c r="B35" s="132" t="str">
        <f>'SEQ Apr 2018'!L21</f>
        <v>Pay on time discount</v>
      </c>
      <c r="C35" s="133">
        <f>91*'SEQ Apr 2018'!M21/100</f>
        <v>148.76679999999999</v>
      </c>
      <c r="D35" s="133">
        <f>($C$28*$C$29)*'SEQ Apr 2018'!N21/100</f>
        <v>976.5</v>
      </c>
      <c r="E35" s="134">
        <v>0</v>
      </c>
      <c r="F35" s="134">
        <f>($C$28*$C$30)*'SEQ Apr 2018'!AF21/100</f>
        <v>262.5</v>
      </c>
      <c r="G35" s="135">
        <f t="shared" si="10"/>
        <v>1387.7667999999999</v>
      </c>
      <c r="H35" s="136">
        <f t="shared" si="11"/>
        <v>5551.0671999999995</v>
      </c>
      <c r="I35" s="137">
        <f>'SEQ Apr 2018'!AZ21</f>
        <v>0</v>
      </c>
      <c r="J35" s="137">
        <f>'SEQ Apr 2018'!BA21</f>
        <v>0</v>
      </c>
      <c r="K35" s="137">
        <f>'SEQ Apr 2018'!BB21</f>
        <v>7</v>
      </c>
      <c r="L35" s="137">
        <f>'SEQ Apr 2018'!BC21</f>
        <v>0</v>
      </c>
      <c r="M35" s="136">
        <f>H35</f>
        <v>5551.0671999999995</v>
      </c>
      <c r="N35" s="136">
        <f>M35-(M35*K35/100)</f>
        <v>5162.4924959999998</v>
      </c>
      <c r="O35" s="138">
        <f t="shared" si="9"/>
        <v>6106.1739200000002</v>
      </c>
      <c r="P35" s="138">
        <f t="shared" si="9"/>
        <v>5678.7417456000003</v>
      </c>
      <c r="Q35" s="139">
        <f>'SEQ Apr 2018'!BJ21</f>
        <v>0</v>
      </c>
      <c r="R35" s="140" t="str">
        <f>'SEQ Apr 2018'!BK21</f>
        <v>n</v>
      </c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</row>
    <row r="36" spans="1:183" s="113" customFormat="1" ht="14" x14ac:dyDescent="0.15">
      <c r="A36" s="131" t="str">
        <f>'SEQ Apr 2018'!K22</f>
        <v>EnergyAustralia</v>
      </c>
      <c r="B36" s="132" t="str">
        <f>'SEQ Apr 2018'!L22</f>
        <v>Everyday Saver Business</v>
      </c>
      <c r="C36" s="133">
        <f>91*'SEQ Apr 2018'!M22/100</f>
        <v>114.751</v>
      </c>
      <c r="D36" s="133">
        <f>($C$28*$C$29)*'SEQ Apr 2018'!N22/100</f>
        <v>996.45</v>
      </c>
      <c r="E36" s="134">
        <v>0</v>
      </c>
      <c r="F36" s="134">
        <f>($C$28*$C$30)*'SEQ Apr 2018'!AF22/100</f>
        <v>242.55000000000004</v>
      </c>
      <c r="G36" s="135">
        <f t="shared" si="10"/>
        <v>1353.751</v>
      </c>
      <c r="H36" s="136">
        <f t="shared" si="11"/>
        <v>5415.0039999999999</v>
      </c>
      <c r="I36" s="137">
        <f>'SEQ Apr 2018'!AZ22</f>
        <v>0</v>
      </c>
      <c r="J36" s="137">
        <f>'SEQ Apr 2018'!BA22</f>
        <v>10</v>
      </c>
      <c r="K36" s="137">
        <f>'SEQ Apr 2018'!BB22</f>
        <v>0</v>
      </c>
      <c r="L36" s="137">
        <f>'SEQ Apr 2018'!BC22</f>
        <v>0</v>
      </c>
      <c r="M36" s="136">
        <f>H36-((G36-C36)*J36/100)*4</f>
        <v>4919.4039999999995</v>
      </c>
      <c r="N36" s="136">
        <f t="shared" ref="N36:N39" si="12">M36</f>
        <v>4919.4039999999995</v>
      </c>
      <c r="O36" s="138">
        <f t="shared" si="9"/>
        <v>5411.3444</v>
      </c>
      <c r="P36" s="138">
        <f t="shared" si="9"/>
        <v>5411.3444</v>
      </c>
      <c r="Q36" s="139">
        <f>'SEQ Apr 2018'!BJ22</f>
        <v>24</v>
      </c>
      <c r="R36" s="140" t="str">
        <f>'SEQ Apr 2018'!BK22</f>
        <v>y</v>
      </c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</row>
    <row r="37" spans="1:183" ht="14" x14ac:dyDescent="0.15">
      <c r="A37" s="131" t="str">
        <f>'SEQ Apr 2018'!K23</f>
        <v>ERM Power</v>
      </c>
      <c r="B37" s="132" t="str">
        <f>'SEQ Apr 2018'!L23</f>
        <v>Adjustable</v>
      </c>
      <c r="C37" s="133">
        <f>91*'SEQ Apr 2018'!M23/100</f>
        <v>108.29</v>
      </c>
      <c r="D37" s="133">
        <f>($C$28*$C$29)*'SEQ Apr 2018'!N23/100</f>
        <v>799.4</v>
      </c>
      <c r="E37" s="134">
        <v>0</v>
      </c>
      <c r="F37" s="134">
        <f>($C$28*$C$30)*'SEQ Apr 2018'!AF23/100</f>
        <v>238.2</v>
      </c>
      <c r="G37" s="135">
        <f t="shared" si="10"/>
        <v>1145.8899999999999</v>
      </c>
      <c r="H37" s="136">
        <f t="shared" si="11"/>
        <v>4583.5599999999995</v>
      </c>
      <c r="I37" s="137">
        <f>'SEQ Apr 2018'!AZ23</f>
        <v>0</v>
      </c>
      <c r="J37" s="137">
        <f>'SEQ Apr 2018'!BA23</f>
        <v>0</v>
      </c>
      <c r="K37" s="137">
        <f>'SEQ Apr 2018'!BB23</f>
        <v>0</v>
      </c>
      <c r="L37" s="137">
        <f>'SEQ Apr 2018'!BC23</f>
        <v>0</v>
      </c>
      <c r="M37" s="136">
        <f>H37</f>
        <v>4583.5599999999995</v>
      </c>
      <c r="N37" s="136">
        <f t="shared" si="12"/>
        <v>4583.5599999999995</v>
      </c>
      <c r="O37" s="138">
        <f t="shared" si="9"/>
        <v>5041.9160000000002</v>
      </c>
      <c r="P37" s="138">
        <f t="shared" si="9"/>
        <v>5041.9160000000002</v>
      </c>
      <c r="Q37" s="139">
        <f>'SEQ Apr 2018'!BJ23</f>
        <v>0</v>
      </c>
      <c r="R37" s="140" t="str">
        <f>'SEQ Apr 2018'!BK23</f>
        <v>n</v>
      </c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</row>
    <row r="38" spans="1:183" s="113" customFormat="1" ht="14" x14ac:dyDescent="0.15">
      <c r="A38" s="131" t="str">
        <f>'SEQ Apr 2018'!K24</f>
        <v>Origin Energy</v>
      </c>
      <c r="B38" s="132" t="str">
        <f>'SEQ Apr 2018'!L24</f>
        <v>Business Saver</v>
      </c>
      <c r="C38" s="133">
        <f>91*'SEQ Apr 2018'!M24/100</f>
        <v>123.9875</v>
      </c>
      <c r="D38" s="133">
        <f>($C$28*$C$29)*'SEQ Apr 2018'!N24/100</f>
        <v>967.05</v>
      </c>
      <c r="E38" s="134">
        <v>0</v>
      </c>
      <c r="F38" s="134">
        <f>($C$28*$C$30)*'SEQ Apr 2018'!AF24/100</f>
        <v>236.7</v>
      </c>
      <c r="G38" s="135">
        <f t="shared" si="10"/>
        <v>1327.7375</v>
      </c>
      <c r="H38" s="136">
        <f t="shared" si="11"/>
        <v>5310.95</v>
      </c>
      <c r="I38" s="137">
        <f>'SEQ Apr 2018'!AZ24</f>
        <v>0</v>
      </c>
      <c r="J38" s="137">
        <f>'SEQ Apr 2018'!BA24</f>
        <v>15</v>
      </c>
      <c r="K38" s="137">
        <f>'SEQ Apr 2018'!BB24</f>
        <v>0</v>
      </c>
      <c r="L38" s="137">
        <f>'SEQ Apr 2018'!BC24</f>
        <v>0</v>
      </c>
      <c r="M38" s="136">
        <f>H38-((G38-C38)*J38/100)*4</f>
        <v>4588.7</v>
      </c>
      <c r="N38" s="136">
        <f t="shared" si="12"/>
        <v>4588.7</v>
      </c>
      <c r="O38" s="138">
        <f t="shared" si="9"/>
        <v>5047.5700000000006</v>
      </c>
      <c r="P38" s="138">
        <f t="shared" si="9"/>
        <v>5047.5700000000006</v>
      </c>
      <c r="Q38" s="139">
        <f>'SEQ Apr 2018'!BJ24</f>
        <v>12</v>
      </c>
      <c r="R38" s="140" t="str">
        <f>'SEQ Apr 2018'!BK24</f>
        <v>y</v>
      </c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</row>
    <row r="39" spans="1:183" ht="14" x14ac:dyDescent="0.15">
      <c r="A39" s="131" t="str">
        <f>'SEQ Apr 2018'!K25</f>
        <v>Powerdirect</v>
      </c>
      <c r="B39" s="132" t="str">
        <f>'SEQ Apr 2018'!L25</f>
        <v>Discount included</v>
      </c>
      <c r="C39" s="133">
        <f>91*'SEQ Apr 2018'!M25/100</f>
        <v>124.67</v>
      </c>
      <c r="D39" s="133">
        <f>($C$28*$C$29)*'SEQ Apr 2018'!N25/100</f>
        <v>852.6</v>
      </c>
      <c r="E39" s="134">
        <v>0</v>
      </c>
      <c r="F39" s="134">
        <f>($C$28*$C$30)*'SEQ Apr 2018'!AF25/100</f>
        <v>255</v>
      </c>
      <c r="G39" s="135">
        <f t="shared" si="10"/>
        <v>1232.27</v>
      </c>
      <c r="H39" s="136">
        <f t="shared" si="11"/>
        <v>4929.08</v>
      </c>
      <c r="I39" s="137">
        <f>'SEQ Apr 2018'!AZ25</f>
        <v>0</v>
      </c>
      <c r="J39" s="137">
        <f>'SEQ Apr 2018'!BA25</f>
        <v>0</v>
      </c>
      <c r="K39" s="137">
        <f>'SEQ Apr 2018'!BB25</f>
        <v>0</v>
      </c>
      <c r="L39" s="137">
        <f>'SEQ Apr 2018'!BC25</f>
        <v>0</v>
      </c>
      <c r="M39" s="136">
        <f>H39</f>
        <v>4929.08</v>
      </c>
      <c r="N39" s="136">
        <f t="shared" si="12"/>
        <v>4929.08</v>
      </c>
      <c r="O39" s="138">
        <f t="shared" si="9"/>
        <v>5421.9880000000003</v>
      </c>
      <c r="P39" s="138">
        <f t="shared" si="9"/>
        <v>5421.9880000000003</v>
      </c>
      <c r="Q39" s="139">
        <f>'SEQ Apr 2018'!BJ25</f>
        <v>0</v>
      </c>
      <c r="R39" s="140" t="str">
        <f>'SEQ Apr 2018'!BK25</f>
        <v>n</v>
      </c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</row>
    <row r="40" spans="1:183" s="113" customFormat="1" ht="14" x14ac:dyDescent="0.15">
      <c r="A40" s="131" t="str">
        <f>'SEQ Apr 2018'!K26</f>
        <v>Powershop</v>
      </c>
      <c r="B40" s="132" t="str">
        <f>'SEQ Apr 2018'!L26</f>
        <v>Online Saver</v>
      </c>
      <c r="C40" s="133">
        <f>91*'SEQ Apr 2018'!M26/100</f>
        <v>125.97130000000001</v>
      </c>
      <c r="D40" s="133">
        <f>($C$28*$C$29)*'SEQ Apr 2018'!N26/100</f>
        <v>1023.75</v>
      </c>
      <c r="E40" s="134">
        <v>0</v>
      </c>
      <c r="F40" s="134">
        <f>($C$28*$C$30)*'SEQ Apr 2018'!AF26/100</f>
        <v>335.7</v>
      </c>
      <c r="G40" s="135">
        <f t="shared" si="10"/>
        <v>1485.4213</v>
      </c>
      <c r="H40" s="136">
        <f t="shared" si="11"/>
        <v>5941.6851999999999</v>
      </c>
      <c r="I40" s="137">
        <f>'SEQ Apr 2018'!AZ26</f>
        <v>0</v>
      </c>
      <c r="J40" s="137">
        <f>'SEQ Apr 2018'!BA26</f>
        <v>0</v>
      </c>
      <c r="K40" s="137">
        <f>'SEQ Apr 2018'!BB26</f>
        <v>13</v>
      </c>
      <c r="L40" s="137">
        <f>'SEQ Apr 2018'!BC26</f>
        <v>0</v>
      </c>
      <c r="M40" s="136">
        <f>H40</f>
        <v>5941.6851999999999</v>
      </c>
      <c r="N40" s="136">
        <f>M40-(M40*K40/100)</f>
        <v>5169.2661239999998</v>
      </c>
      <c r="O40" s="138">
        <f t="shared" si="9"/>
        <v>6535.8537200000001</v>
      </c>
      <c r="P40" s="138">
        <f t="shared" si="9"/>
        <v>5686.1927364000003</v>
      </c>
      <c r="Q40" s="139">
        <f>'SEQ Apr 2018'!BJ26</f>
        <v>0</v>
      </c>
      <c r="R40" s="140" t="str">
        <f>'SEQ Apr 2018'!BK26</f>
        <v>n</v>
      </c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</row>
    <row r="41" spans="1:183" s="100" customFormat="1" ht="14" x14ac:dyDescent="0.15">
      <c r="A41" s="131" t="str">
        <f>'SEQ Apr 2018'!K27</f>
        <v>Energy Locals</v>
      </c>
      <c r="B41" s="132" t="str">
        <f>'SEQ Apr 2018'!L27</f>
        <v>Market offer</v>
      </c>
      <c r="C41" s="133">
        <f>91*'SEQ Apr 2018'!M27/100</f>
        <v>124.67</v>
      </c>
      <c r="D41" s="133">
        <f>($C$28*$C$29)*'SEQ Apr 2018'!N27/100</f>
        <v>840</v>
      </c>
      <c r="E41" s="134">
        <v>0</v>
      </c>
      <c r="F41" s="134">
        <f>($C$28*$C$30)*'SEQ Apr 2018'!AF27/100</f>
        <v>285</v>
      </c>
      <c r="G41" s="135">
        <f t="shared" si="10"/>
        <v>1249.67</v>
      </c>
      <c r="H41" s="136">
        <f t="shared" si="11"/>
        <v>4998.68</v>
      </c>
      <c r="I41" s="137">
        <f>'SEQ Apr 2018'!AZ27</f>
        <v>0</v>
      </c>
      <c r="J41" s="137">
        <f>'SEQ Apr 2018'!BA27</f>
        <v>0</v>
      </c>
      <c r="K41" s="137">
        <f>'SEQ Apr 2018'!BB27</f>
        <v>0</v>
      </c>
      <c r="L41" s="137">
        <f>'SEQ Apr 2018'!BC27</f>
        <v>0</v>
      </c>
      <c r="M41" s="136">
        <f>H41</f>
        <v>4998.68</v>
      </c>
      <c r="N41" s="136">
        <f t="shared" ref="N41" si="13">M41</f>
        <v>4998.68</v>
      </c>
      <c r="O41" s="138">
        <f t="shared" si="9"/>
        <v>5498.5480000000007</v>
      </c>
      <c r="P41" s="138">
        <f t="shared" si="9"/>
        <v>5498.5480000000007</v>
      </c>
      <c r="Q41" s="139">
        <f>'SEQ Apr 2018'!BJ27</f>
        <v>0</v>
      </c>
      <c r="R41" s="140" t="str">
        <f>'SEQ Apr 2018'!BK27</f>
        <v>n</v>
      </c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</row>
    <row r="42" spans="1:183" s="113" customFormat="1" ht="14" x14ac:dyDescent="0.15">
      <c r="A42" s="131" t="str">
        <f>'SEQ Apr 2018'!K28</f>
        <v>Red Energy</v>
      </c>
      <c r="B42" s="132" t="str">
        <f>'SEQ Apr 2018'!L28</f>
        <v>Easy Saver</v>
      </c>
      <c r="C42" s="133">
        <f>91*'SEQ Apr 2018'!M28/100</f>
        <v>126.4627</v>
      </c>
      <c r="D42" s="133">
        <f>($C$28*$C$29)*'SEQ Apr 2018'!N28/100</f>
        <v>927.5</v>
      </c>
      <c r="E42" s="134">
        <v>0</v>
      </c>
      <c r="F42" s="134">
        <f>($C$28*$C$30)*'SEQ Apr 2018'!AF28/100</f>
        <v>241.50000000000003</v>
      </c>
      <c r="G42" s="135">
        <f t="shared" si="10"/>
        <v>1295.4627</v>
      </c>
      <c r="H42" s="136">
        <f t="shared" si="11"/>
        <v>5181.8508000000002</v>
      </c>
      <c r="I42" s="137">
        <f>'SEQ Apr 2018'!AZ28</f>
        <v>0</v>
      </c>
      <c r="J42" s="137">
        <f>'SEQ Apr 2018'!BA28</f>
        <v>0</v>
      </c>
      <c r="K42" s="137">
        <f>'SEQ Apr 2018'!BB28</f>
        <v>10</v>
      </c>
      <c r="L42" s="137">
        <f>'SEQ Apr 2018'!BC28</f>
        <v>0</v>
      </c>
      <c r="M42" s="136">
        <f>H42</f>
        <v>5181.8508000000002</v>
      </c>
      <c r="N42" s="136">
        <f>M42-(M42*K42/100)</f>
        <v>4663.66572</v>
      </c>
      <c r="O42" s="138">
        <f t="shared" si="9"/>
        <v>5700.0358800000004</v>
      </c>
      <c r="P42" s="138">
        <f t="shared" si="9"/>
        <v>5130.0322920000008</v>
      </c>
      <c r="Q42" s="139">
        <f>'SEQ Apr 2018'!BJ28</f>
        <v>0</v>
      </c>
      <c r="R42" s="140" t="str">
        <f>'SEQ Apr 2018'!BK28</f>
        <v>n</v>
      </c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</row>
    <row r="43" spans="1:183" s="100" customFormat="1" ht="14" x14ac:dyDescent="0.15">
      <c r="A43" s="131" t="str">
        <f>'SEQ Apr 2018'!K29</f>
        <v>Simply Energy</v>
      </c>
      <c r="B43" s="132" t="str">
        <f>'SEQ Apr 2018'!L29</f>
        <v>Business Save Online</v>
      </c>
      <c r="C43" s="133">
        <f>91*'SEQ Apr 2018'!M29/100</f>
        <v>119.301</v>
      </c>
      <c r="D43" s="133">
        <f>($C$28*$C$29)*'SEQ Apr 2018'!N29/100</f>
        <v>971.25</v>
      </c>
      <c r="E43" s="134">
        <v>0</v>
      </c>
      <c r="F43" s="134">
        <f>($C$28*$C$30)*'SEQ Apr 2018'!AF29/100</f>
        <v>314.84999999999997</v>
      </c>
      <c r="G43" s="135">
        <f t="shared" si="10"/>
        <v>1405.4009999999998</v>
      </c>
      <c r="H43" s="136">
        <f t="shared" si="11"/>
        <v>5621.6039999999994</v>
      </c>
      <c r="I43" s="137">
        <f>'SEQ Apr 2018'!AZ29</f>
        <v>0</v>
      </c>
      <c r="J43" s="137">
        <f>'SEQ Apr 2018'!BA29</f>
        <v>10</v>
      </c>
      <c r="K43" s="137">
        <f>'SEQ Apr 2018'!BB29</f>
        <v>0</v>
      </c>
      <c r="L43" s="137">
        <f>'SEQ Apr 2018'!BC29</f>
        <v>0</v>
      </c>
      <c r="M43" s="136">
        <f>H43-((G43-C43)*J43/100)*4</f>
        <v>5107.1639999999989</v>
      </c>
      <c r="N43" s="136">
        <f>M43</f>
        <v>5107.1639999999989</v>
      </c>
      <c r="O43" s="138">
        <f t="shared" si="9"/>
        <v>5617.8803999999991</v>
      </c>
      <c r="P43" s="138">
        <f t="shared" si="9"/>
        <v>5617.8803999999991</v>
      </c>
      <c r="Q43" s="139">
        <f>'SEQ Apr 2018'!BJ29</f>
        <v>0</v>
      </c>
      <c r="R43" s="140" t="str">
        <f>'SEQ Apr 2018'!BK29</f>
        <v>n</v>
      </c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</row>
    <row r="44" spans="1:183" s="113" customFormat="1" ht="14" x14ac:dyDescent="0.15">
      <c r="A44" s="131" t="str">
        <f>'SEQ Apr 2018'!K30</f>
        <v>Alinta Energy</v>
      </c>
      <c r="B44" s="132" t="str">
        <f>'SEQ Apr 2018'!L30</f>
        <v>Business Saver Plus</v>
      </c>
      <c r="C44" s="133">
        <f>91*'SEQ Apr 2018'!M30/100</f>
        <v>119.8925</v>
      </c>
      <c r="D44" s="133">
        <f>($C$28*$C$29)*'SEQ Apr 2018'!N30/100</f>
        <v>980</v>
      </c>
      <c r="E44" s="134">
        <v>0</v>
      </c>
      <c r="F44" s="134">
        <f>($C$28*$C$30)*'SEQ Apr 2018'!AF30/100</f>
        <v>255</v>
      </c>
      <c r="G44" s="135">
        <f t="shared" si="10"/>
        <v>1354.8924999999999</v>
      </c>
      <c r="H44" s="136">
        <f t="shared" si="11"/>
        <v>5419.57</v>
      </c>
      <c r="I44" s="137">
        <f>'SEQ Apr 2018'!AZ30</f>
        <v>0</v>
      </c>
      <c r="J44" s="137">
        <f>'SEQ Apr 2018'!BA30</f>
        <v>0</v>
      </c>
      <c r="K44" s="137">
        <f>'SEQ Apr 2018'!BB30</f>
        <v>0</v>
      </c>
      <c r="L44" s="137">
        <f>'SEQ Apr 2018'!BC30</f>
        <v>20</v>
      </c>
      <c r="M44" s="136">
        <f>H44</f>
        <v>5419.57</v>
      </c>
      <c r="N44" s="136">
        <f>H44-((G44-C44)*L44/100)*4</f>
        <v>4431.57</v>
      </c>
      <c r="O44" s="138">
        <f t="shared" si="9"/>
        <v>5961.527</v>
      </c>
      <c r="P44" s="138">
        <f t="shared" si="9"/>
        <v>4874.7269999999999</v>
      </c>
      <c r="Q44" s="139">
        <f>'SEQ Apr 2018'!BJ30</f>
        <v>0</v>
      </c>
      <c r="R44" s="140" t="str">
        <f>'SEQ Apr 2018'!BK30</f>
        <v>n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</row>
    <row r="45" spans="1:183" s="100" customFormat="1" ht="14" x14ac:dyDescent="0.15">
      <c r="A45" s="131" t="str">
        <f>'SEQ Apr 2018'!K31</f>
        <v>Q Energy</v>
      </c>
      <c r="B45" s="132" t="str">
        <f>'SEQ Apr 2018'!L31</f>
        <v>Flexi Biz</v>
      </c>
      <c r="C45" s="133">
        <f>91*'SEQ Apr 2018'!M31/100</f>
        <v>111.74891</v>
      </c>
      <c r="D45" s="133">
        <f>($C$28*$C$29)*'SEQ Apr 2018'!N31/100</f>
        <v>676.69</v>
      </c>
      <c r="E45" s="134">
        <v>0</v>
      </c>
      <c r="F45" s="134">
        <f>($C$28*$C$30)*'SEQ Apr 2018'!AF31/100</f>
        <v>165.75</v>
      </c>
      <c r="G45" s="135">
        <f t="shared" si="10"/>
        <v>954.18891000000008</v>
      </c>
      <c r="H45" s="136">
        <f t="shared" si="11"/>
        <v>3816.7556400000003</v>
      </c>
      <c r="I45" s="137">
        <f>'SEQ Apr 2018'!AZ31</f>
        <v>0</v>
      </c>
      <c r="J45" s="137">
        <f>'SEQ Apr 2018'!BA31</f>
        <v>0</v>
      </c>
      <c r="K45" s="137">
        <f>'SEQ Apr 2018'!BB31</f>
        <v>0</v>
      </c>
      <c r="L45" s="137">
        <f>'SEQ Apr 2018'!BC31</f>
        <v>0</v>
      </c>
      <c r="M45" s="136">
        <f t="shared" ref="M45:M47" si="14">H45</f>
        <v>3816.7556400000003</v>
      </c>
      <c r="N45" s="136">
        <f>M45</f>
        <v>3816.7556400000003</v>
      </c>
      <c r="O45" s="138">
        <f t="shared" si="9"/>
        <v>4198.4312040000004</v>
      </c>
      <c r="P45" s="138">
        <f t="shared" si="9"/>
        <v>4198.4312040000004</v>
      </c>
      <c r="Q45" s="139">
        <f>'SEQ Apr 2018'!BJ31</f>
        <v>0</v>
      </c>
      <c r="R45" s="140" t="str">
        <f>'SEQ Apr 2018'!BK31</f>
        <v>n</v>
      </c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</row>
    <row r="46" spans="1:183" s="113" customFormat="1" ht="14" x14ac:dyDescent="0.15">
      <c r="A46" s="131" t="str">
        <f>'SEQ Apr 2018'!K32</f>
        <v>1st Energy</v>
      </c>
      <c r="B46" s="132" t="str">
        <f>'SEQ Apr 2018'!L32</f>
        <v>1st Saver</v>
      </c>
      <c r="C46" s="133">
        <f>91*'SEQ Apr 2018'!M32/100</f>
        <v>102.375</v>
      </c>
      <c r="D46" s="133">
        <f>($C$28*$C$29)*'SEQ Apr 2018'!N32/100</f>
        <v>1029</v>
      </c>
      <c r="E46" s="134">
        <v>0</v>
      </c>
      <c r="F46" s="134">
        <f>($C$28*$C$30)*'SEQ Apr 2018'!AF32/100</f>
        <v>324.00000000000006</v>
      </c>
      <c r="G46" s="135">
        <f t="shared" si="10"/>
        <v>1455.375</v>
      </c>
      <c r="H46" s="136">
        <f t="shared" si="11"/>
        <v>5821.5</v>
      </c>
      <c r="I46" s="137">
        <f>'SEQ Apr 2018'!AZ32</f>
        <v>0</v>
      </c>
      <c r="J46" s="137">
        <f>'SEQ Apr 2018'!BA32</f>
        <v>0</v>
      </c>
      <c r="K46" s="137">
        <f>'SEQ Apr 2018'!BB32</f>
        <v>0</v>
      </c>
      <c r="L46" s="137">
        <f>'SEQ Apr 2018'!BC32</f>
        <v>15</v>
      </c>
      <c r="M46" s="136">
        <f t="shared" si="14"/>
        <v>5821.5</v>
      </c>
      <c r="N46" s="136">
        <f>H46-((G46-C46)*L46/100)*4</f>
        <v>5009.7</v>
      </c>
      <c r="O46" s="138">
        <f t="shared" si="9"/>
        <v>6403.6500000000005</v>
      </c>
      <c r="P46" s="138">
        <f t="shared" si="9"/>
        <v>5510.67</v>
      </c>
      <c r="Q46" s="139">
        <f>'SEQ Apr 2018'!BJ32</f>
        <v>0</v>
      </c>
      <c r="R46" s="140" t="str">
        <f>'SEQ Apr 2018'!BK32</f>
        <v>n</v>
      </c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</row>
    <row r="47" spans="1:183" s="100" customFormat="1" ht="15" thickBot="1" x14ac:dyDescent="0.2">
      <c r="A47" s="148" t="str">
        <f>'SEQ Apr 2018'!K33</f>
        <v>Amaysim</v>
      </c>
      <c r="B47" s="149" t="str">
        <f>'SEQ Apr 2018'!L33</f>
        <v>Business 1</v>
      </c>
      <c r="C47" s="150">
        <f>91*'SEQ Apr 2018'!M33/100</f>
        <v>133.77000000000001</v>
      </c>
      <c r="D47" s="150">
        <f>($C$28*$C$29)*'SEQ Apr 2018'!N33/100</f>
        <v>1008</v>
      </c>
      <c r="E47" s="150">
        <v>0</v>
      </c>
      <c r="F47" s="150">
        <f>($C$28*$C$30)*'SEQ Apr 2018'!AF33/100</f>
        <v>346.5</v>
      </c>
      <c r="G47" s="151">
        <f t="shared" ref="G47" si="15">SUM(C47:F47)</f>
        <v>1488.27</v>
      </c>
      <c r="H47" s="152">
        <f t="shared" ref="H47" si="16">G47*4</f>
        <v>5953.08</v>
      </c>
      <c r="I47" s="153">
        <f>'SEQ Apr 2018'!AZ33</f>
        <v>0</v>
      </c>
      <c r="J47" s="154">
        <f>'SEQ Apr 2018'!BA33</f>
        <v>0</v>
      </c>
      <c r="K47" s="154">
        <f>'SEQ Apr 2018'!BB33</f>
        <v>5</v>
      </c>
      <c r="L47" s="154">
        <f>'SEQ Apr 2018'!BC33</f>
        <v>0</v>
      </c>
      <c r="M47" s="152">
        <f t="shared" si="14"/>
        <v>5953.08</v>
      </c>
      <c r="N47" s="158">
        <f>M47-(M47*K47/100)</f>
        <v>5655.4259999999995</v>
      </c>
      <c r="O47" s="155">
        <f t="shared" ref="O47" si="17">M47*1.1</f>
        <v>6548.3880000000008</v>
      </c>
      <c r="P47" s="155">
        <f t="shared" ref="P47" si="18">N47*1.1</f>
        <v>6220.9686000000002</v>
      </c>
      <c r="Q47" s="156">
        <f>'SEQ Apr 2018'!BJ33</f>
        <v>0</v>
      </c>
      <c r="R47" s="157" t="str">
        <f>'SEQ Apr 2018'!BK33</f>
        <v>n</v>
      </c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</row>
    <row r="48" spans="1:183" s="106" customFormat="1" ht="14" x14ac:dyDescent="0.15"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</row>
    <row r="49" spans="1:183" s="106" customFormat="1" ht="15" thickBot="1" x14ac:dyDescent="0.2"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</row>
    <row r="50" spans="1:183" ht="14" x14ac:dyDescent="0.15">
      <c r="A50" s="72" t="s">
        <v>220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</row>
    <row r="51" spans="1:183" ht="14" x14ac:dyDescent="0.15">
      <c r="A51" s="75" t="s">
        <v>198</v>
      </c>
      <c r="B51" s="47"/>
      <c r="C51" s="91">
        <v>5000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76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</row>
    <row r="52" spans="1:183" ht="14" x14ac:dyDescent="0.15">
      <c r="A52" s="75" t="s">
        <v>266</v>
      </c>
      <c r="B52" s="47"/>
      <c r="C52" s="92">
        <v>0.7</v>
      </c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76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</row>
    <row r="53" spans="1:183" ht="14" x14ac:dyDescent="0.15">
      <c r="A53" s="75" t="s">
        <v>218</v>
      </c>
      <c r="B53" s="47"/>
      <c r="C53" s="92">
        <v>0.3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76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</row>
    <row r="54" spans="1:183" ht="14" x14ac:dyDescent="0.15">
      <c r="A54" s="75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76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</row>
    <row r="55" spans="1:183" ht="75" x14ac:dyDescent="0.15">
      <c r="A55" s="120" t="s">
        <v>144</v>
      </c>
      <c r="B55" s="121" t="s">
        <v>320</v>
      </c>
      <c r="C55" s="120" t="s">
        <v>204</v>
      </c>
      <c r="D55" s="120" t="s">
        <v>465</v>
      </c>
      <c r="E55" s="120" t="s">
        <v>205</v>
      </c>
      <c r="F55" s="122" t="s">
        <v>219</v>
      </c>
      <c r="G55" s="120" t="s">
        <v>206</v>
      </c>
      <c r="H55" s="123" t="s">
        <v>207</v>
      </c>
      <c r="I55" s="124" t="s">
        <v>286</v>
      </c>
      <c r="J55" s="124" t="s">
        <v>287</v>
      </c>
      <c r="K55" s="124" t="s">
        <v>288</v>
      </c>
      <c r="L55" s="124" t="s">
        <v>289</v>
      </c>
      <c r="M55" s="125" t="s">
        <v>194</v>
      </c>
      <c r="N55" s="125" t="s">
        <v>195</v>
      </c>
      <c r="O55" s="125" t="s">
        <v>271</v>
      </c>
      <c r="P55" s="125" t="s">
        <v>272</v>
      </c>
      <c r="Q55" s="124" t="s">
        <v>263</v>
      </c>
      <c r="R55" s="127" t="s">
        <v>264</v>
      </c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</row>
    <row r="56" spans="1:183" ht="14" x14ac:dyDescent="0.15">
      <c r="A56" s="131" t="str">
        <f>'SEQ Apr 2018'!K34</f>
        <v>AGL</v>
      </c>
      <c r="B56" s="132" t="str">
        <f>'SEQ Apr 2018'!L34</f>
        <v>Business Savers</v>
      </c>
      <c r="C56" s="133">
        <f>91*'SEQ Apr 2018'!M34/100</f>
        <v>121.94</v>
      </c>
      <c r="D56" s="133">
        <f>($C$51*$C$52)*'SEQ Apr 2018'!N34/100</f>
        <v>1085</v>
      </c>
      <c r="E56" s="134">
        <v>0</v>
      </c>
      <c r="F56" s="134">
        <f>($C$51*$C$53)*'SEQ Apr 2018'!W34/100</f>
        <v>375</v>
      </c>
      <c r="G56" s="135">
        <f>SUM(C56:F56)</f>
        <v>1581.94</v>
      </c>
      <c r="H56" s="136">
        <f>G56*4</f>
        <v>6327.76</v>
      </c>
      <c r="I56" s="137">
        <f>'SEQ Apr 2018'!AZ34</f>
        <v>0</v>
      </c>
      <c r="J56" s="137">
        <f>'SEQ Apr 2018'!BA34</f>
        <v>13</v>
      </c>
      <c r="K56" s="137">
        <f>'SEQ Apr 2018'!BB34</f>
        <v>0</v>
      </c>
      <c r="L56" s="137">
        <f>'SEQ Apr 2018'!BC34</f>
        <v>0</v>
      </c>
      <c r="M56" s="136">
        <f>H56-((G56-C56)*J56/100)*4</f>
        <v>5568.56</v>
      </c>
      <c r="N56" s="136">
        <f>M56</f>
        <v>5568.56</v>
      </c>
      <c r="O56" s="138">
        <f t="shared" ref="O56:P69" si="19">M56*1.1</f>
        <v>6125.4160000000011</v>
      </c>
      <c r="P56" s="138">
        <f t="shared" si="19"/>
        <v>6125.4160000000011</v>
      </c>
      <c r="Q56" s="139">
        <f>'SEQ Apr 2018'!BJ34</f>
        <v>0</v>
      </c>
      <c r="R56" s="140" t="str">
        <f>'SEQ Apr 2018'!BK34</f>
        <v>n</v>
      </c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</row>
    <row r="57" spans="1:183" s="113" customFormat="1" ht="14" x14ac:dyDescent="0.15">
      <c r="A57" s="131" t="str">
        <f>'SEQ Apr 2018'!K35</f>
        <v>Click Energy</v>
      </c>
      <c r="B57" s="132" t="str">
        <f>'SEQ Apr 2018'!L35</f>
        <v>Click Business</v>
      </c>
      <c r="C57" s="133">
        <f>91*'SEQ Apr 2018'!M35/100</f>
        <v>160.11449999999999</v>
      </c>
      <c r="D57" s="133">
        <f>($C$51*$C$52)*'SEQ Apr 2018'!N35/100</f>
        <v>1247.75</v>
      </c>
      <c r="E57" s="134">
        <v>0</v>
      </c>
      <c r="F57" s="134">
        <f>($C$51*$C$53)*'SEQ Apr 2018'!W35/100</f>
        <v>450.22500000000002</v>
      </c>
      <c r="G57" s="135">
        <f t="shared" ref="G57:G69" si="20">SUM(C57:F57)</f>
        <v>1858.0895</v>
      </c>
      <c r="H57" s="136">
        <f t="shared" ref="H57:H69" si="21">G57*4</f>
        <v>7432.3580000000002</v>
      </c>
      <c r="I57" s="137">
        <f>'SEQ Apr 2018'!AZ35</f>
        <v>0</v>
      </c>
      <c r="J57" s="137">
        <f>'SEQ Apr 2018'!BA35</f>
        <v>0</v>
      </c>
      <c r="K57" s="137">
        <f>'SEQ Apr 2018'!BB35</f>
        <v>7</v>
      </c>
      <c r="L57" s="137">
        <f>'SEQ Apr 2018'!BC35</f>
        <v>0</v>
      </c>
      <c r="M57" s="136">
        <f>H57</f>
        <v>7432.3580000000002</v>
      </c>
      <c r="N57" s="136">
        <f>M57-(M57*K57/100)</f>
        <v>6912.0929400000005</v>
      </c>
      <c r="O57" s="138">
        <f t="shared" si="19"/>
        <v>8175.5938000000006</v>
      </c>
      <c r="P57" s="138">
        <f t="shared" si="19"/>
        <v>7603.3022340000007</v>
      </c>
      <c r="Q57" s="139">
        <f>'SEQ Apr 2018'!BJ35</f>
        <v>0</v>
      </c>
      <c r="R57" s="140" t="str">
        <f>'SEQ Apr 2018'!BK35</f>
        <v>n</v>
      </c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</row>
    <row r="58" spans="1:183" ht="14" x14ac:dyDescent="0.15">
      <c r="A58" s="131" t="str">
        <f>'SEQ Apr 2018'!K36</f>
        <v>Diamond Energy</v>
      </c>
      <c r="B58" s="132" t="str">
        <f>'SEQ Apr 2018'!L36</f>
        <v>Pay on time discount</v>
      </c>
      <c r="C58" s="133">
        <f>91*'SEQ Apr 2018'!M36/100</f>
        <v>145.14500000000001</v>
      </c>
      <c r="D58" s="133">
        <f>($C$51*$C$52)*'SEQ Apr 2018'!N36/100</f>
        <v>1072.75</v>
      </c>
      <c r="E58" s="134">
        <v>0</v>
      </c>
      <c r="F58" s="134">
        <f>($C$51*$C$53)*'SEQ Apr 2018'!W36/100</f>
        <v>381.75</v>
      </c>
      <c r="G58" s="135">
        <f t="shared" si="20"/>
        <v>1599.645</v>
      </c>
      <c r="H58" s="136">
        <f t="shared" si="21"/>
        <v>6398.58</v>
      </c>
      <c r="I58" s="137">
        <f>'SEQ Apr 2018'!AZ36</f>
        <v>0</v>
      </c>
      <c r="J58" s="137">
        <f>'SEQ Apr 2018'!BA36</f>
        <v>0</v>
      </c>
      <c r="K58" s="137">
        <f>'SEQ Apr 2018'!BB36</f>
        <v>7</v>
      </c>
      <c r="L58" s="137">
        <f>'SEQ Apr 2018'!BC36</f>
        <v>0</v>
      </c>
      <c r="M58" s="136">
        <f>H58</f>
        <v>6398.58</v>
      </c>
      <c r="N58" s="136">
        <f>M58-(M58*K58/100)</f>
        <v>5950.6794</v>
      </c>
      <c r="O58" s="138">
        <f t="shared" si="19"/>
        <v>7038.4380000000001</v>
      </c>
      <c r="P58" s="138">
        <f t="shared" si="19"/>
        <v>6545.7473400000008</v>
      </c>
      <c r="Q58" s="139">
        <f>'SEQ Apr 2018'!BJ36</f>
        <v>0</v>
      </c>
      <c r="R58" s="140" t="str">
        <f>'SEQ Apr 2018'!BK36</f>
        <v>n</v>
      </c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</row>
    <row r="59" spans="1:183" s="113" customFormat="1" ht="14" x14ac:dyDescent="0.15">
      <c r="A59" s="131" t="str">
        <f>'SEQ Apr 2018'!K37</f>
        <v>EnergyAustralia</v>
      </c>
      <c r="B59" s="132" t="str">
        <f>'SEQ Apr 2018'!L37</f>
        <v>Everyday Saver Business</v>
      </c>
      <c r="C59" s="133">
        <f>91*'SEQ Apr 2018'!M37/100</f>
        <v>114.569</v>
      </c>
      <c r="D59" s="133">
        <f>($C$51*$C$52)*'SEQ Apr 2018'!N37/100</f>
        <v>1022.7</v>
      </c>
      <c r="E59" s="134">
        <v>0</v>
      </c>
      <c r="F59" s="134">
        <f>($C$51*$C$53)*'SEQ Apr 2018'!W37/100</f>
        <v>350.55</v>
      </c>
      <c r="G59" s="135">
        <f t="shared" si="20"/>
        <v>1487.819</v>
      </c>
      <c r="H59" s="136">
        <f t="shared" si="21"/>
        <v>5951.2759999999998</v>
      </c>
      <c r="I59" s="137">
        <f>'SEQ Apr 2018'!AZ37</f>
        <v>0</v>
      </c>
      <c r="J59" s="137">
        <f>'SEQ Apr 2018'!BA37</f>
        <v>10</v>
      </c>
      <c r="K59" s="137">
        <f>'SEQ Apr 2018'!BB37</f>
        <v>0</v>
      </c>
      <c r="L59" s="137">
        <f>'SEQ Apr 2018'!BC37</f>
        <v>0</v>
      </c>
      <c r="M59" s="136">
        <f>H59-((G59-C59)*J59/100)*4</f>
        <v>5401.9759999999997</v>
      </c>
      <c r="N59" s="136">
        <f t="shared" ref="N59:N62" si="22">M59</f>
        <v>5401.9759999999997</v>
      </c>
      <c r="O59" s="138">
        <f t="shared" si="19"/>
        <v>5942.1736000000001</v>
      </c>
      <c r="P59" s="138">
        <f t="shared" si="19"/>
        <v>5942.1736000000001</v>
      </c>
      <c r="Q59" s="139">
        <f>'SEQ Apr 2018'!BJ37</f>
        <v>24</v>
      </c>
      <c r="R59" s="140" t="str">
        <f>'SEQ Apr 2018'!BK37</f>
        <v>y</v>
      </c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</row>
    <row r="60" spans="1:183" ht="14" x14ac:dyDescent="0.15">
      <c r="A60" s="131" t="str">
        <f>'SEQ Apr 2018'!K38</f>
        <v>ERM Power</v>
      </c>
      <c r="B60" s="132" t="str">
        <f>'SEQ Apr 2018'!L38</f>
        <v>Adjustable</v>
      </c>
      <c r="C60" s="133">
        <f>91*'SEQ Apr 2018'!M38/100</f>
        <v>108.29</v>
      </c>
      <c r="D60" s="133">
        <f>($C$51*$C$52)*'SEQ Apr 2018'!N38/100</f>
        <v>923.3</v>
      </c>
      <c r="E60" s="134">
        <v>0</v>
      </c>
      <c r="F60" s="134">
        <f>($C$51*$C$53)*'SEQ Apr 2018'!W38/100</f>
        <v>294.74999999999994</v>
      </c>
      <c r="G60" s="135">
        <f t="shared" si="20"/>
        <v>1326.34</v>
      </c>
      <c r="H60" s="136">
        <f t="shared" si="21"/>
        <v>5305.36</v>
      </c>
      <c r="I60" s="137">
        <f>'SEQ Apr 2018'!AZ38</f>
        <v>0</v>
      </c>
      <c r="J60" s="137">
        <f>'SEQ Apr 2018'!BA38</f>
        <v>0</v>
      </c>
      <c r="K60" s="137">
        <f>'SEQ Apr 2018'!BB38</f>
        <v>0</v>
      </c>
      <c r="L60" s="137">
        <f>'SEQ Apr 2018'!BC38</f>
        <v>0</v>
      </c>
      <c r="M60" s="136">
        <f>H60</f>
        <v>5305.36</v>
      </c>
      <c r="N60" s="136">
        <f t="shared" si="22"/>
        <v>5305.36</v>
      </c>
      <c r="O60" s="138">
        <f t="shared" si="19"/>
        <v>5835.8959999999997</v>
      </c>
      <c r="P60" s="138">
        <f t="shared" si="19"/>
        <v>5835.8959999999997</v>
      </c>
      <c r="Q60" s="139">
        <f>'SEQ Apr 2018'!BJ38</f>
        <v>0</v>
      </c>
      <c r="R60" s="140" t="str">
        <f>'SEQ Apr 2018'!BK38</f>
        <v>n</v>
      </c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</row>
    <row r="61" spans="1:183" s="113" customFormat="1" ht="14" x14ac:dyDescent="0.15">
      <c r="A61" s="131" t="str">
        <f>'SEQ Apr 2018'!K39</f>
        <v>Origin Energy</v>
      </c>
      <c r="B61" s="132" t="str">
        <f>'SEQ Apr 2018'!L39</f>
        <v>Business Saver</v>
      </c>
      <c r="C61" s="133">
        <f>91*'SEQ Apr 2018'!M39/100</f>
        <v>121.4759</v>
      </c>
      <c r="D61" s="133">
        <f>($C$51*$C$52)*'SEQ Apr 2018'!N39/100</f>
        <v>1036.7</v>
      </c>
      <c r="E61" s="134">
        <v>0</v>
      </c>
      <c r="F61" s="134">
        <f>($C$51*$C$53)*'SEQ Apr 2018'!W39/100</f>
        <v>382.2</v>
      </c>
      <c r="G61" s="135">
        <f t="shared" si="20"/>
        <v>1540.3759</v>
      </c>
      <c r="H61" s="136">
        <f t="shared" si="21"/>
        <v>6161.5036</v>
      </c>
      <c r="I61" s="137">
        <f>'SEQ Apr 2018'!AZ39</f>
        <v>0</v>
      </c>
      <c r="J61" s="137">
        <f>'SEQ Apr 2018'!BA39</f>
        <v>15</v>
      </c>
      <c r="K61" s="137">
        <f>'SEQ Apr 2018'!BB39</f>
        <v>0</v>
      </c>
      <c r="L61" s="137">
        <f>'SEQ Apr 2018'!BC39</f>
        <v>0</v>
      </c>
      <c r="M61" s="136">
        <f>H61-((G61-C61)*J61/100)*4</f>
        <v>5310.1635999999999</v>
      </c>
      <c r="N61" s="136">
        <f t="shared" si="22"/>
        <v>5310.1635999999999</v>
      </c>
      <c r="O61" s="138">
        <f t="shared" si="19"/>
        <v>5841.1799600000004</v>
      </c>
      <c r="P61" s="138">
        <f t="shared" si="19"/>
        <v>5841.1799600000004</v>
      </c>
      <c r="Q61" s="139">
        <f>'SEQ Apr 2018'!BJ39</f>
        <v>12</v>
      </c>
      <c r="R61" s="140" t="str">
        <f>'SEQ Apr 2018'!BK39</f>
        <v>y</v>
      </c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</row>
    <row r="62" spans="1:183" s="100" customFormat="1" ht="14" x14ac:dyDescent="0.15">
      <c r="A62" s="131" t="str">
        <f>'SEQ Apr 2018'!K40</f>
        <v>Powerdirect</v>
      </c>
      <c r="B62" s="132" t="str">
        <f>'SEQ Apr 2018'!L40</f>
        <v>Discount included</v>
      </c>
      <c r="C62" s="133">
        <f>91*'SEQ Apr 2018'!M40/100</f>
        <v>121.94</v>
      </c>
      <c r="D62" s="133">
        <f>($C$51*$C$52)*'SEQ Apr 2018'!N40/100</f>
        <v>943.95</v>
      </c>
      <c r="E62" s="134">
        <v>0</v>
      </c>
      <c r="F62" s="134">
        <f>($C$51*$C$53)*'SEQ Apr 2018'!W40/100</f>
        <v>326.25</v>
      </c>
      <c r="G62" s="135">
        <f t="shared" si="20"/>
        <v>1392.14</v>
      </c>
      <c r="H62" s="136">
        <f t="shared" si="21"/>
        <v>5568.56</v>
      </c>
      <c r="I62" s="137">
        <f>'SEQ Apr 2018'!AZ40</f>
        <v>0</v>
      </c>
      <c r="J62" s="137">
        <f>'SEQ Apr 2018'!BA40</f>
        <v>0</v>
      </c>
      <c r="K62" s="137">
        <f>'SEQ Apr 2018'!BB40</f>
        <v>0</v>
      </c>
      <c r="L62" s="137">
        <f>'SEQ Apr 2018'!BC40</f>
        <v>0</v>
      </c>
      <c r="M62" s="136">
        <f>H62</f>
        <v>5568.56</v>
      </c>
      <c r="N62" s="136">
        <f t="shared" si="22"/>
        <v>5568.56</v>
      </c>
      <c r="O62" s="138">
        <f t="shared" si="19"/>
        <v>6125.4160000000011</v>
      </c>
      <c r="P62" s="138">
        <f t="shared" si="19"/>
        <v>6125.4160000000011</v>
      </c>
      <c r="Q62" s="139">
        <f>'SEQ Apr 2018'!BJ40</f>
        <v>0</v>
      </c>
      <c r="R62" s="140" t="str">
        <f>'SEQ Apr 2018'!BK40</f>
        <v>n</v>
      </c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</row>
    <row r="63" spans="1:183" s="113" customFormat="1" ht="14" x14ac:dyDescent="0.15">
      <c r="A63" s="131" t="str">
        <f>'SEQ Apr 2018'!K41</f>
        <v>Powershop</v>
      </c>
      <c r="B63" s="132" t="str">
        <f>'SEQ Apr 2018'!L41</f>
        <v>Online Saver</v>
      </c>
      <c r="C63" s="141">
        <f>91*'SEQ Apr 2018'!M41/100</f>
        <v>123.2959</v>
      </c>
      <c r="D63" s="141">
        <f>($C$51*$C$52)*'SEQ Apr 2018'!N41/100</f>
        <v>1113</v>
      </c>
      <c r="E63" s="141">
        <v>0</v>
      </c>
      <c r="F63" s="141">
        <f>($C$51*$C$53)*'SEQ Apr 2018'!W41/100</f>
        <v>399.15</v>
      </c>
      <c r="G63" s="142">
        <f t="shared" si="20"/>
        <v>1635.4459000000002</v>
      </c>
      <c r="H63" s="143">
        <f t="shared" si="21"/>
        <v>6541.7836000000007</v>
      </c>
      <c r="I63" s="137">
        <f>'SEQ Apr 2018'!AZ41</f>
        <v>0</v>
      </c>
      <c r="J63" s="144">
        <f>'SEQ Apr 2018'!BA41</f>
        <v>0</v>
      </c>
      <c r="K63" s="144">
        <f>'SEQ Apr 2018'!BB41</f>
        <v>13</v>
      </c>
      <c r="L63" s="144">
        <f>'SEQ Apr 2018'!BC41</f>
        <v>0</v>
      </c>
      <c r="M63" s="143">
        <f>H63</f>
        <v>6541.7836000000007</v>
      </c>
      <c r="N63" s="136">
        <f>M63-(M63*K63/100)</f>
        <v>5691.351732000001</v>
      </c>
      <c r="O63" s="145">
        <f t="shared" si="19"/>
        <v>7195.9619600000015</v>
      </c>
      <c r="P63" s="145">
        <f t="shared" si="19"/>
        <v>6260.4869052000013</v>
      </c>
      <c r="Q63" s="146">
        <f>'SEQ Apr 2018'!BJ41</f>
        <v>0</v>
      </c>
      <c r="R63" s="140" t="str">
        <f>'SEQ Apr 2018'!BK41</f>
        <v>n</v>
      </c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</row>
    <row r="64" spans="1:183" ht="14" x14ac:dyDescent="0.15">
      <c r="A64" s="131" t="str">
        <f>'SEQ Apr 2018'!K42</f>
        <v>Energy Locals</v>
      </c>
      <c r="B64" s="132" t="str">
        <f>'SEQ Apr 2018'!L42</f>
        <v>Market offer</v>
      </c>
      <c r="C64" s="141">
        <f>91*'SEQ Apr 2018'!M42/100</f>
        <v>118.3</v>
      </c>
      <c r="D64" s="141">
        <f>($C$51*$C$52)*'SEQ Apr 2018'!N42/100</f>
        <v>910</v>
      </c>
      <c r="E64" s="141">
        <v>0</v>
      </c>
      <c r="F64" s="141">
        <f>($C$51*$C$53)*'SEQ Apr 2018'!W42/100</f>
        <v>330</v>
      </c>
      <c r="G64" s="142">
        <f t="shared" si="20"/>
        <v>1358.3</v>
      </c>
      <c r="H64" s="143">
        <f t="shared" si="21"/>
        <v>5433.2</v>
      </c>
      <c r="I64" s="137">
        <f>'SEQ Apr 2018'!AZ42</f>
        <v>0</v>
      </c>
      <c r="J64" s="144">
        <f>'SEQ Apr 2018'!BA42</f>
        <v>0</v>
      </c>
      <c r="K64" s="144">
        <f>'SEQ Apr 2018'!BB42</f>
        <v>0</v>
      </c>
      <c r="L64" s="144">
        <f>'SEQ Apr 2018'!BC42</f>
        <v>0</v>
      </c>
      <c r="M64" s="143">
        <f>H64</f>
        <v>5433.2</v>
      </c>
      <c r="N64" s="143">
        <f t="shared" ref="N64" si="23">M64</f>
        <v>5433.2</v>
      </c>
      <c r="O64" s="145">
        <f t="shared" si="19"/>
        <v>5976.52</v>
      </c>
      <c r="P64" s="145">
        <f t="shared" si="19"/>
        <v>5976.52</v>
      </c>
      <c r="Q64" s="146">
        <f>'SEQ Apr 2018'!BJ42</f>
        <v>0</v>
      </c>
      <c r="R64" s="140" t="str">
        <f>'SEQ Apr 2018'!BK42</f>
        <v>n</v>
      </c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</row>
    <row r="65" spans="1:183" s="113" customFormat="1" ht="14" x14ac:dyDescent="0.15">
      <c r="A65" s="131" t="str">
        <f>'SEQ Apr 2018'!K43</f>
        <v>Red Energy</v>
      </c>
      <c r="B65" s="132" t="str">
        <f>'SEQ Apr 2018'!L43</f>
        <v>Easy Saver</v>
      </c>
      <c r="C65" s="141">
        <f>91*'SEQ Apr 2018'!M43/100</f>
        <v>124.0239</v>
      </c>
      <c r="D65" s="141">
        <f>($C$51*$C$52)*'SEQ Apr 2018'!N43/100</f>
        <v>1022</v>
      </c>
      <c r="E65" s="141">
        <v>0</v>
      </c>
      <c r="F65" s="141">
        <f>($C$51*$C$53)*'SEQ Apr 2018'!W43/100</f>
        <v>355.5</v>
      </c>
      <c r="G65" s="142">
        <f t="shared" si="20"/>
        <v>1501.5238999999999</v>
      </c>
      <c r="H65" s="143">
        <f t="shared" si="21"/>
        <v>6006.0955999999996</v>
      </c>
      <c r="I65" s="137">
        <f>'SEQ Apr 2018'!AZ43</f>
        <v>0</v>
      </c>
      <c r="J65" s="144">
        <f>'SEQ Apr 2018'!BA43</f>
        <v>0</v>
      </c>
      <c r="K65" s="144">
        <f>'SEQ Apr 2018'!BB43</f>
        <v>10</v>
      </c>
      <c r="L65" s="144">
        <f>'SEQ Apr 2018'!BC43</f>
        <v>0</v>
      </c>
      <c r="M65" s="143">
        <f>H65</f>
        <v>6006.0955999999996</v>
      </c>
      <c r="N65" s="143">
        <f>M65-(M65*K65/100)</f>
        <v>5405.4860399999998</v>
      </c>
      <c r="O65" s="145">
        <f t="shared" si="19"/>
        <v>6606.7051600000004</v>
      </c>
      <c r="P65" s="145">
        <f t="shared" si="19"/>
        <v>5946.0346440000003</v>
      </c>
      <c r="Q65" s="146">
        <f>'SEQ Apr 2018'!BJ43</f>
        <v>0</v>
      </c>
      <c r="R65" s="140" t="str">
        <f>'SEQ Apr 2018'!BK43</f>
        <v>n</v>
      </c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</row>
    <row r="66" spans="1:183" ht="14" x14ac:dyDescent="0.15">
      <c r="A66" s="131" t="str">
        <f>'SEQ Apr 2018'!K44</f>
        <v>Simply Energy</v>
      </c>
      <c r="B66" s="132" t="str">
        <f>'SEQ Apr 2018'!L44</f>
        <v>Business Save Online</v>
      </c>
      <c r="C66" s="141">
        <f>91*'SEQ Apr 2018'!M44/100</f>
        <v>116.75300000000001</v>
      </c>
      <c r="D66" s="141">
        <f>($C$51*$C$52)*'SEQ Apr 2018'!N44/100</f>
        <v>1038.0999999999999</v>
      </c>
      <c r="E66" s="141">
        <v>0</v>
      </c>
      <c r="F66" s="141">
        <f>($C$51*$C$53)*'SEQ Apr 2018'!W44/100</f>
        <v>347.55</v>
      </c>
      <c r="G66" s="142">
        <f t="shared" si="20"/>
        <v>1502.4029999999998</v>
      </c>
      <c r="H66" s="143">
        <f t="shared" si="21"/>
        <v>6009.6119999999992</v>
      </c>
      <c r="I66" s="137">
        <f>'SEQ Apr 2018'!AZ44</f>
        <v>0</v>
      </c>
      <c r="J66" s="144">
        <f>'SEQ Apr 2018'!BA44</f>
        <v>10</v>
      </c>
      <c r="K66" s="144">
        <f>'SEQ Apr 2018'!BB44</f>
        <v>0</v>
      </c>
      <c r="L66" s="144">
        <f>'SEQ Apr 2018'!BC44</f>
        <v>0</v>
      </c>
      <c r="M66" s="143">
        <f>H66-((G66-C66)*J66/100)*4</f>
        <v>5455.351999999999</v>
      </c>
      <c r="N66" s="136">
        <f>M66</f>
        <v>5455.351999999999</v>
      </c>
      <c r="O66" s="145">
        <f t="shared" si="19"/>
        <v>6000.8871999999992</v>
      </c>
      <c r="P66" s="145">
        <f t="shared" si="19"/>
        <v>6000.8871999999992</v>
      </c>
      <c r="Q66" s="146">
        <f>'SEQ Apr 2018'!BJ44</f>
        <v>0</v>
      </c>
      <c r="R66" s="140" t="str">
        <f>'SEQ Apr 2018'!BK44</f>
        <v>n</v>
      </c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</row>
    <row r="67" spans="1:183" s="113" customFormat="1" ht="14" x14ac:dyDescent="0.15">
      <c r="A67" s="131" t="str">
        <f>'SEQ Apr 2018'!K45</f>
        <v>Alinta Energy</v>
      </c>
      <c r="B67" s="132" t="str">
        <f>'SEQ Apr 2018'!L45</f>
        <v>Business Saver Plus</v>
      </c>
      <c r="C67" s="141">
        <f>91*'SEQ Apr 2018'!M45/100</f>
        <v>117.39</v>
      </c>
      <c r="D67" s="141">
        <f>($C$51*$C$52)*'SEQ Apr 2018'!N45/100</f>
        <v>1085</v>
      </c>
      <c r="E67" s="141">
        <v>0</v>
      </c>
      <c r="F67" s="141">
        <f>($C$51*$C$53)*'SEQ Apr 2018'!W45/100</f>
        <v>375</v>
      </c>
      <c r="G67" s="142">
        <f t="shared" si="20"/>
        <v>1577.39</v>
      </c>
      <c r="H67" s="143">
        <f t="shared" si="21"/>
        <v>6309.56</v>
      </c>
      <c r="I67" s="137">
        <f>'SEQ Apr 2018'!AZ45</f>
        <v>0</v>
      </c>
      <c r="J67" s="144">
        <f>'SEQ Apr 2018'!BA45</f>
        <v>0</v>
      </c>
      <c r="K67" s="144">
        <f>'SEQ Apr 2018'!BB45</f>
        <v>0</v>
      </c>
      <c r="L67" s="144">
        <f>'SEQ Apr 2018'!BC45</f>
        <v>20</v>
      </c>
      <c r="M67" s="143">
        <f>H67</f>
        <v>6309.56</v>
      </c>
      <c r="N67" s="147">
        <f>H67-((G67-C67)*L67/100)*4</f>
        <v>5141.5600000000004</v>
      </c>
      <c r="O67" s="145">
        <f t="shared" si="19"/>
        <v>6940.5160000000014</v>
      </c>
      <c r="P67" s="145">
        <f t="shared" si="19"/>
        <v>5655.7160000000013</v>
      </c>
      <c r="Q67" s="146">
        <f>'SEQ Apr 2018'!BJ45</f>
        <v>0</v>
      </c>
      <c r="R67" s="140" t="str">
        <f>'SEQ Apr 2018'!BK45</f>
        <v>n</v>
      </c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</row>
    <row r="68" spans="1:183" s="102" customFormat="1" ht="14" x14ac:dyDescent="0.15">
      <c r="A68" s="131" t="str">
        <f>'SEQ Apr 2018'!K46</f>
        <v>Q Energy</v>
      </c>
      <c r="B68" s="132" t="str">
        <f>'SEQ Apr 2018'!L46</f>
        <v>Flexi Biz</v>
      </c>
      <c r="C68" s="141">
        <f>91*'SEQ Apr 2018'!M46/100</f>
        <v>111.07369</v>
      </c>
      <c r="D68" s="141">
        <f>($C$51*$C$52)*'SEQ Apr 2018'!N46/100</f>
        <v>871.5</v>
      </c>
      <c r="E68" s="141">
        <v>0</v>
      </c>
      <c r="F68" s="141">
        <f>($C$51*$C$53)*'SEQ Apr 2018'!W46/100</f>
        <v>298.06499999999994</v>
      </c>
      <c r="G68" s="142">
        <f t="shared" si="20"/>
        <v>1280.6386899999998</v>
      </c>
      <c r="H68" s="143">
        <f t="shared" si="21"/>
        <v>5122.5547599999991</v>
      </c>
      <c r="I68" s="137">
        <f>'SEQ Apr 2018'!AZ46</f>
        <v>0</v>
      </c>
      <c r="J68" s="144">
        <f>'SEQ Apr 2018'!BA46</f>
        <v>0</v>
      </c>
      <c r="K68" s="144">
        <f>'SEQ Apr 2018'!BB46</f>
        <v>0</v>
      </c>
      <c r="L68" s="144">
        <f>'SEQ Apr 2018'!BC46</f>
        <v>0</v>
      </c>
      <c r="M68" s="143">
        <f t="shared" ref="M68:M72" si="24">H68</f>
        <v>5122.5547599999991</v>
      </c>
      <c r="N68" s="136">
        <f>M68</f>
        <v>5122.5547599999991</v>
      </c>
      <c r="O68" s="145">
        <f t="shared" si="19"/>
        <v>5634.8102359999993</v>
      </c>
      <c r="P68" s="145">
        <f t="shared" si="19"/>
        <v>5634.8102359999993</v>
      </c>
      <c r="Q68" s="146">
        <f>'SEQ Apr 2018'!BJ46</f>
        <v>0</v>
      </c>
      <c r="R68" s="140" t="str">
        <f>'SEQ Apr 2018'!BK46</f>
        <v>n</v>
      </c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</row>
    <row r="69" spans="1:183" s="113" customFormat="1" ht="14" x14ac:dyDescent="0.15">
      <c r="A69" s="131" t="str">
        <f>'SEQ Apr 2018'!K47</f>
        <v>1st Energy</v>
      </c>
      <c r="B69" s="132" t="str">
        <f>'SEQ Apr 2018'!L47</f>
        <v>1st Saver</v>
      </c>
      <c r="C69" s="141">
        <f>91*'SEQ Apr 2018'!M47/100</f>
        <v>130.58500000000001</v>
      </c>
      <c r="D69" s="141">
        <f>($C$51*$C$52)*'SEQ Apr 2018'!N47/100</f>
        <v>1147.9999999999998</v>
      </c>
      <c r="E69" s="141">
        <v>0</v>
      </c>
      <c r="F69" s="141">
        <f>($C$51*$C$53)*'SEQ Apr 2018'!W47/100</f>
        <v>394.5</v>
      </c>
      <c r="G69" s="142">
        <f t="shared" si="20"/>
        <v>1673.0849999999998</v>
      </c>
      <c r="H69" s="143">
        <f t="shared" si="21"/>
        <v>6692.3399999999992</v>
      </c>
      <c r="I69" s="137">
        <f>'SEQ Apr 2018'!AZ47</f>
        <v>0</v>
      </c>
      <c r="J69" s="144">
        <f>'SEQ Apr 2018'!BA47</f>
        <v>0</v>
      </c>
      <c r="K69" s="144">
        <f>'SEQ Apr 2018'!BB47</f>
        <v>0</v>
      </c>
      <c r="L69" s="144">
        <f>'SEQ Apr 2018'!BC47</f>
        <v>15</v>
      </c>
      <c r="M69" s="143">
        <f t="shared" si="24"/>
        <v>6692.3399999999992</v>
      </c>
      <c r="N69" s="147">
        <f>H69-((G69-C69)*L69/100)*4</f>
        <v>5766.8399999999992</v>
      </c>
      <c r="O69" s="145">
        <f t="shared" si="19"/>
        <v>7361.5739999999996</v>
      </c>
      <c r="P69" s="145">
        <f t="shared" si="19"/>
        <v>6343.5239999999994</v>
      </c>
      <c r="Q69" s="146">
        <f>'SEQ Apr 2018'!BJ47</f>
        <v>0</v>
      </c>
      <c r="R69" s="140" t="str">
        <f>'SEQ Apr 2018'!BK47</f>
        <v>n</v>
      </c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</row>
    <row r="70" spans="1:183" s="100" customFormat="1" ht="14" x14ac:dyDescent="0.15">
      <c r="A70" s="131" t="str">
        <f>'SEQ Apr 2018'!K48</f>
        <v>Lumo Energy</v>
      </c>
      <c r="B70" s="132" t="str">
        <f>'SEQ Apr 2018'!L48</f>
        <v>Business Premium</v>
      </c>
      <c r="C70" s="141">
        <f>91*'SEQ Apr 2018'!M48/100</f>
        <v>117.65389999999999</v>
      </c>
      <c r="D70" s="141">
        <f>($C$51*$C$52)*'SEQ Apr 2018'!N48/100</f>
        <v>917</v>
      </c>
      <c r="E70" s="141">
        <v>0</v>
      </c>
      <c r="F70" s="141">
        <f>($C$51*$C$53)*'SEQ Apr 2018'!W48/100</f>
        <v>319.5</v>
      </c>
      <c r="G70" s="142">
        <f t="shared" ref="G70:G72" si="25">SUM(C70:F70)</f>
        <v>1354.1539</v>
      </c>
      <c r="H70" s="143">
        <f t="shared" ref="H70:H72" si="26">G70*4</f>
        <v>5416.6156000000001</v>
      </c>
      <c r="I70" s="137">
        <f>'SEQ Apr 2018'!AZ48</f>
        <v>0</v>
      </c>
      <c r="J70" s="144">
        <f>'SEQ Apr 2018'!BA48</f>
        <v>0</v>
      </c>
      <c r="K70" s="144">
        <f>'SEQ Apr 2018'!BB48</f>
        <v>0</v>
      </c>
      <c r="L70" s="144">
        <f>'SEQ Apr 2018'!BC48</f>
        <v>0</v>
      </c>
      <c r="M70" s="143">
        <f t="shared" si="24"/>
        <v>5416.6156000000001</v>
      </c>
      <c r="N70" s="147">
        <f>M70</f>
        <v>5416.6156000000001</v>
      </c>
      <c r="O70" s="145">
        <f t="shared" ref="O70:O72" si="27">M70*1.1</f>
        <v>5958.2771600000005</v>
      </c>
      <c r="P70" s="145">
        <f t="shared" ref="P70:P72" si="28">N70*1.1</f>
        <v>5958.2771600000005</v>
      </c>
      <c r="Q70" s="146">
        <f>'SEQ Apr 2018'!BJ48</f>
        <v>36</v>
      </c>
      <c r="R70" s="140" t="str">
        <f>'SEQ Apr 2018'!BK48</f>
        <v>n</v>
      </c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</row>
    <row r="71" spans="1:183" s="113" customFormat="1" ht="14" x14ac:dyDescent="0.15">
      <c r="A71" s="131" t="str">
        <f>'SEQ Apr 2018'!K49</f>
        <v>Next Business Energy</v>
      </c>
      <c r="B71" s="132" t="str">
        <f>'SEQ Apr 2018'!L49</f>
        <v>Market offer</v>
      </c>
      <c r="C71" s="133">
        <f>91*'SEQ Apr 2018'!M49/100</f>
        <v>81.900000000000006</v>
      </c>
      <c r="D71" s="133">
        <f>IF(C51*C52&gt;='SEQ Apr 2018'!P49,('SEQ Apr 2018'!P49*'SEQ Apr 2018'!N49/100),('SEQ Bills April 2018'!C51*'SEQ Bills April 2018'!C52)*'SEQ Apr 2018'!N49/100)</f>
        <v>900</v>
      </c>
      <c r="E71" s="134">
        <f>IF(C51*C52&lt;'SEQ Apr 2018'!P49,(0),('SEQ Bills April 2018'!C51*'SEQ Bills April 2018'!C52-'SEQ Apr 2018'!P49)*'SEQ Apr 2018'!Q49/100)</f>
        <v>340</v>
      </c>
      <c r="F71" s="134">
        <f>($C$51*$C$53)*'SEQ Apr 2018'!W49/100</f>
        <v>435</v>
      </c>
      <c r="G71" s="135">
        <f t="shared" si="25"/>
        <v>1756.9</v>
      </c>
      <c r="H71" s="136">
        <f t="shared" si="26"/>
        <v>7027.6</v>
      </c>
      <c r="I71" s="137">
        <f>'SEQ Apr 2018'!AZ49</f>
        <v>0</v>
      </c>
      <c r="J71" s="137">
        <f>'SEQ Apr 2018'!BA49</f>
        <v>0</v>
      </c>
      <c r="K71" s="137">
        <f>'SEQ Apr 2018'!BB49</f>
        <v>12</v>
      </c>
      <c r="L71" s="137">
        <f>'SEQ Apr 2018'!BC49</f>
        <v>0</v>
      </c>
      <c r="M71" s="136">
        <f t="shared" si="24"/>
        <v>7027.6</v>
      </c>
      <c r="N71" s="136">
        <f>M71-(M71*K71/100)</f>
        <v>6184.2880000000005</v>
      </c>
      <c r="O71" s="138">
        <f t="shared" si="27"/>
        <v>7730.3600000000006</v>
      </c>
      <c r="P71" s="138">
        <f t="shared" si="28"/>
        <v>6802.7168000000011</v>
      </c>
      <c r="Q71" s="139">
        <f>'SEQ Apr 2018'!BJ49</f>
        <v>24</v>
      </c>
      <c r="R71" s="140" t="str">
        <f>'SEQ Apr 2018'!BK49</f>
        <v>n</v>
      </c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</row>
    <row r="72" spans="1:183" s="100" customFormat="1" ht="14" x14ac:dyDescent="0.15">
      <c r="A72" s="131" t="str">
        <f>'SEQ Apr 2018'!K50</f>
        <v>Amaysim</v>
      </c>
      <c r="B72" s="132" t="str">
        <f>'SEQ Apr 2018'!L50</f>
        <v>Business 1</v>
      </c>
      <c r="C72" s="133">
        <f>91*'SEQ Apr 2018'!M50/100</f>
        <v>139.22999999999999</v>
      </c>
      <c r="D72" s="133">
        <f>($C$51*$C$52)*'SEQ Apr 2018'!N50/100</f>
        <v>1085</v>
      </c>
      <c r="E72" s="134">
        <v>0</v>
      </c>
      <c r="F72" s="134">
        <f>($C$51*$C$53)*'SEQ Apr 2018'!W50/100</f>
        <v>391.5</v>
      </c>
      <c r="G72" s="135">
        <f t="shared" si="25"/>
        <v>1615.73</v>
      </c>
      <c r="H72" s="136">
        <f t="shared" si="26"/>
        <v>6462.92</v>
      </c>
      <c r="I72" s="137">
        <f>'SEQ Apr 2018'!AZ50</f>
        <v>0</v>
      </c>
      <c r="J72" s="137">
        <f>'SEQ Apr 2018'!BA50</f>
        <v>0</v>
      </c>
      <c r="K72" s="137">
        <f>'SEQ Apr 2018'!BB50</f>
        <v>5</v>
      </c>
      <c r="L72" s="137">
        <f>'SEQ Apr 2018'!BC50</f>
        <v>0</v>
      </c>
      <c r="M72" s="136">
        <f t="shared" si="24"/>
        <v>6462.92</v>
      </c>
      <c r="N72" s="136">
        <f>M72-(M72*K72/100)</f>
        <v>6139.7740000000003</v>
      </c>
      <c r="O72" s="138">
        <f t="shared" si="27"/>
        <v>7109.2120000000004</v>
      </c>
      <c r="P72" s="138">
        <f t="shared" si="28"/>
        <v>6753.751400000001</v>
      </c>
      <c r="Q72" s="139">
        <f>'SEQ Apr 2018'!BJ50</f>
        <v>0</v>
      </c>
      <c r="R72" s="140" t="str">
        <f>'SEQ Apr 2018'!BK50</f>
        <v>n</v>
      </c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</row>
    <row r="73" spans="1:183" s="106" customFormat="1" ht="14" x14ac:dyDescent="0.15"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</row>
    <row r="74" spans="1:183" s="106" customFormat="1" ht="14" x14ac:dyDescent="0.15"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</row>
    <row r="75" spans="1:183" s="106" customFormat="1" ht="14" x14ac:dyDescent="0.15"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</row>
    <row r="76" spans="1:183" s="106" customFormat="1" ht="14" x14ac:dyDescent="0.15"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</row>
    <row r="77" spans="1:183" s="106" customFormat="1" ht="14" x14ac:dyDescent="0.15"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</row>
    <row r="78" spans="1:183" s="106" customFormat="1" ht="14" x14ac:dyDescent="0.15"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</row>
    <row r="79" spans="1:183" s="106" customFormat="1" ht="14" x14ac:dyDescent="0.15"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</row>
    <row r="80" spans="1:183" s="106" customFormat="1" ht="14" x14ac:dyDescent="0.15"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</row>
    <row r="81" spans="19:47" s="106" customFormat="1" ht="14" x14ac:dyDescent="0.15"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</row>
    <row r="82" spans="19:47" s="106" customFormat="1" ht="14" x14ac:dyDescent="0.15"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</row>
    <row r="83" spans="19:47" s="106" customFormat="1" ht="14" x14ac:dyDescent="0.15"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</row>
    <row r="84" spans="19:47" s="106" customFormat="1" ht="14" x14ac:dyDescent="0.15"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</row>
    <row r="85" spans="19:47" s="106" customFormat="1" ht="14" x14ac:dyDescent="0.15"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</row>
    <row r="86" spans="19:47" s="106" customFormat="1" ht="14" x14ac:dyDescent="0.15"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</row>
    <row r="87" spans="19:47" s="106" customFormat="1" ht="14" x14ac:dyDescent="0.15"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</row>
    <row r="88" spans="19:47" s="106" customFormat="1" ht="14" x14ac:dyDescent="0.15"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</row>
    <row r="89" spans="19:47" s="106" customFormat="1" ht="14" x14ac:dyDescent="0.15"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</row>
    <row r="90" spans="19:47" s="106" customFormat="1" ht="14" x14ac:dyDescent="0.15"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</row>
    <row r="91" spans="19:47" s="106" customFormat="1" ht="14" x14ac:dyDescent="0.15"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</row>
    <row r="92" spans="19:47" s="106" customFormat="1" ht="14" x14ac:dyDescent="0.15"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</row>
    <row r="93" spans="19:47" s="106" customFormat="1" ht="14" x14ac:dyDescent="0.15"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</row>
    <row r="94" spans="19:47" s="106" customFormat="1" ht="14" x14ac:dyDescent="0.15"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</row>
    <row r="95" spans="19:47" s="106" customFormat="1" ht="14" x14ac:dyDescent="0.15"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</row>
    <row r="96" spans="19:47" s="106" customFormat="1" ht="14" x14ac:dyDescent="0.15"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</row>
    <row r="97" spans="19:47" s="106" customFormat="1" ht="14" x14ac:dyDescent="0.15"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</row>
    <row r="98" spans="19:47" s="106" customFormat="1" ht="14" x14ac:dyDescent="0.15"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</row>
    <row r="99" spans="19:47" s="106" customFormat="1" ht="14" x14ac:dyDescent="0.15"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</row>
    <row r="100" spans="19:47" s="106" customFormat="1" ht="14" x14ac:dyDescent="0.15"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</row>
    <row r="101" spans="19:47" s="106" customFormat="1" ht="14" x14ac:dyDescent="0.15"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</row>
    <row r="102" spans="19:47" s="106" customFormat="1" ht="14" x14ac:dyDescent="0.15"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</row>
    <row r="103" spans="19:47" s="106" customFormat="1" ht="14" x14ac:dyDescent="0.15"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</row>
    <row r="104" spans="19:47" s="106" customFormat="1" ht="14" x14ac:dyDescent="0.15"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</row>
    <row r="105" spans="19:47" s="106" customFormat="1" ht="14" x14ac:dyDescent="0.15"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</row>
    <row r="106" spans="19:47" s="106" customFormat="1" ht="14" x14ac:dyDescent="0.15"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</row>
    <row r="107" spans="19:47" s="106" customFormat="1" ht="14" x14ac:dyDescent="0.15"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</row>
    <row r="108" spans="19:47" s="106" customFormat="1" ht="14" x14ac:dyDescent="0.15"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</row>
    <row r="109" spans="19:47" s="106" customFormat="1" ht="14" x14ac:dyDescent="0.15"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</row>
    <row r="110" spans="19:47" s="106" customFormat="1" ht="14" x14ac:dyDescent="0.15"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</row>
    <row r="111" spans="19:47" s="106" customFormat="1" ht="14" x14ac:dyDescent="0.15"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</row>
    <row r="112" spans="19:47" s="106" customFormat="1" ht="14" x14ac:dyDescent="0.15"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</row>
    <row r="113" spans="19:47" s="106" customFormat="1" ht="14" x14ac:dyDescent="0.15"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</row>
    <row r="114" spans="19:47" s="106" customFormat="1" ht="14" x14ac:dyDescent="0.15"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</row>
    <row r="115" spans="19:47" s="106" customFormat="1" ht="14" x14ac:dyDescent="0.15"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</row>
    <row r="116" spans="19:47" s="106" customFormat="1" ht="14" x14ac:dyDescent="0.15"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</row>
    <row r="117" spans="19:47" s="106" customFormat="1" ht="14" x14ac:dyDescent="0.15"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</row>
    <row r="118" spans="19:47" s="106" customFormat="1" ht="14" x14ac:dyDescent="0.15"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</row>
    <row r="119" spans="19:47" s="106" customFormat="1" ht="14" x14ac:dyDescent="0.15"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</row>
    <row r="120" spans="19:47" s="106" customFormat="1" ht="14" x14ac:dyDescent="0.15"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</row>
    <row r="121" spans="19:47" s="106" customFormat="1" ht="14" x14ac:dyDescent="0.15"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</row>
    <row r="122" spans="19:47" s="106" customFormat="1" ht="14" x14ac:dyDescent="0.15"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</row>
    <row r="123" spans="19:47" s="106" customFormat="1" ht="14" x14ac:dyDescent="0.15"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</row>
    <row r="124" spans="19:47" s="106" customFormat="1" ht="14" x14ac:dyDescent="0.15"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</row>
    <row r="125" spans="19:47" s="106" customFormat="1" ht="14" x14ac:dyDescent="0.15"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</row>
    <row r="126" spans="19:47" s="106" customFormat="1" ht="14" x14ac:dyDescent="0.15"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</row>
    <row r="127" spans="19:47" s="106" customFormat="1" ht="14" x14ac:dyDescent="0.15"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</row>
    <row r="128" spans="19:47" s="106" customFormat="1" ht="14" x14ac:dyDescent="0.15"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</row>
    <row r="129" spans="19:47" s="106" customFormat="1" ht="14" x14ac:dyDescent="0.15"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</row>
    <row r="130" spans="19:47" s="106" customFormat="1" ht="14" x14ac:dyDescent="0.15"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</row>
    <row r="131" spans="19:47" s="106" customFormat="1" ht="14" x14ac:dyDescent="0.15"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</row>
    <row r="132" spans="19:47" s="106" customFormat="1" ht="14" x14ac:dyDescent="0.15"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</row>
    <row r="133" spans="19:47" s="106" customFormat="1" ht="14" x14ac:dyDescent="0.15"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</row>
    <row r="134" spans="19:47" s="106" customFormat="1" ht="14" x14ac:dyDescent="0.15"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</row>
    <row r="135" spans="19:47" s="106" customFormat="1" ht="14" x14ac:dyDescent="0.15"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</row>
    <row r="136" spans="19:47" s="106" customFormat="1" ht="14" x14ac:dyDescent="0.15"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</row>
    <row r="137" spans="19:47" s="106" customFormat="1" ht="14" x14ac:dyDescent="0.15"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</row>
    <row r="138" spans="19:47" s="106" customFormat="1" ht="14" x14ac:dyDescent="0.15"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</row>
    <row r="139" spans="19:47" s="106" customFormat="1" ht="14" x14ac:dyDescent="0.15"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</row>
    <row r="140" spans="19:47" s="106" customFormat="1" ht="14" x14ac:dyDescent="0.15"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</row>
    <row r="141" spans="19:47" s="106" customFormat="1" ht="14" x14ac:dyDescent="0.15"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</row>
    <row r="142" spans="19:47" s="106" customFormat="1" ht="14" x14ac:dyDescent="0.15"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</row>
    <row r="143" spans="19:47" s="106" customFormat="1" ht="14" x14ac:dyDescent="0.15"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</row>
    <row r="144" spans="19:47" s="106" customFormat="1" ht="14" x14ac:dyDescent="0.15"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</row>
    <row r="145" spans="19:47" s="106" customFormat="1" ht="14" x14ac:dyDescent="0.15"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</row>
    <row r="146" spans="19:47" s="106" customFormat="1" ht="14" x14ac:dyDescent="0.15"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</row>
    <row r="147" spans="19:47" s="106" customFormat="1" ht="14" x14ac:dyDescent="0.15"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</row>
    <row r="148" spans="19:47" s="106" customFormat="1" ht="14" x14ac:dyDescent="0.15"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</row>
    <row r="149" spans="19:47" s="106" customFormat="1" ht="14" x14ac:dyDescent="0.15"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</row>
    <row r="150" spans="19:47" s="106" customFormat="1" ht="14" x14ac:dyDescent="0.15"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</row>
    <row r="151" spans="19:47" s="106" customFormat="1" ht="14" x14ac:dyDescent="0.15"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</row>
    <row r="152" spans="19:47" s="106" customFormat="1" ht="14" x14ac:dyDescent="0.15"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</row>
    <row r="153" spans="19:47" s="106" customFormat="1" ht="14" x14ac:dyDescent="0.15"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</row>
    <row r="154" spans="19:47" s="106" customFormat="1" ht="14" x14ac:dyDescent="0.15"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</row>
    <row r="155" spans="19:47" s="106" customFormat="1" ht="14" x14ac:dyDescent="0.15"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</row>
    <row r="156" spans="19:47" s="106" customFormat="1" ht="14" x14ac:dyDescent="0.15"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</row>
    <row r="157" spans="19:47" s="106" customFormat="1" ht="14" x14ac:dyDescent="0.15"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</row>
    <row r="158" spans="19:47" s="106" customFormat="1" ht="14" x14ac:dyDescent="0.15"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</row>
    <row r="159" spans="19:47" s="106" customFormat="1" ht="14" x14ac:dyDescent="0.15"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</row>
    <row r="160" spans="19:47" s="106" customFormat="1" ht="14" x14ac:dyDescent="0.15"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</row>
    <row r="161" spans="19:47" s="106" customFormat="1" ht="14" x14ac:dyDescent="0.15"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</row>
    <row r="162" spans="19:47" s="106" customFormat="1" ht="14" x14ac:dyDescent="0.15"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</row>
    <row r="163" spans="19:47" s="106" customFormat="1" ht="14" x14ac:dyDescent="0.15"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</row>
    <row r="164" spans="19:47" s="106" customFormat="1" ht="14" x14ac:dyDescent="0.15"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</row>
    <row r="165" spans="19:47" s="106" customFormat="1" ht="14" x14ac:dyDescent="0.15"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</row>
    <row r="166" spans="19:47" s="106" customFormat="1" ht="14" x14ac:dyDescent="0.15"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</row>
    <row r="167" spans="19:47" s="106" customFormat="1" ht="14" x14ac:dyDescent="0.15"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</row>
    <row r="168" spans="19:47" s="106" customFormat="1" ht="14" x14ac:dyDescent="0.15"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</row>
    <row r="169" spans="19:47" s="106" customFormat="1" ht="14" x14ac:dyDescent="0.15"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</row>
    <row r="170" spans="19:47" s="106" customFormat="1" ht="14" x14ac:dyDescent="0.15"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</row>
    <row r="171" spans="19:47" s="106" customFormat="1" ht="14" x14ac:dyDescent="0.15"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</row>
    <row r="172" spans="19:47" s="106" customFormat="1" ht="14" x14ac:dyDescent="0.15"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</row>
    <row r="173" spans="19:47" s="106" customFormat="1" ht="14" x14ac:dyDescent="0.15"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</row>
    <row r="174" spans="19:47" s="106" customFormat="1" ht="14" x14ac:dyDescent="0.15"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</row>
    <row r="175" spans="19:47" s="106" customFormat="1" ht="14" x14ac:dyDescent="0.15"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</row>
    <row r="176" spans="19:47" s="106" customFormat="1" ht="14" x14ac:dyDescent="0.15"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</row>
    <row r="177" spans="19:47" s="106" customFormat="1" ht="14" x14ac:dyDescent="0.15"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</row>
    <row r="178" spans="19:47" s="106" customFormat="1" ht="14" x14ac:dyDescent="0.15"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</row>
    <row r="179" spans="19:47" s="106" customFormat="1" ht="14" x14ac:dyDescent="0.15"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</row>
    <row r="180" spans="19:47" s="106" customFormat="1" ht="14" x14ac:dyDescent="0.15"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</row>
    <row r="181" spans="19:47" s="106" customFormat="1" ht="14" x14ac:dyDescent="0.15"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</row>
    <row r="182" spans="19:47" s="106" customFormat="1" ht="14" x14ac:dyDescent="0.15"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</row>
    <row r="183" spans="19:47" s="106" customFormat="1" ht="14" x14ac:dyDescent="0.15"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</row>
    <row r="184" spans="19:47" s="106" customFormat="1" ht="14" x14ac:dyDescent="0.15"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</row>
    <row r="185" spans="19:47" s="106" customFormat="1" ht="14" x14ac:dyDescent="0.15"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</row>
    <row r="186" spans="19:47" s="106" customFormat="1" ht="14" x14ac:dyDescent="0.15"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</row>
    <row r="187" spans="19:47" s="106" customFormat="1" ht="14" x14ac:dyDescent="0.15"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</row>
    <row r="188" spans="19:47" s="106" customFormat="1" ht="14" x14ac:dyDescent="0.15"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</row>
    <row r="189" spans="19:47" s="106" customFormat="1" ht="14" x14ac:dyDescent="0.15"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</row>
    <row r="190" spans="19:47" s="106" customFormat="1" ht="14" x14ac:dyDescent="0.15"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</row>
    <row r="191" spans="19:47" s="106" customFormat="1" ht="14" x14ac:dyDescent="0.15"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</row>
    <row r="192" spans="19:47" s="106" customFormat="1" ht="14" x14ac:dyDescent="0.15"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</row>
    <row r="193" spans="19:183" s="106" customFormat="1" ht="14" x14ac:dyDescent="0.15"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</row>
    <row r="194" spans="19:183" s="106" customFormat="1" ht="14" x14ac:dyDescent="0.15"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</row>
    <row r="195" spans="19:183" s="106" customFormat="1" ht="14" x14ac:dyDescent="0.15"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</row>
    <row r="196" spans="19:183" s="106" customFormat="1" ht="14" x14ac:dyDescent="0.15"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</row>
    <row r="197" spans="19:183" s="106" customFormat="1" ht="14" x14ac:dyDescent="0.15"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</row>
    <row r="198" spans="19:183" s="106" customFormat="1" ht="14" x14ac:dyDescent="0.15"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</row>
    <row r="199" spans="19:183" s="106" customFormat="1" ht="14" x14ac:dyDescent="0.15"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</row>
    <row r="200" spans="19:183" s="106" customFormat="1" ht="14" x14ac:dyDescent="0.15"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</row>
    <row r="201" spans="19:183" s="102" customFormat="1" ht="14" x14ac:dyDescent="0.15"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/>
      <c r="FD201" s="106"/>
      <c r="FE201" s="106"/>
      <c r="FF201" s="106"/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/>
      <c r="FX201" s="106"/>
      <c r="FY201" s="106"/>
      <c r="FZ201" s="106"/>
      <c r="GA201" s="106"/>
    </row>
    <row r="202" spans="19:183" s="102" customFormat="1" ht="14" x14ac:dyDescent="0.15"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/>
      <c r="FD202" s="106"/>
      <c r="FE202" s="106"/>
      <c r="FF202" s="106"/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/>
      <c r="FX202" s="106"/>
      <c r="FY202" s="106"/>
      <c r="FZ202" s="106"/>
      <c r="GA202" s="106"/>
    </row>
    <row r="203" spans="19:183" s="102" customFormat="1" ht="14" x14ac:dyDescent="0.15"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/>
      <c r="CM203" s="106"/>
      <c r="CN203" s="106"/>
      <c r="CO203" s="106"/>
      <c r="CP203" s="106"/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/>
      <c r="DD203" s="106"/>
      <c r="DE203" s="106"/>
      <c r="DF203" s="106"/>
      <c r="DG203" s="106"/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6"/>
      <c r="DV203" s="106"/>
      <c r="DW203" s="106"/>
      <c r="DX203" s="106"/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/>
      <c r="FC203" s="106"/>
      <c r="FD203" s="106"/>
      <c r="FE203" s="106"/>
      <c r="FF203" s="106"/>
      <c r="FG203" s="106"/>
      <c r="FH203" s="106"/>
      <c r="FI203" s="106"/>
      <c r="FJ203" s="106"/>
      <c r="FK203" s="106"/>
      <c r="FL203" s="106"/>
      <c r="FM203" s="106"/>
      <c r="FN203" s="106"/>
      <c r="FO203" s="106"/>
      <c r="FP203" s="106"/>
      <c r="FQ203" s="106"/>
      <c r="FR203" s="106"/>
      <c r="FS203" s="106"/>
      <c r="FT203" s="106"/>
      <c r="FU203" s="106"/>
      <c r="FV203" s="106"/>
      <c r="FW203" s="106"/>
      <c r="FX203" s="106"/>
      <c r="FY203" s="106"/>
      <c r="FZ203" s="106"/>
      <c r="GA203" s="106"/>
    </row>
    <row r="204" spans="19:183" s="102" customFormat="1" ht="14" x14ac:dyDescent="0.15"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6"/>
      <c r="CN204" s="106"/>
      <c r="CO204" s="106"/>
      <c r="CP204" s="106"/>
      <c r="CQ204" s="106"/>
      <c r="CR204" s="106"/>
      <c r="CS204" s="106"/>
      <c r="CT204" s="106"/>
      <c r="CU204" s="106"/>
      <c r="CV204" s="106"/>
      <c r="CW204" s="106"/>
      <c r="CX204" s="106"/>
      <c r="CY204" s="106"/>
      <c r="CZ204" s="106"/>
      <c r="DA204" s="106"/>
      <c r="DB204" s="106"/>
      <c r="DC204" s="106"/>
      <c r="DD204" s="106"/>
      <c r="DE204" s="106"/>
      <c r="DF204" s="106"/>
      <c r="DG204" s="106"/>
      <c r="DH204" s="106"/>
      <c r="DI204" s="106"/>
      <c r="DJ204" s="106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6"/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06"/>
      <c r="EZ204" s="106"/>
      <c r="FA204" s="106"/>
      <c r="FB204" s="106"/>
      <c r="FC204" s="106"/>
      <c r="FD204" s="106"/>
      <c r="FE204" s="106"/>
      <c r="FF204" s="106"/>
      <c r="FG204" s="106"/>
      <c r="FH204" s="106"/>
      <c r="FI204" s="106"/>
      <c r="FJ204" s="106"/>
      <c r="FK204" s="106"/>
      <c r="FL204" s="106"/>
      <c r="FM204" s="106"/>
      <c r="FN204" s="106"/>
      <c r="FO204" s="106"/>
      <c r="FP204" s="106"/>
      <c r="FQ204" s="106"/>
      <c r="FR204" s="106"/>
      <c r="FS204" s="106"/>
      <c r="FT204" s="106"/>
      <c r="FU204" s="106"/>
      <c r="FV204" s="106"/>
      <c r="FW204" s="106"/>
      <c r="FX204" s="106"/>
      <c r="FY204" s="106"/>
      <c r="FZ204" s="106"/>
      <c r="GA204" s="106"/>
    </row>
    <row r="205" spans="19:183" s="102" customFormat="1" ht="14" x14ac:dyDescent="0.15"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6"/>
      <c r="CN205" s="106"/>
      <c r="CO205" s="106"/>
      <c r="CP205" s="106"/>
      <c r="CQ205" s="106"/>
      <c r="CR205" s="106"/>
      <c r="CS205" s="106"/>
      <c r="CT205" s="106"/>
      <c r="CU205" s="106"/>
      <c r="CV205" s="106"/>
      <c r="CW205" s="106"/>
      <c r="CX205" s="106"/>
      <c r="CY205" s="106"/>
      <c r="CZ205" s="106"/>
      <c r="DA205" s="106"/>
      <c r="DB205" s="106"/>
      <c r="DC205" s="106"/>
      <c r="DD205" s="106"/>
      <c r="DE205" s="106"/>
      <c r="DF205" s="106"/>
      <c r="DG205" s="106"/>
      <c r="DH205" s="106"/>
      <c r="DI205" s="106"/>
      <c r="DJ205" s="106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6"/>
      <c r="DV205" s="106"/>
      <c r="DW205" s="106"/>
      <c r="DX205" s="106"/>
      <c r="DY205" s="106"/>
      <c r="DZ205" s="106"/>
      <c r="EA205" s="106"/>
      <c r="EB205" s="106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06"/>
      <c r="EZ205" s="106"/>
      <c r="FA205" s="106"/>
      <c r="FB205" s="106"/>
      <c r="FC205" s="106"/>
      <c r="FD205" s="106"/>
      <c r="FE205" s="106"/>
      <c r="FF205" s="106"/>
      <c r="FG205" s="106"/>
      <c r="FH205" s="106"/>
      <c r="FI205" s="106"/>
      <c r="FJ205" s="106"/>
      <c r="FK205" s="106"/>
      <c r="FL205" s="106"/>
      <c r="FM205" s="106"/>
      <c r="FN205" s="106"/>
      <c r="FO205" s="106"/>
      <c r="FP205" s="106"/>
      <c r="FQ205" s="106"/>
      <c r="FR205" s="106"/>
      <c r="FS205" s="106"/>
      <c r="FT205" s="106"/>
      <c r="FU205" s="106"/>
      <c r="FV205" s="106"/>
      <c r="FW205" s="106"/>
      <c r="FX205" s="106"/>
      <c r="FY205" s="106"/>
      <c r="FZ205" s="106"/>
      <c r="GA205" s="106"/>
    </row>
    <row r="206" spans="19:183" s="102" customFormat="1" ht="14" x14ac:dyDescent="0.15"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/>
      <c r="FD206" s="106"/>
      <c r="FE206" s="106"/>
      <c r="FF206" s="106"/>
      <c r="FG206" s="106"/>
      <c r="FH206" s="106"/>
      <c r="FI206" s="106"/>
      <c r="FJ206" s="106"/>
      <c r="FK206" s="106"/>
      <c r="FL206" s="106"/>
      <c r="FM206" s="106"/>
      <c r="FN206" s="106"/>
      <c r="FO206" s="106"/>
      <c r="FP206" s="106"/>
      <c r="FQ206" s="106"/>
      <c r="FR206" s="106"/>
      <c r="FS206" s="106"/>
      <c r="FT206" s="106"/>
      <c r="FU206" s="106"/>
      <c r="FV206" s="106"/>
      <c r="FW206" s="106"/>
      <c r="FX206" s="106"/>
      <c r="FY206" s="106"/>
      <c r="FZ206" s="106"/>
      <c r="GA206" s="106"/>
    </row>
    <row r="207" spans="19:183" s="102" customFormat="1" ht="14" x14ac:dyDescent="0.15"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106"/>
      <c r="CR207" s="106"/>
      <c r="CS207" s="106"/>
      <c r="CT207" s="106"/>
      <c r="CU207" s="106"/>
      <c r="CV207" s="106"/>
      <c r="CW207" s="106"/>
      <c r="CX207" s="106"/>
      <c r="CY207" s="106"/>
      <c r="CZ207" s="106"/>
      <c r="DA207" s="106"/>
      <c r="DB207" s="106"/>
      <c r="DC207" s="106"/>
      <c r="DD207" s="106"/>
      <c r="DE207" s="106"/>
      <c r="DF207" s="106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6"/>
      <c r="DV207" s="106"/>
      <c r="DW207" s="106"/>
      <c r="DX207" s="106"/>
      <c r="DY207" s="106"/>
      <c r="DZ207" s="106"/>
      <c r="EA207" s="106"/>
      <c r="EB207" s="106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06"/>
      <c r="EZ207" s="106"/>
      <c r="FA207" s="106"/>
      <c r="FB207" s="106"/>
      <c r="FC207" s="106"/>
      <c r="FD207" s="106"/>
      <c r="FE207" s="106"/>
      <c r="FF207" s="106"/>
      <c r="FG207" s="106"/>
      <c r="FH207" s="106"/>
      <c r="FI207" s="106"/>
      <c r="FJ207" s="106"/>
      <c r="FK207" s="106"/>
      <c r="FL207" s="106"/>
      <c r="FM207" s="106"/>
      <c r="FN207" s="106"/>
      <c r="FO207" s="106"/>
      <c r="FP207" s="106"/>
      <c r="FQ207" s="106"/>
      <c r="FR207" s="106"/>
      <c r="FS207" s="106"/>
      <c r="FT207" s="106"/>
      <c r="FU207" s="106"/>
      <c r="FV207" s="106"/>
      <c r="FW207" s="106"/>
      <c r="FX207" s="106"/>
      <c r="FY207" s="106"/>
      <c r="FZ207" s="106"/>
      <c r="GA207" s="106"/>
    </row>
    <row r="208" spans="19:183" s="102" customFormat="1" ht="14" x14ac:dyDescent="0.15"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6"/>
      <c r="CT208" s="106"/>
      <c r="CU208" s="106"/>
      <c r="CV208" s="106"/>
      <c r="CW208" s="106"/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6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6"/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06"/>
      <c r="EZ208" s="106"/>
      <c r="FA208" s="106"/>
      <c r="FB208" s="106"/>
      <c r="FC208" s="106"/>
      <c r="FD208" s="106"/>
      <c r="FE208" s="106"/>
      <c r="FF208" s="106"/>
      <c r="FG208" s="106"/>
      <c r="FH208" s="106"/>
      <c r="FI208" s="106"/>
      <c r="FJ208" s="106"/>
      <c r="FK208" s="106"/>
      <c r="FL208" s="106"/>
      <c r="FM208" s="106"/>
      <c r="FN208" s="106"/>
      <c r="FO208" s="106"/>
      <c r="FP208" s="106"/>
      <c r="FQ208" s="106"/>
      <c r="FR208" s="106"/>
      <c r="FS208" s="106"/>
      <c r="FT208" s="106"/>
      <c r="FU208" s="106"/>
      <c r="FV208" s="106"/>
      <c r="FW208" s="106"/>
      <c r="FX208" s="106"/>
      <c r="FY208" s="106"/>
      <c r="FZ208" s="106"/>
      <c r="GA208" s="106"/>
    </row>
    <row r="209" spans="19:183" s="102" customFormat="1" ht="14" x14ac:dyDescent="0.15"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6"/>
      <c r="CT209" s="106"/>
      <c r="CU209" s="106"/>
      <c r="CV209" s="106"/>
      <c r="CW209" s="106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6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6"/>
      <c r="DV209" s="106"/>
      <c r="DW209" s="106"/>
      <c r="DX209" s="106"/>
      <c r="DY209" s="106"/>
      <c r="DZ209" s="106"/>
      <c r="EA209" s="106"/>
      <c r="EB209" s="106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06"/>
      <c r="EZ209" s="106"/>
      <c r="FA209" s="106"/>
      <c r="FB209" s="106"/>
      <c r="FC209" s="106"/>
      <c r="FD209" s="106"/>
      <c r="FE209" s="106"/>
      <c r="FF209" s="106"/>
      <c r="FG209" s="106"/>
      <c r="FH209" s="106"/>
      <c r="FI209" s="106"/>
      <c r="FJ209" s="106"/>
      <c r="FK209" s="106"/>
      <c r="FL209" s="106"/>
      <c r="FM209" s="106"/>
      <c r="FN209" s="106"/>
      <c r="FO209" s="106"/>
      <c r="FP209" s="106"/>
      <c r="FQ209" s="106"/>
      <c r="FR209" s="106"/>
      <c r="FS209" s="106"/>
      <c r="FT209" s="106"/>
      <c r="FU209" s="106"/>
      <c r="FV209" s="106"/>
      <c r="FW209" s="106"/>
      <c r="FX209" s="106"/>
      <c r="FY209" s="106"/>
      <c r="FZ209" s="106"/>
      <c r="GA209" s="106"/>
    </row>
    <row r="210" spans="19:183" s="102" customFormat="1" ht="14" x14ac:dyDescent="0.15"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</row>
    <row r="211" spans="19:183" s="102" customFormat="1" ht="14" x14ac:dyDescent="0.15"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06"/>
      <c r="CN211" s="106"/>
      <c r="CO211" s="10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/>
      <c r="FD211" s="106"/>
      <c r="FE211" s="106"/>
      <c r="FF211" s="106"/>
      <c r="FG211" s="106"/>
      <c r="FH211" s="106"/>
      <c r="FI211" s="106"/>
      <c r="FJ211" s="106"/>
      <c r="FK211" s="106"/>
      <c r="FL211" s="106"/>
      <c r="FM211" s="106"/>
      <c r="FN211" s="106"/>
      <c r="FO211" s="106"/>
      <c r="FP211" s="106"/>
      <c r="FQ211" s="106"/>
      <c r="FR211" s="106"/>
      <c r="FS211" s="106"/>
      <c r="FT211" s="106"/>
      <c r="FU211" s="106"/>
      <c r="FV211" s="106"/>
      <c r="FW211" s="106"/>
      <c r="FX211" s="106"/>
      <c r="FY211" s="106"/>
      <c r="FZ211" s="106"/>
      <c r="GA211" s="106"/>
    </row>
    <row r="212" spans="19:183" s="102" customFormat="1" ht="14" x14ac:dyDescent="0.15"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/>
      <c r="FB212" s="106"/>
      <c r="FC212" s="106"/>
      <c r="FD212" s="106"/>
      <c r="FE212" s="106"/>
      <c r="FF212" s="106"/>
      <c r="FG212" s="106"/>
      <c r="FH212" s="106"/>
      <c r="FI212" s="106"/>
      <c r="FJ212" s="106"/>
      <c r="FK212" s="106"/>
      <c r="FL212" s="106"/>
      <c r="FM212" s="106"/>
      <c r="FN212" s="106"/>
      <c r="FO212" s="106"/>
      <c r="FP212" s="106"/>
      <c r="FQ212" s="106"/>
      <c r="FR212" s="106"/>
      <c r="FS212" s="106"/>
      <c r="FT212" s="106"/>
      <c r="FU212" s="106"/>
      <c r="FV212" s="106"/>
      <c r="FW212" s="106"/>
      <c r="FX212" s="106"/>
      <c r="FY212" s="106"/>
      <c r="FZ212" s="106"/>
      <c r="GA212" s="106"/>
    </row>
    <row r="213" spans="19:183" s="102" customFormat="1" ht="14" x14ac:dyDescent="0.15"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</row>
    <row r="214" spans="19:183" s="102" customFormat="1" ht="14" x14ac:dyDescent="0.15"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/>
      <c r="FD214" s="106"/>
      <c r="FE214" s="106"/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/>
      <c r="FX214" s="106"/>
      <c r="FY214" s="106"/>
      <c r="FZ214" s="106"/>
      <c r="GA214" s="106"/>
    </row>
    <row r="215" spans="19:183" s="102" customFormat="1" ht="14" x14ac:dyDescent="0.15"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06"/>
      <c r="CN215" s="106"/>
      <c r="CO215" s="10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6"/>
      <c r="DV215" s="106"/>
      <c r="DW215" s="106"/>
      <c r="DX215" s="106"/>
      <c r="DY215" s="106"/>
      <c r="DZ215" s="106"/>
      <c r="EA215" s="106"/>
      <c r="EB215" s="106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06"/>
      <c r="EZ215" s="106"/>
      <c r="FA215" s="106"/>
      <c r="FB215" s="106"/>
      <c r="FC215" s="106"/>
      <c r="FD215" s="106"/>
      <c r="FE215" s="106"/>
      <c r="FF215" s="106"/>
      <c r="FG215" s="106"/>
      <c r="FH215" s="106"/>
      <c r="FI215" s="106"/>
      <c r="FJ215" s="106"/>
      <c r="FK215" s="106"/>
      <c r="FL215" s="106"/>
      <c r="FM215" s="106"/>
      <c r="FN215" s="106"/>
      <c r="FO215" s="106"/>
      <c r="FP215" s="106"/>
      <c r="FQ215" s="106"/>
      <c r="FR215" s="106"/>
      <c r="FS215" s="106"/>
      <c r="FT215" s="106"/>
      <c r="FU215" s="106"/>
      <c r="FV215" s="106"/>
      <c r="FW215" s="106"/>
      <c r="FX215" s="106"/>
      <c r="FY215" s="106"/>
      <c r="FZ215" s="106"/>
      <c r="GA215" s="106"/>
    </row>
    <row r="216" spans="19:183" s="102" customFormat="1" ht="14" x14ac:dyDescent="0.15"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/>
      <c r="FD216" s="106"/>
      <c r="FE216" s="106"/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/>
      <c r="FX216" s="106"/>
      <c r="FY216" s="106"/>
      <c r="FZ216" s="106"/>
      <c r="GA216" s="106"/>
    </row>
    <row r="217" spans="19:183" s="102" customFormat="1" ht="14" x14ac:dyDescent="0.15"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/>
      <c r="FD217" s="106"/>
      <c r="FE217" s="106"/>
      <c r="FF217" s="106"/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/>
      <c r="FX217" s="106"/>
      <c r="FY217" s="106"/>
      <c r="FZ217" s="106"/>
      <c r="GA217" s="106"/>
    </row>
    <row r="218" spans="19:183" s="102" customFormat="1" ht="14" x14ac:dyDescent="0.15"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06"/>
      <c r="CN218" s="106"/>
      <c r="CO218" s="10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/>
      <c r="FD218" s="106"/>
      <c r="FE218" s="106"/>
      <c r="FF218" s="106"/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/>
      <c r="FX218" s="106"/>
      <c r="FY218" s="106"/>
      <c r="FZ218" s="106"/>
      <c r="GA218" s="106"/>
    </row>
    <row r="219" spans="19:183" s="102" customFormat="1" ht="14" x14ac:dyDescent="0.15"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/>
      <c r="FD219" s="106"/>
      <c r="FE219" s="106"/>
      <c r="FF219" s="106"/>
      <c r="FG219" s="106"/>
      <c r="FH219" s="106"/>
      <c r="FI219" s="106"/>
      <c r="FJ219" s="106"/>
      <c r="FK219" s="106"/>
      <c r="FL219" s="106"/>
      <c r="FM219" s="106"/>
      <c r="FN219" s="106"/>
      <c r="FO219" s="106"/>
      <c r="FP219" s="106"/>
      <c r="FQ219" s="106"/>
      <c r="FR219" s="106"/>
      <c r="FS219" s="106"/>
      <c r="FT219" s="106"/>
      <c r="FU219" s="106"/>
      <c r="FV219" s="106"/>
      <c r="FW219" s="106"/>
      <c r="FX219" s="106"/>
      <c r="FY219" s="106"/>
      <c r="FZ219" s="106"/>
      <c r="GA219" s="106"/>
    </row>
    <row r="220" spans="19:183" s="102" customFormat="1" ht="14" x14ac:dyDescent="0.15"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/>
      <c r="FD220" s="106"/>
      <c r="FE220" s="106"/>
      <c r="FF220" s="106"/>
      <c r="FG220" s="106"/>
      <c r="FH220" s="106"/>
      <c r="FI220" s="106"/>
      <c r="FJ220" s="106"/>
      <c r="FK220" s="106"/>
      <c r="FL220" s="106"/>
      <c r="FM220" s="106"/>
      <c r="FN220" s="106"/>
      <c r="FO220" s="106"/>
      <c r="FP220" s="106"/>
      <c r="FQ220" s="106"/>
      <c r="FR220" s="106"/>
      <c r="FS220" s="106"/>
      <c r="FT220" s="106"/>
      <c r="FU220" s="106"/>
      <c r="FV220" s="106"/>
      <c r="FW220" s="106"/>
      <c r="FX220" s="106"/>
      <c r="FY220" s="106"/>
      <c r="FZ220" s="106"/>
      <c r="GA220" s="106"/>
    </row>
    <row r="221" spans="19:183" s="102" customFormat="1" ht="14" x14ac:dyDescent="0.15"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/>
      <c r="FD221" s="106"/>
      <c r="FE221" s="106"/>
      <c r="FF221" s="106"/>
      <c r="FG221" s="106"/>
      <c r="FH221" s="106"/>
      <c r="FI221" s="106"/>
      <c r="FJ221" s="106"/>
      <c r="FK221" s="106"/>
      <c r="FL221" s="106"/>
      <c r="FM221" s="106"/>
      <c r="FN221" s="106"/>
      <c r="FO221" s="106"/>
      <c r="FP221" s="106"/>
      <c r="FQ221" s="106"/>
      <c r="FR221" s="106"/>
      <c r="FS221" s="106"/>
      <c r="FT221" s="106"/>
      <c r="FU221" s="106"/>
      <c r="FV221" s="106"/>
      <c r="FW221" s="106"/>
      <c r="FX221" s="106"/>
      <c r="FY221" s="106"/>
      <c r="FZ221" s="106"/>
      <c r="GA221" s="106"/>
    </row>
    <row r="222" spans="19:183" s="102" customFormat="1" ht="14" x14ac:dyDescent="0.15"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/>
      <c r="FD222" s="106"/>
      <c r="FE222" s="106"/>
      <c r="FF222" s="106"/>
      <c r="FG222" s="106"/>
      <c r="FH222" s="106"/>
      <c r="FI222" s="106"/>
      <c r="FJ222" s="106"/>
      <c r="FK222" s="106"/>
      <c r="FL222" s="106"/>
      <c r="FM222" s="106"/>
      <c r="FN222" s="106"/>
      <c r="FO222" s="106"/>
      <c r="FP222" s="106"/>
      <c r="FQ222" s="106"/>
      <c r="FR222" s="106"/>
      <c r="FS222" s="106"/>
      <c r="FT222" s="106"/>
      <c r="FU222" s="106"/>
      <c r="FV222" s="106"/>
      <c r="FW222" s="106"/>
      <c r="FX222" s="106"/>
      <c r="FY222" s="106"/>
      <c r="FZ222" s="106"/>
      <c r="GA222" s="106"/>
    </row>
    <row r="223" spans="19:183" s="102" customFormat="1" ht="14" x14ac:dyDescent="0.15"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/>
      <c r="FC223" s="106"/>
      <c r="FD223" s="106"/>
      <c r="FE223" s="106"/>
      <c r="FF223" s="106"/>
      <c r="FG223" s="106"/>
      <c r="FH223" s="106"/>
      <c r="FI223" s="106"/>
      <c r="FJ223" s="106"/>
      <c r="FK223" s="106"/>
      <c r="FL223" s="106"/>
      <c r="FM223" s="106"/>
      <c r="FN223" s="106"/>
      <c r="FO223" s="106"/>
      <c r="FP223" s="106"/>
      <c r="FQ223" s="106"/>
      <c r="FR223" s="106"/>
      <c r="FS223" s="106"/>
      <c r="FT223" s="106"/>
      <c r="FU223" s="106"/>
      <c r="FV223" s="106"/>
      <c r="FW223" s="106"/>
      <c r="FX223" s="106"/>
      <c r="FY223" s="106"/>
      <c r="FZ223" s="106"/>
      <c r="GA223" s="106"/>
    </row>
    <row r="224" spans="19:183" s="102" customFormat="1" ht="14" x14ac:dyDescent="0.15"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/>
      <c r="FZ224" s="106"/>
      <c r="GA224" s="106"/>
    </row>
    <row r="225" spans="19:183" s="102" customFormat="1" ht="14" x14ac:dyDescent="0.15"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</row>
    <row r="226" spans="19:183" s="102" customFormat="1" ht="14" x14ac:dyDescent="0.15"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06"/>
      <c r="CN226" s="106"/>
      <c r="CO226" s="10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/>
      <c r="FD226" s="106"/>
      <c r="FE226" s="106"/>
      <c r="FF226" s="106"/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/>
      <c r="FX226" s="106"/>
      <c r="FY226" s="106"/>
      <c r="FZ226" s="106"/>
      <c r="GA226" s="106"/>
    </row>
    <row r="227" spans="19:183" s="102" customFormat="1" ht="14" x14ac:dyDescent="0.15"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/>
      <c r="FD227" s="106"/>
      <c r="FE227" s="106"/>
      <c r="FF227" s="106"/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/>
      <c r="FX227" s="106"/>
      <c r="FY227" s="106"/>
      <c r="FZ227" s="106"/>
      <c r="GA227" s="106"/>
    </row>
    <row r="228" spans="19:183" s="102" customFormat="1" ht="14" x14ac:dyDescent="0.15"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06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06"/>
      <c r="GA228" s="106"/>
    </row>
    <row r="229" spans="19:183" s="102" customFormat="1" ht="14" x14ac:dyDescent="0.15"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  <c r="CL229" s="106"/>
      <c r="CM229" s="106"/>
      <c r="CN229" s="106"/>
      <c r="CO229" s="106"/>
      <c r="CP229" s="106"/>
      <c r="CQ229" s="106"/>
      <c r="CR229" s="106"/>
      <c r="CS229" s="106"/>
      <c r="CT229" s="106"/>
      <c r="CU229" s="106"/>
      <c r="CV229" s="106"/>
      <c r="CW229" s="106"/>
      <c r="CX229" s="106"/>
      <c r="CY229" s="106"/>
      <c r="CZ229" s="106"/>
      <c r="DA229" s="106"/>
      <c r="DB229" s="106"/>
      <c r="DC229" s="106"/>
      <c r="DD229" s="106"/>
      <c r="DE229" s="106"/>
      <c r="DF229" s="106"/>
      <c r="DG229" s="106"/>
      <c r="DH229" s="106"/>
      <c r="DI229" s="106"/>
      <c r="DJ229" s="106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6"/>
      <c r="DV229" s="106"/>
      <c r="DW229" s="106"/>
      <c r="DX229" s="106"/>
      <c r="DY229" s="106"/>
      <c r="DZ229" s="106"/>
      <c r="EA229" s="106"/>
      <c r="EB229" s="106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06"/>
      <c r="EZ229" s="106"/>
      <c r="FA229" s="106"/>
      <c r="FB229" s="106"/>
      <c r="FC229" s="106"/>
      <c r="FD229" s="106"/>
      <c r="FE229" s="106"/>
      <c r="FF229" s="106"/>
      <c r="FG229" s="106"/>
      <c r="FH229" s="106"/>
      <c r="FI229" s="106"/>
      <c r="FJ229" s="106"/>
      <c r="FK229" s="106"/>
      <c r="FL229" s="106"/>
      <c r="FM229" s="106"/>
      <c r="FN229" s="106"/>
      <c r="FO229" s="106"/>
      <c r="FP229" s="106"/>
      <c r="FQ229" s="106"/>
      <c r="FR229" s="106"/>
      <c r="FS229" s="106"/>
      <c r="FT229" s="106"/>
      <c r="FU229" s="106"/>
      <c r="FV229" s="106"/>
      <c r="FW229" s="106"/>
      <c r="FX229" s="106"/>
      <c r="FY229" s="106"/>
      <c r="FZ229" s="106"/>
      <c r="GA229" s="106"/>
    </row>
    <row r="230" spans="19:183" s="102" customFormat="1" ht="14" x14ac:dyDescent="0.15"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/>
      <c r="FD230" s="106"/>
      <c r="FE230" s="106"/>
      <c r="FF230" s="106"/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/>
      <c r="FX230" s="106"/>
      <c r="FY230" s="106"/>
      <c r="FZ230" s="106"/>
      <c r="GA230" s="106"/>
    </row>
    <row r="231" spans="19:183" s="102" customFormat="1" ht="14" x14ac:dyDescent="0.15"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/>
      <c r="FD231" s="106"/>
      <c r="FE231" s="106"/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/>
      <c r="FX231" s="106"/>
      <c r="FY231" s="106"/>
      <c r="FZ231" s="106"/>
      <c r="GA231" s="106"/>
    </row>
    <row r="232" spans="19:183" s="102" customFormat="1" ht="14" x14ac:dyDescent="0.15"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106"/>
      <c r="EB232" s="106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06"/>
      <c r="EZ232" s="106"/>
      <c r="FA232" s="106"/>
      <c r="FB232" s="106"/>
      <c r="FC232" s="106"/>
      <c r="FD232" s="106"/>
      <c r="FE232" s="106"/>
      <c r="FF232" s="106"/>
      <c r="FG232" s="106"/>
      <c r="FH232" s="106"/>
      <c r="FI232" s="106"/>
      <c r="FJ232" s="106"/>
      <c r="FK232" s="106"/>
      <c r="FL232" s="106"/>
      <c r="FM232" s="106"/>
      <c r="FN232" s="106"/>
      <c r="FO232" s="106"/>
      <c r="FP232" s="106"/>
      <c r="FQ232" s="106"/>
      <c r="FR232" s="106"/>
      <c r="FS232" s="106"/>
      <c r="FT232" s="106"/>
      <c r="FU232" s="106"/>
      <c r="FV232" s="106"/>
      <c r="FW232" s="106"/>
      <c r="FX232" s="106"/>
      <c r="FY232" s="106"/>
      <c r="FZ232" s="106"/>
      <c r="GA232" s="106"/>
    </row>
    <row r="233" spans="19:183" s="102" customFormat="1" ht="14" x14ac:dyDescent="0.15"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/>
      <c r="FD233" s="106"/>
      <c r="FE233" s="106"/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/>
      <c r="FX233" s="106"/>
      <c r="FY233" s="106"/>
      <c r="FZ233" s="106"/>
      <c r="GA233" s="106"/>
    </row>
    <row r="234" spans="19:183" s="102" customFormat="1" ht="14" x14ac:dyDescent="0.15"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  <c r="CL234" s="106"/>
      <c r="CM234" s="106"/>
      <c r="CN234" s="106"/>
      <c r="CO234" s="106"/>
      <c r="CP234" s="106"/>
      <c r="CQ234" s="106"/>
      <c r="CR234" s="106"/>
      <c r="CS234" s="106"/>
      <c r="CT234" s="106"/>
      <c r="CU234" s="106"/>
      <c r="CV234" s="106"/>
      <c r="CW234" s="106"/>
      <c r="CX234" s="106"/>
      <c r="CY234" s="106"/>
      <c r="CZ234" s="106"/>
      <c r="DA234" s="106"/>
      <c r="DB234" s="106"/>
      <c r="DC234" s="106"/>
      <c r="DD234" s="106"/>
      <c r="DE234" s="106"/>
      <c r="DF234" s="106"/>
      <c r="DG234" s="106"/>
      <c r="DH234" s="106"/>
      <c r="DI234" s="106"/>
      <c r="DJ234" s="106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6"/>
      <c r="DV234" s="106"/>
      <c r="DW234" s="106"/>
      <c r="DX234" s="106"/>
      <c r="DY234" s="106"/>
      <c r="DZ234" s="106"/>
      <c r="EA234" s="106"/>
      <c r="EB234" s="106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/>
      <c r="FC234" s="106"/>
      <c r="FD234" s="106"/>
      <c r="FE234" s="106"/>
      <c r="FF234" s="106"/>
      <c r="FG234" s="106"/>
      <c r="FH234" s="106"/>
      <c r="FI234" s="106"/>
      <c r="FJ234" s="106"/>
      <c r="FK234" s="106"/>
      <c r="FL234" s="106"/>
      <c r="FM234" s="106"/>
      <c r="FN234" s="106"/>
      <c r="FO234" s="106"/>
      <c r="FP234" s="106"/>
      <c r="FQ234" s="106"/>
      <c r="FR234" s="106"/>
      <c r="FS234" s="106"/>
      <c r="FT234" s="106"/>
      <c r="FU234" s="106"/>
      <c r="FV234" s="106"/>
      <c r="FW234" s="106"/>
      <c r="FX234" s="106"/>
      <c r="FY234" s="106"/>
      <c r="FZ234" s="106"/>
      <c r="GA234" s="106"/>
    </row>
    <row r="235" spans="19:183" s="102" customFormat="1" ht="14" x14ac:dyDescent="0.15"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/>
      <c r="FD235" s="106"/>
      <c r="FE235" s="106"/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/>
      <c r="GA235" s="106"/>
    </row>
    <row r="236" spans="19:183" s="102" customFormat="1" ht="14" x14ac:dyDescent="0.15"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/>
      <c r="FD236" s="106"/>
      <c r="FE236" s="106"/>
      <c r="FF236" s="106"/>
      <c r="FG236" s="106"/>
      <c r="FH236" s="106"/>
      <c r="FI236" s="106"/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/>
      <c r="FX236" s="106"/>
      <c r="FY236" s="106"/>
      <c r="FZ236" s="106"/>
      <c r="GA236" s="106"/>
    </row>
    <row r="237" spans="19:183" s="102" customFormat="1" ht="14" x14ac:dyDescent="0.15"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/>
      <c r="FD237" s="106"/>
      <c r="FE237" s="106"/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/>
      <c r="FZ237" s="106"/>
      <c r="GA237" s="106"/>
    </row>
    <row r="238" spans="19:183" s="102" customFormat="1" ht="14" x14ac:dyDescent="0.15"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06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/>
      <c r="FD238" s="106"/>
      <c r="FE238" s="106"/>
      <c r="FF238" s="106"/>
      <c r="FG238" s="106"/>
      <c r="FH238" s="106"/>
      <c r="FI238" s="106"/>
      <c r="FJ238" s="106"/>
      <c r="FK238" s="106"/>
      <c r="FL238" s="106"/>
      <c r="FM238" s="106"/>
      <c r="FN238" s="106"/>
      <c r="FO238" s="106"/>
      <c r="FP238" s="106"/>
      <c r="FQ238" s="106"/>
      <c r="FR238" s="106"/>
      <c r="FS238" s="106"/>
      <c r="FT238" s="106"/>
      <c r="FU238" s="106"/>
      <c r="FV238" s="106"/>
      <c r="FW238" s="106"/>
      <c r="FX238" s="106"/>
      <c r="FY238" s="106"/>
      <c r="FZ238" s="106"/>
      <c r="GA238" s="106"/>
    </row>
    <row r="239" spans="19:183" s="102" customFormat="1" ht="14" x14ac:dyDescent="0.15"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/>
      <c r="FD239" s="106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06"/>
      <c r="FO239" s="106"/>
      <c r="FP239" s="106"/>
      <c r="FQ239" s="106"/>
      <c r="FR239" s="106"/>
      <c r="FS239" s="106"/>
      <c r="FT239" s="106"/>
      <c r="FU239" s="106"/>
      <c r="FV239" s="106"/>
      <c r="FW239" s="106"/>
      <c r="FX239" s="106"/>
      <c r="FY239" s="106"/>
      <c r="FZ239" s="106"/>
      <c r="GA239" s="106"/>
    </row>
    <row r="240" spans="19:183" s="102" customFormat="1" ht="14" x14ac:dyDescent="0.15"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06"/>
      <c r="EZ240" s="106"/>
      <c r="FA240" s="106"/>
      <c r="FB240" s="106"/>
      <c r="FC240" s="106"/>
      <c r="FD240" s="106"/>
      <c r="FE240" s="106"/>
      <c r="FF240" s="106"/>
      <c r="FG240" s="106"/>
      <c r="FH240" s="106"/>
      <c r="FI240" s="106"/>
      <c r="FJ240" s="106"/>
      <c r="FK240" s="106"/>
      <c r="FL240" s="106"/>
      <c r="FM240" s="106"/>
      <c r="FN240" s="106"/>
      <c r="FO240" s="106"/>
      <c r="FP240" s="106"/>
      <c r="FQ240" s="106"/>
      <c r="FR240" s="106"/>
      <c r="FS240" s="106"/>
      <c r="FT240" s="106"/>
      <c r="FU240" s="106"/>
      <c r="FV240" s="106"/>
      <c r="FW240" s="106"/>
      <c r="FX240" s="106"/>
      <c r="FY240" s="106"/>
      <c r="FZ240" s="106"/>
      <c r="GA240" s="106"/>
    </row>
    <row r="241" spans="19:183" s="102" customFormat="1" ht="14" x14ac:dyDescent="0.15"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/>
      <c r="FZ241" s="106"/>
      <c r="GA241" s="106"/>
    </row>
    <row r="242" spans="19:183" s="102" customFormat="1" ht="14" x14ac:dyDescent="0.15"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/>
      <c r="FD242" s="106"/>
      <c r="FE242" s="106"/>
      <c r="FF242" s="106"/>
      <c r="FG242" s="106"/>
      <c r="FH242" s="106"/>
      <c r="FI242" s="106"/>
      <c r="FJ242" s="106"/>
      <c r="FK242" s="106"/>
      <c r="FL242" s="106"/>
      <c r="FM242" s="106"/>
      <c r="FN242" s="106"/>
      <c r="FO242" s="106"/>
      <c r="FP242" s="106"/>
      <c r="FQ242" s="106"/>
      <c r="FR242" s="106"/>
      <c r="FS242" s="106"/>
      <c r="FT242" s="106"/>
      <c r="FU242" s="106"/>
      <c r="FV242" s="106"/>
      <c r="FW242" s="106"/>
      <c r="FX242" s="106"/>
      <c r="FY242" s="106"/>
      <c r="FZ242" s="106"/>
      <c r="GA242" s="106"/>
    </row>
    <row r="243" spans="19:183" s="102" customFormat="1" ht="14" x14ac:dyDescent="0.15"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/>
      <c r="FZ243" s="106"/>
      <c r="GA243" s="106"/>
    </row>
    <row r="244" spans="19:183" s="102" customFormat="1" ht="14" x14ac:dyDescent="0.15"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06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/>
      <c r="FE244" s="106"/>
      <c r="FF244" s="106"/>
      <c r="FG244" s="106"/>
      <c r="FH244" s="106"/>
      <c r="FI244" s="106"/>
      <c r="FJ244" s="106"/>
      <c r="FK244" s="106"/>
      <c r="FL244" s="106"/>
      <c r="FM244" s="106"/>
      <c r="FN244" s="106"/>
      <c r="FO244" s="106"/>
      <c r="FP244" s="106"/>
      <c r="FQ244" s="106"/>
      <c r="FR244" s="106"/>
      <c r="FS244" s="106"/>
      <c r="FT244" s="106"/>
      <c r="FU244" s="106"/>
      <c r="FV244" s="106"/>
      <c r="FW244" s="106"/>
      <c r="FX244" s="106"/>
      <c r="FY244" s="106"/>
      <c r="FZ244" s="106"/>
      <c r="GA244" s="106"/>
    </row>
    <row r="245" spans="19:183" s="102" customFormat="1" ht="14" x14ac:dyDescent="0.15"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06"/>
      <c r="EZ245" s="106"/>
      <c r="FA245" s="106"/>
      <c r="FB245" s="106"/>
      <c r="FC245" s="106"/>
      <c r="FD245" s="106"/>
      <c r="FE245" s="106"/>
      <c r="FF245" s="106"/>
      <c r="FG245" s="106"/>
      <c r="FH245" s="106"/>
      <c r="FI245" s="106"/>
      <c r="FJ245" s="106"/>
      <c r="FK245" s="106"/>
      <c r="FL245" s="106"/>
      <c r="FM245" s="106"/>
      <c r="FN245" s="106"/>
      <c r="FO245" s="106"/>
      <c r="FP245" s="106"/>
      <c r="FQ245" s="106"/>
      <c r="FR245" s="106"/>
      <c r="FS245" s="106"/>
      <c r="FT245" s="106"/>
      <c r="FU245" s="106"/>
      <c r="FV245" s="106"/>
      <c r="FW245" s="106"/>
      <c r="FX245" s="106"/>
      <c r="FY245" s="106"/>
      <c r="FZ245" s="106"/>
      <c r="GA245" s="106"/>
    </row>
    <row r="246" spans="19:183" s="102" customFormat="1" ht="14" x14ac:dyDescent="0.15"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/>
      <c r="FH246" s="106"/>
      <c r="FI246" s="106"/>
      <c r="FJ246" s="106"/>
      <c r="FK246" s="106"/>
      <c r="FL246" s="106"/>
      <c r="FM246" s="106"/>
      <c r="FN246" s="106"/>
      <c r="FO246" s="106"/>
      <c r="FP246" s="106"/>
      <c r="FQ246" s="106"/>
      <c r="FR246" s="106"/>
      <c r="FS246" s="106"/>
      <c r="FT246" s="106"/>
      <c r="FU246" s="106"/>
      <c r="FV246" s="106"/>
      <c r="FW246" s="106"/>
      <c r="FX246" s="106"/>
      <c r="FY246" s="106"/>
      <c r="FZ246" s="106"/>
      <c r="GA246" s="106"/>
    </row>
    <row r="247" spans="19:183" s="102" customFormat="1" ht="14" x14ac:dyDescent="0.15"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/>
      <c r="FH247" s="106"/>
      <c r="FI247" s="106"/>
      <c r="FJ247" s="106"/>
      <c r="FK247" s="106"/>
      <c r="FL247" s="106"/>
      <c r="FM247" s="106"/>
      <c r="FN247" s="106"/>
      <c r="FO247" s="106"/>
      <c r="FP247" s="106"/>
      <c r="FQ247" s="106"/>
      <c r="FR247" s="106"/>
      <c r="FS247" s="106"/>
      <c r="FT247" s="106"/>
      <c r="FU247" s="106"/>
      <c r="FV247" s="106"/>
      <c r="FW247" s="106"/>
      <c r="FX247" s="106"/>
      <c r="FY247" s="106"/>
      <c r="FZ247" s="106"/>
      <c r="GA247" s="106"/>
    </row>
    <row r="248" spans="19:183" s="102" customFormat="1" ht="14" x14ac:dyDescent="0.15"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/>
      <c r="FZ248" s="106"/>
      <c r="GA248" s="106"/>
    </row>
    <row r="249" spans="19:183" s="102" customFormat="1" ht="14" x14ac:dyDescent="0.15"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</row>
    <row r="250" spans="19:183" s="102" customFormat="1" ht="14" x14ac:dyDescent="0.15"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</row>
    <row r="251" spans="19:183" s="102" customFormat="1" ht="14" x14ac:dyDescent="0.15"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</row>
    <row r="252" spans="19:183" s="102" customFormat="1" ht="14" x14ac:dyDescent="0.15"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/>
      <c r="FD252" s="106"/>
      <c r="FE252" s="106"/>
      <c r="FF252" s="106"/>
      <c r="FG252" s="106"/>
      <c r="FH252" s="106"/>
      <c r="FI252" s="106"/>
      <c r="FJ252" s="106"/>
      <c r="FK252" s="106"/>
      <c r="FL252" s="106"/>
      <c r="FM252" s="106"/>
      <c r="FN252" s="106"/>
      <c r="FO252" s="106"/>
      <c r="FP252" s="106"/>
      <c r="FQ252" s="106"/>
      <c r="FR252" s="106"/>
      <c r="FS252" s="106"/>
      <c r="FT252" s="106"/>
      <c r="FU252" s="106"/>
      <c r="FV252" s="106"/>
      <c r="FW252" s="106"/>
      <c r="FX252" s="106"/>
      <c r="FY252" s="106"/>
      <c r="FZ252" s="106"/>
      <c r="GA252" s="106"/>
    </row>
    <row r="253" spans="19:183" s="102" customFormat="1" ht="14" x14ac:dyDescent="0.15"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6"/>
      <c r="CO253" s="106"/>
      <c r="CP253" s="106"/>
      <c r="CQ253" s="106"/>
      <c r="CR253" s="106"/>
      <c r="CS253" s="106"/>
      <c r="CT253" s="106"/>
      <c r="CU253" s="106"/>
      <c r="CV253" s="106"/>
      <c r="CW253" s="106"/>
      <c r="CX253" s="106"/>
      <c r="CY253" s="106"/>
      <c r="CZ253" s="106"/>
      <c r="DA253" s="106"/>
      <c r="DB253" s="106"/>
      <c r="DC253" s="106"/>
      <c r="DD253" s="106"/>
      <c r="DE253" s="106"/>
      <c r="DF253" s="106"/>
      <c r="DG253" s="106"/>
      <c r="DH253" s="106"/>
      <c r="DI253" s="106"/>
      <c r="DJ253" s="106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6"/>
      <c r="DV253" s="106"/>
      <c r="DW253" s="106"/>
      <c r="DX253" s="106"/>
      <c r="DY253" s="106"/>
      <c r="DZ253" s="106"/>
      <c r="EA253" s="106"/>
      <c r="EB253" s="106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06"/>
      <c r="EZ253" s="106"/>
      <c r="FA253" s="106"/>
      <c r="FB253" s="106"/>
      <c r="FC253" s="106"/>
      <c r="FD253" s="106"/>
      <c r="FE253" s="106"/>
      <c r="FF253" s="106"/>
      <c r="FG253" s="106"/>
      <c r="FH253" s="106"/>
      <c r="FI253" s="106"/>
      <c r="FJ253" s="106"/>
      <c r="FK253" s="106"/>
      <c r="FL253" s="106"/>
      <c r="FM253" s="106"/>
      <c r="FN253" s="106"/>
      <c r="FO253" s="106"/>
      <c r="FP253" s="106"/>
      <c r="FQ253" s="106"/>
      <c r="FR253" s="106"/>
      <c r="FS253" s="106"/>
      <c r="FT253" s="106"/>
      <c r="FU253" s="106"/>
      <c r="FV253" s="106"/>
      <c r="FW253" s="106"/>
      <c r="FX253" s="106"/>
      <c r="FY253" s="106"/>
      <c r="FZ253" s="106"/>
      <c r="GA253" s="106"/>
    </row>
    <row r="254" spans="19:183" s="102" customFormat="1" ht="14" x14ac:dyDescent="0.15"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</row>
    <row r="255" spans="19:183" s="102" customFormat="1" ht="14" x14ac:dyDescent="0.15"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/>
      <c r="FZ255" s="106"/>
      <c r="GA255" s="106"/>
    </row>
    <row r="256" spans="19:183" s="102" customFormat="1" ht="14" x14ac:dyDescent="0.15"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  <c r="EB256" s="106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/>
      <c r="FH256" s="106"/>
      <c r="FI256" s="106"/>
      <c r="FJ256" s="106"/>
      <c r="FK256" s="106"/>
      <c r="FL256" s="106"/>
      <c r="FM256" s="106"/>
      <c r="FN256" s="106"/>
      <c r="FO256" s="106"/>
      <c r="FP256" s="106"/>
      <c r="FQ256" s="106"/>
      <c r="FR256" s="106"/>
      <c r="FS256" s="106"/>
      <c r="FT256" s="106"/>
      <c r="FU256" s="106"/>
      <c r="FV256" s="106"/>
      <c r="FW256" s="106"/>
      <c r="FX256" s="106"/>
      <c r="FY256" s="106"/>
      <c r="FZ256" s="106"/>
      <c r="GA256" s="106"/>
    </row>
    <row r="257" spans="19:183" s="102" customFormat="1" ht="14" x14ac:dyDescent="0.15"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  <c r="EB257" s="106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/>
      <c r="FD257" s="106"/>
      <c r="FE257" s="106"/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/>
      <c r="FR257" s="106"/>
      <c r="FS257" s="106"/>
      <c r="FT257" s="106"/>
      <c r="FU257" s="106"/>
      <c r="FV257" s="106"/>
      <c r="FW257" s="106"/>
      <c r="FX257" s="106"/>
      <c r="FY257" s="106"/>
      <c r="FZ257" s="106"/>
      <c r="GA257" s="106"/>
    </row>
    <row r="258" spans="19:183" s="102" customFormat="1" ht="14" x14ac:dyDescent="0.15"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/>
      <c r="FH258" s="106"/>
      <c r="FI258" s="106"/>
      <c r="FJ258" s="106"/>
      <c r="FK258" s="106"/>
      <c r="FL258" s="106"/>
      <c r="FM258" s="106"/>
      <c r="FN258" s="106"/>
      <c r="FO258" s="106"/>
      <c r="FP258" s="106"/>
      <c r="FQ258" s="106"/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</row>
    <row r="259" spans="19:183" s="102" customFormat="1" ht="14" x14ac:dyDescent="0.15"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/>
      <c r="FS259" s="106"/>
      <c r="FT259" s="106"/>
      <c r="FU259" s="106"/>
      <c r="FV259" s="106"/>
      <c r="FW259" s="106"/>
      <c r="FX259" s="106"/>
      <c r="FY259" s="106"/>
      <c r="FZ259" s="106"/>
      <c r="GA259" s="106"/>
    </row>
    <row r="260" spans="19:183" s="102" customFormat="1" ht="14" x14ac:dyDescent="0.15"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  <c r="EB260" s="106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/>
      <c r="FD260" s="106"/>
      <c r="FE260" s="106"/>
      <c r="FF260" s="106"/>
      <c r="FG260" s="106"/>
      <c r="FH260" s="106"/>
      <c r="FI260" s="106"/>
      <c r="FJ260" s="106"/>
      <c r="FK260" s="106"/>
      <c r="FL260" s="106"/>
      <c r="FM260" s="106"/>
      <c r="FN260" s="106"/>
      <c r="FO260" s="106"/>
      <c r="FP260" s="106"/>
      <c r="FQ260" s="106"/>
      <c r="FR260" s="106"/>
      <c r="FS260" s="106"/>
      <c r="FT260" s="106"/>
      <c r="FU260" s="106"/>
      <c r="FV260" s="106"/>
      <c r="FW260" s="106"/>
      <c r="FX260" s="106"/>
      <c r="FY260" s="106"/>
      <c r="FZ260" s="106"/>
      <c r="GA260" s="106"/>
    </row>
    <row r="261" spans="19:183" s="102" customFormat="1" ht="14" x14ac:dyDescent="0.15"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</row>
    <row r="262" spans="19:183" s="102" customFormat="1" ht="14" x14ac:dyDescent="0.15"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</row>
    <row r="263" spans="19:183" s="102" customFormat="1" ht="14" x14ac:dyDescent="0.15"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</row>
    <row r="264" spans="19:183" s="102" customFormat="1" ht="14" x14ac:dyDescent="0.15"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</row>
    <row r="265" spans="19:183" s="102" customFormat="1" ht="14" x14ac:dyDescent="0.15"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6"/>
      <c r="DV265" s="106"/>
      <c r="DW265" s="106"/>
      <c r="DX265" s="106"/>
      <c r="DY265" s="106"/>
      <c r="DZ265" s="106"/>
      <c r="EA265" s="106"/>
      <c r="EB265" s="106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06"/>
      <c r="EZ265" s="106"/>
      <c r="FA265" s="106"/>
      <c r="FB265" s="106"/>
      <c r="FC265" s="106"/>
      <c r="FD265" s="106"/>
      <c r="FE265" s="106"/>
      <c r="FF265" s="106"/>
      <c r="FG265" s="106"/>
      <c r="FH265" s="106"/>
      <c r="FI265" s="106"/>
      <c r="FJ265" s="106"/>
      <c r="FK265" s="106"/>
      <c r="FL265" s="106"/>
      <c r="FM265" s="106"/>
      <c r="FN265" s="106"/>
      <c r="FO265" s="106"/>
      <c r="FP265" s="106"/>
      <c r="FQ265" s="106"/>
      <c r="FR265" s="106"/>
      <c r="FS265" s="106"/>
      <c r="FT265" s="106"/>
      <c r="FU265" s="106"/>
      <c r="FV265" s="106"/>
      <c r="FW265" s="106"/>
      <c r="FX265" s="106"/>
      <c r="FY265" s="106"/>
      <c r="FZ265" s="106"/>
      <c r="GA265" s="106"/>
    </row>
    <row r="266" spans="19:183" s="102" customFormat="1" ht="14" x14ac:dyDescent="0.15"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6"/>
      <c r="DV266" s="106"/>
      <c r="DW266" s="106"/>
      <c r="DX266" s="106"/>
      <c r="DY266" s="106"/>
      <c r="DZ266" s="106"/>
      <c r="EA266" s="106"/>
      <c r="EB266" s="106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06"/>
      <c r="EZ266" s="106"/>
      <c r="FA266" s="106"/>
      <c r="FB266" s="106"/>
      <c r="FC266" s="106"/>
      <c r="FD266" s="106"/>
      <c r="FE266" s="106"/>
      <c r="FF266" s="106"/>
      <c r="FG266" s="106"/>
      <c r="FH266" s="106"/>
      <c r="FI266" s="106"/>
      <c r="FJ266" s="106"/>
      <c r="FK266" s="106"/>
      <c r="FL266" s="106"/>
      <c r="FM266" s="106"/>
      <c r="FN266" s="106"/>
      <c r="FO266" s="106"/>
      <c r="FP266" s="106"/>
      <c r="FQ266" s="106"/>
      <c r="FR266" s="106"/>
      <c r="FS266" s="106"/>
      <c r="FT266" s="106"/>
      <c r="FU266" s="106"/>
      <c r="FV266" s="106"/>
      <c r="FW266" s="106"/>
      <c r="FX266" s="106"/>
      <c r="FY266" s="106"/>
      <c r="FZ266" s="106"/>
      <c r="GA266" s="106"/>
    </row>
    <row r="267" spans="19:183" s="102" customFormat="1" ht="14" x14ac:dyDescent="0.15"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  <c r="EB267" s="106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06"/>
      <c r="EZ267" s="106"/>
      <c r="FA267" s="106"/>
      <c r="FB267" s="106"/>
      <c r="FC267" s="106"/>
      <c r="FD267" s="106"/>
      <c r="FE267" s="106"/>
      <c r="FF267" s="106"/>
      <c r="FG267" s="106"/>
      <c r="FH267" s="106"/>
      <c r="FI267" s="106"/>
      <c r="FJ267" s="106"/>
      <c r="FK267" s="106"/>
      <c r="FL267" s="106"/>
      <c r="FM267" s="106"/>
      <c r="FN267" s="106"/>
      <c r="FO267" s="106"/>
      <c r="FP267" s="106"/>
      <c r="FQ267" s="106"/>
      <c r="FR267" s="106"/>
      <c r="FS267" s="106"/>
      <c r="FT267" s="106"/>
      <c r="FU267" s="106"/>
      <c r="FV267" s="106"/>
      <c r="FW267" s="106"/>
      <c r="FX267" s="106"/>
      <c r="FY267" s="106"/>
      <c r="FZ267" s="106"/>
      <c r="GA267" s="106"/>
    </row>
    <row r="268" spans="19:183" s="102" customFormat="1" ht="14" x14ac:dyDescent="0.15"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  <c r="EB268" s="106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/>
      <c r="FH268" s="106"/>
      <c r="FI268" s="106"/>
      <c r="FJ268" s="106"/>
      <c r="FK268" s="106"/>
      <c r="FL268" s="106"/>
      <c r="FM268" s="106"/>
      <c r="FN268" s="106"/>
      <c r="FO268" s="106"/>
      <c r="FP268" s="106"/>
      <c r="FQ268" s="106"/>
      <c r="FR268" s="106"/>
      <c r="FS268" s="106"/>
      <c r="FT268" s="106"/>
      <c r="FU268" s="106"/>
      <c r="FV268" s="106"/>
      <c r="FW268" s="106"/>
      <c r="FX268" s="106"/>
      <c r="FY268" s="106"/>
      <c r="FZ268" s="106"/>
      <c r="GA268" s="106"/>
    </row>
    <row r="269" spans="19:183" s="102" customFormat="1" ht="14" x14ac:dyDescent="0.15"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  <c r="EB269" s="106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/>
      <c r="FH269" s="106"/>
      <c r="FI269" s="106"/>
      <c r="FJ269" s="106"/>
      <c r="FK269" s="106"/>
      <c r="FL269" s="106"/>
      <c r="FM269" s="106"/>
      <c r="FN269" s="106"/>
      <c r="FO269" s="106"/>
      <c r="FP269" s="106"/>
      <c r="FQ269" s="106"/>
      <c r="FR269" s="106"/>
      <c r="FS269" s="106"/>
      <c r="FT269" s="106"/>
      <c r="FU269" s="106"/>
      <c r="FV269" s="106"/>
      <c r="FW269" s="106"/>
      <c r="FX269" s="106"/>
      <c r="FY269" s="106"/>
      <c r="FZ269" s="106"/>
      <c r="GA269" s="106"/>
    </row>
    <row r="270" spans="19:183" s="102" customFormat="1" ht="14" x14ac:dyDescent="0.15"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  <c r="EB270" s="106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/>
      <c r="FH270" s="106"/>
      <c r="FI270" s="106"/>
      <c r="FJ270" s="106"/>
      <c r="FK270" s="106"/>
      <c r="FL270" s="106"/>
      <c r="FM270" s="106"/>
      <c r="FN270" s="106"/>
      <c r="FO270" s="106"/>
      <c r="FP270" s="106"/>
      <c r="FQ270" s="106"/>
      <c r="FR270" s="106"/>
      <c r="FS270" s="106"/>
      <c r="FT270" s="106"/>
      <c r="FU270" s="106"/>
      <c r="FV270" s="106"/>
      <c r="FW270" s="106"/>
      <c r="FX270" s="106"/>
      <c r="FY270" s="106"/>
      <c r="FZ270" s="106"/>
      <c r="GA270" s="106"/>
    </row>
    <row r="271" spans="19:183" s="102" customFormat="1" ht="14" x14ac:dyDescent="0.15"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  <c r="EB271" s="106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/>
      <c r="FH271" s="106"/>
      <c r="FI271" s="106"/>
      <c r="FJ271" s="106"/>
      <c r="FK271" s="106"/>
      <c r="FL271" s="106"/>
      <c r="FM271" s="106"/>
      <c r="FN271" s="106"/>
      <c r="FO271" s="106"/>
      <c r="FP271" s="106"/>
      <c r="FQ271" s="106"/>
      <c r="FR271" s="106"/>
      <c r="FS271" s="106"/>
      <c r="FT271" s="106"/>
      <c r="FU271" s="106"/>
      <c r="FV271" s="106"/>
      <c r="FW271" s="106"/>
      <c r="FX271" s="106"/>
      <c r="FY271" s="106"/>
      <c r="FZ271" s="106"/>
      <c r="GA271" s="106"/>
    </row>
    <row r="272" spans="19:183" s="102" customFormat="1" ht="14" x14ac:dyDescent="0.15"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  <c r="BR272" s="106"/>
      <c r="BS272" s="106"/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  <c r="CL272" s="106"/>
      <c r="CM272" s="106"/>
      <c r="CN272" s="106"/>
      <c r="CO272" s="106"/>
      <c r="CP272" s="106"/>
      <c r="CQ272" s="106"/>
      <c r="CR272" s="106"/>
      <c r="CS272" s="106"/>
      <c r="CT272" s="106"/>
      <c r="CU272" s="106"/>
      <c r="CV272" s="106"/>
      <c r="CW272" s="106"/>
      <c r="CX272" s="106"/>
      <c r="CY272" s="106"/>
      <c r="CZ272" s="106"/>
      <c r="DA272" s="106"/>
      <c r="DB272" s="106"/>
      <c r="DC272" s="106"/>
      <c r="DD272" s="106"/>
      <c r="DE272" s="106"/>
      <c r="DF272" s="106"/>
      <c r="DG272" s="106"/>
      <c r="DH272" s="106"/>
      <c r="DI272" s="106"/>
      <c r="DJ272" s="106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6"/>
      <c r="DV272" s="106"/>
      <c r="DW272" s="106"/>
      <c r="DX272" s="106"/>
      <c r="DY272" s="106"/>
      <c r="DZ272" s="106"/>
      <c r="EA272" s="106"/>
      <c r="EB272" s="106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06"/>
      <c r="EZ272" s="106"/>
      <c r="FA272" s="106"/>
      <c r="FB272" s="106"/>
      <c r="FC272" s="106"/>
      <c r="FD272" s="106"/>
      <c r="FE272" s="106"/>
      <c r="FF272" s="106"/>
      <c r="FG272" s="106"/>
      <c r="FH272" s="106"/>
      <c r="FI272" s="106"/>
      <c r="FJ272" s="106"/>
      <c r="FK272" s="106"/>
      <c r="FL272" s="106"/>
      <c r="FM272" s="106"/>
      <c r="FN272" s="106"/>
      <c r="FO272" s="106"/>
      <c r="FP272" s="106"/>
      <c r="FQ272" s="106"/>
      <c r="FR272" s="106"/>
      <c r="FS272" s="106"/>
      <c r="FT272" s="106"/>
      <c r="FU272" s="106"/>
      <c r="FV272" s="106"/>
      <c r="FW272" s="106"/>
      <c r="FX272" s="106"/>
      <c r="FY272" s="106"/>
      <c r="FZ272" s="106"/>
      <c r="GA272" s="106"/>
    </row>
    <row r="273" spans="19:183" s="102" customFormat="1" ht="14" x14ac:dyDescent="0.15"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  <c r="BR273" s="106"/>
      <c r="BS273" s="106"/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  <c r="CL273" s="106"/>
      <c r="CM273" s="106"/>
      <c r="CN273" s="106"/>
      <c r="CO273" s="106"/>
      <c r="CP273" s="106"/>
      <c r="CQ273" s="106"/>
      <c r="CR273" s="106"/>
      <c r="CS273" s="106"/>
      <c r="CT273" s="106"/>
      <c r="CU273" s="106"/>
      <c r="CV273" s="106"/>
      <c r="CW273" s="106"/>
      <c r="CX273" s="106"/>
      <c r="CY273" s="106"/>
      <c r="CZ273" s="106"/>
      <c r="DA273" s="106"/>
      <c r="DB273" s="106"/>
      <c r="DC273" s="106"/>
      <c r="DD273" s="106"/>
      <c r="DE273" s="106"/>
      <c r="DF273" s="106"/>
      <c r="DG273" s="106"/>
      <c r="DH273" s="106"/>
      <c r="DI273" s="106"/>
      <c r="DJ273" s="106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6"/>
      <c r="DV273" s="106"/>
      <c r="DW273" s="106"/>
      <c r="DX273" s="106"/>
      <c r="DY273" s="106"/>
      <c r="DZ273" s="106"/>
      <c r="EA273" s="106"/>
      <c r="EB273" s="106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06"/>
      <c r="EZ273" s="106"/>
      <c r="FA273" s="106"/>
      <c r="FB273" s="106"/>
      <c r="FC273" s="106"/>
      <c r="FD273" s="106"/>
      <c r="FE273" s="106"/>
      <c r="FF273" s="106"/>
      <c r="FG273" s="106"/>
      <c r="FH273" s="106"/>
      <c r="FI273" s="106"/>
      <c r="FJ273" s="106"/>
      <c r="FK273" s="106"/>
      <c r="FL273" s="106"/>
      <c r="FM273" s="106"/>
      <c r="FN273" s="106"/>
      <c r="FO273" s="106"/>
      <c r="FP273" s="106"/>
      <c r="FQ273" s="106"/>
      <c r="FR273" s="106"/>
      <c r="FS273" s="106"/>
      <c r="FT273" s="106"/>
      <c r="FU273" s="106"/>
      <c r="FV273" s="106"/>
      <c r="FW273" s="106"/>
      <c r="FX273" s="106"/>
      <c r="FY273" s="106"/>
      <c r="FZ273" s="106"/>
      <c r="GA273" s="106"/>
    </row>
    <row r="274" spans="19:183" s="102" customFormat="1" ht="14" x14ac:dyDescent="0.15"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  <c r="BJ274" s="106"/>
      <c r="BK274" s="106"/>
      <c r="BL274" s="106"/>
      <c r="BM274" s="106"/>
      <c r="BN274" s="106"/>
      <c r="BO274" s="106"/>
      <c r="BP274" s="106"/>
      <c r="BQ274" s="106"/>
      <c r="BR274" s="106"/>
      <c r="BS274" s="106"/>
      <c r="BT274" s="106"/>
      <c r="BU274" s="106"/>
      <c r="BV274" s="106"/>
      <c r="BW274" s="106"/>
      <c r="BX274" s="106"/>
      <c r="BY274" s="106"/>
      <c r="BZ274" s="106"/>
      <c r="CA274" s="106"/>
      <c r="CB274" s="106"/>
      <c r="CC274" s="106"/>
      <c r="CD274" s="106"/>
      <c r="CE274" s="106"/>
      <c r="CF274" s="106"/>
      <c r="CG274" s="106"/>
      <c r="CH274" s="106"/>
      <c r="CI274" s="106"/>
      <c r="CJ274" s="106"/>
      <c r="CK274" s="106"/>
      <c r="CL274" s="106"/>
      <c r="CM274" s="106"/>
      <c r="CN274" s="106"/>
      <c r="CO274" s="106"/>
      <c r="CP274" s="106"/>
      <c r="CQ274" s="106"/>
      <c r="CR274" s="106"/>
      <c r="CS274" s="106"/>
      <c r="CT274" s="106"/>
      <c r="CU274" s="106"/>
      <c r="CV274" s="106"/>
      <c r="CW274" s="106"/>
      <c r="CX274" s="106"/>
      <c r="CY274" s="106"/>
      <c r="CZ274" s="106"/>
      <c r="DA274" s="106"/>
      <c r="DB274" s="106"/>
      <c r="DC274" s="106"/>
      <c r="DD274" s="106"/>
      <c r="DE274" s="106"/>
      <c r="DF274" s="106"/>
      <c r="DG274" s="106"/>
      <c r="DH274" s="106"/>
      <c r="DI274" s="106"/>
      <c r="DJ274" s="106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6"/>
      <c r="DV274" s="106"/>
      <c r="DW274" s="106"/>
      <c r="DX274" s="106"/>
      <c r="DY274" s="106"/>
      <c r="DZ274" s="106"/>
      <c r="EA274" s="106"/>
      <c r="EB274" s="106"/>
      <c r="EC274" s="106"/>
      <c r="ED274" s="106"/>
      <c r="EE274" s="106"/>
      <c r="EF274" s="106"/>
      <c r="EG274" s="106"/>
      <c r="EH274" s="106"/>
      <c r="EI274" s="106"/>
      <c r="EJ274" s="106"/>
      <c r="EK274" s="106"/>
      <c r="EL274" s="106"/>
      <c r="EM274" s="106"/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06"/>
      <c r="EZ274" s="106"/>
      <c r="FA274" s="106"/>
      <c r="FB274" s="106"/>
      <c r="FC274" s="106"/>
      <c r="FD274" s="106"/>
      <c r="FE274" s="106"/>
      <c r="FF274" s="106"/>
      <c r="FG274" s="106"/>
      <c r="FH274" s="106"/>
      <c r="FI274" s="106"/>
      <c r="FJ274" s="106"/>
      <c r="FK274" s="106"/>
      <c r="FL274" s="106"/>
      <c r="FM274" s="106"/>
      <c r="FN274" s="106"/>
      <c r="FO274" s="106"/>
      <c r="FP274" s="106"/>
      <c r="FQ274" s="106"/>
      <c r="FR274" s="106"/>
      <c r="FS274" s="106"/>
      <c r="FT274" s="106"/>
      <c r="FU274" s="106"/>
      <c r="FV274" s="106"/>
      <c r="FW274" s="106"/>
      <c r="FX274" s="106"/>
      <c r="FY274" s="106"/>
      <c r="FZ274" s="106"/>
      <c r="GA274" s="106"/>
    </row>
    <row r="275" spans="19:183" s="102" customFormat="1" ht="14" x14ac:dyDescent="0.15"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  <c r="BJ275" s="106"/>
      <c r="BK275" s="106"/>
      <c r="BL275" s="106"/>
      <c r="BM275" s="106"/>
      <c r="BN275" s="106"/>
      <c r="BO275" s="106"/>
      <c r="BP275" s="106"/>
      <c r="BQ275" s="106"/>
      <c r="BR275" s="106"/>
      <c r="BS275" s="106"/>
      <c r="BT275" s="106"/>
      <c r="BU275" s="106"/>
      <c r="BV275" s="106"/>
      <c r="BW275" s="106"/>
      <c r="BX275" s="106"/>
      <c r="BY275" s="106"/>
      <c r="BZ275" s="106"/>
      <c r="CA275" s="106"/>
      <c r="CB275" s="106"/>
      <c r="CC275" s="106"/>
      <c r="CD275" s="106"/>
      <c r="CE275" s="106"/>
      <c r="CF275" s="106"/>
      <c r="CG275" s="106"/>
      <c r="CH275" s="106"/>
      <c r="CI275" s="106"/>
      <c r="CJ275" s="106"/>
      <c r="CK275" s="106"/>
      <c r="CL275" s="106"/>
      <c r="CM275" s="106"/>
      <c r="CN275" s="106"/>
      <c r="CO275" s="106"/>
      <c r="CP275" s="106"/>
      <c r="CQ275" s="106"/>
      <c r="CR275" s="106"/>
      <c r="CS275" s="106"/>
      <c r="CT275" s="106"/>
      <c r="CU275" s="106"/>
      <c r="CV275" s="106"/>
      <c r="CW275" s="106"/>
      <c r="CX275" s="106"/>
      <c r="CY275" s="106"/>
      <c r="CZ275" s="106"/>
      <c r="DA275" s="106"/>
      <c r="DB275" s="106"/>
      <c r="DC275" s="106"/>
      <c r="DD275" s="106"/>
      <c r="DE275" s="106"/>
      <c r="DF275" s="106"/>
      <c r="DG275" s="106"/>
      <c r="DH275" s="106"/>
      <c r="DI275" s="106"/>
      <c r="DJ275" s="106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6"/>
      <c r="DV275" s="106"/>
      <c r="DW275" s="106"/>
      <c r="DX275" s="106"/>
      <c r="DY275" s="106"/>
      <c r="DZ275" s="106"/>
      <c r="EA275" s="106"/>
      <c r="EB275" s="106"/>
      <c r="EC275" s="106"/>
      <c r="ED275" s="106"/>
      <c r="EE275" s="106"/>
      <c r="EF275" s="106"/>
      <c r="EG275" s="106"/>
      <c r="EH275" s="106"/>
      <c r="EI275" s="106"/>
      <c r="EJ275" s="106"/>
      <c r="EK275" s="106"/>
      <c r="EL275" s="106"/>
      <c r="EM275" s="106"/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06"/>
      <c r="EZ275" s="106"/>
      <c r="FA275" s="106"/>
      <c r="FB275" s="106"/>
      <c r="FC275" s="106"/>
      <c r="FD275" s="106"/>
      <c r="FE275" s="106"/>
      <c r="FF275" s="106"/>
      <c r="FG275" s="106"/>
      <c r="FH275" s="106"/>
      <c r="FI275" s="106"/>
      <c r="FJ275" s="106"/>
      <c r="FK275" s="106"/>
      <c r="FL275" s="106"/>
      <c r="FM275" s="106"/>
      <c r="FN275" s="106"/>
      <c r="FO275" s="106"/>
      <c r="FP275" s="106"/>
      <c r="FQ275" s="106"/>
      <c r="FR275" s="106"/>
      <c r="FS275" s="106"/>
      <c r="FT275" s="106"/>
      <c r="FU275" s="106"/>
      <c r="FV275" s="106"/>
      <c r="FW275" s="106"/>
      <c r="FX275" s="106"/>
      <c r="FY275" s="106"/>
      <c r="FZ275" s="106"/>
      <c r="GA275" s="106"/>
    </row>
    <row r="276" spans="19:183" s="102" customFormat="1" ht="14" x14ac:dyDescent="0.15"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  <c r="BJ276" s="106"/>
      <c r="BK276" s="106"/>
      <c r="BL276" s="106"/>
      <c r="BM276" s="106"/>
      <c r="BN276" s="106"/>
      <c r="BO276" s="106"/>
      <c r="BP276" s="106"/>
      <c r="BQ276" s="106"/>
      <c r="BR276" s="106"/>
      <c r="BS276" s="106"/>
      <c r="BT276" s="106"/>
      <c r="BU276" s="106"/>
      <c r="BV276" s="106"/>
      <c r="BW276" s="106"/>
      <c r="BX276" s="106"/>
      <c r="BY276" s="106"/>
      <c r="BZ276" s="106"/>
      <c r="CA276" s="106"/>
      <c r="CB276" s="106"/>
      <c r="CC276" s="106"/>
      <c r="CD276" s="106"/>
      <c r="CE276" s="106"/>
      <c r="CF276" s="106"/>
      <c r="CG276" s="106"/>
      <c r="CH276" s="106"/>
      <c r="CI276" s="106"/>
      <c r="CJ276" s="106"/>
      <c r="CK276" s="106"/>
      <c r="CL276" s="106"/>
      <c r="CM276" s="106"/>
      <c r="CN276" s="106"/>
      <c r="CO276" s="106"/>
      <c r="CP276" s="106"/>
      <c r="CQ276" s="106"/>
      <c r="CR276" s="106"/>
      <c r="CS276" s="106"/>
      <c r="CT276" s="106"/>
      <c r="CU276" s="106"/>
      <c r="CV276" s="106"/>
      <c r="CW276" s="106"/>
      <c r="CX276" s="106"/>
      <c r="CY276" s="106"/>
      <c r="CZ276" s="106"/>
      <c r="DA276" s="106"/>
      <c r="DB276" s="106"/>
      <c r="DC276" s="106"/>
      <c r="DD276" s="106"/>
      <c r="DE276" s="106"/>
      <c r="DF276" s="106"/>
      <c r="DG276" s="106"/>
      <c r="DH276" s="106"/>
      <c r="DI276" s="106"/>
      <c r="DJ276" s="106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6"/>
      <c r="DV276" s="106"/>
      <c r="DW276" s="106"/>
      <c r="DX276" s="106"/>
      <c r="DY276" s="106"/>
      <c r="DZ276" s="106"/>
      <c r="EA276" s="106"/>
      <c r="EB276" s="106"/>
      <c r="EC276" s="106"/>
      <c r="ED276" s="106"/>
      <c r="EE276" s="106"/>
      <c r="EF276" s="106"/>
      <c r="EG276" s="106"/>
      <c r="EH276" s="106"/>
      <c r="EI276" s="106"/>
      <c r="EJ276" s="106"/>
      <c r="EK276" s="106"/>
      <c r="EL276" s="106"/>
      <c r="EM276" s="106"/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06"/>
      <c r="EZ276" s="106"/>
      <c r="FA276" s="106"/>
      <c r="FB276" s="106"/>
      <c r="FC276" s="106"/>
      <c r="FD276" s="106"/>
      <c r="FE276" s="106"/>
      <c r="FF276" s="106"/>
      <c r="FG276" s="106"/>
      <c r="FH276" s="106"/>
      <c r="FI276" s="106"/>
      <c r="FJ276" s="106"/>
      <c r="FK276" s="106"/>
      <c r="FL276" s="106"/>
      <c r="FM276" s="106"/>
      <c r="FN276" s="106"/>
      <c r="FO276" s="106"/>
      <c r="FP276" s="106"/>
      <c r="FQ276" s="106"/>
      <c r="FR276" s="106"/>
      <c r="FS276" s="106"/>
      <c r="FT276" s="106"/>
      <c r="FU276" s="106"/>
      <c r="FV276" s="106"/>
      <c r="FW276" s="106"/>
      <c r="FX276" s="106"/>
      <c r="FY276" s="106"/>
      <c r="FZ276" s="106"/>
      <c r="GA276" s="106"/>
    </row>
    <row r="277" spans="19:183" s="102" customFormat="1" ht="14" x14ac:dyDescent="0.15"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  <c r="BJ277" s="106"/>
      <c r="BK277" s="106"/>
      <c r="BL277" s="106"/>
      <c r="BM277" s="106"/>
      <c r="BN277" s="106"/>
      <c r="BO277" s="106"/>
      <c r="BP277" s="106"/>
      <c r="BQ277" s="106"/>
      <c r="BR277" s="106"/>
      <c r="BS277" s="106"/>
      <c r="BT277" s="106"/>
      <c r="BU277" s="106"/>
      <c r="BV277" s="106"/>
      <c r="BW277" s="106"/>
      <c r="BX277" s="106"/>
      <c r="BY277" s="106"/>
      <c r="BZ277" s="106"/>
      <c r="CA277" s="106"/>
      <c r="CB277" s="106"/>
      <c r="CC277" s="106"/>
      <c r="CD277" s="106"/>
      <c r="CE277" s="106"/>
      <c r="CF277" s="106"/>
      <c r="CG277" s="106"/>
      <c r="CH277" s="106"/>
      <c r="CI277" s="106"/>
      <c r="CJ277" s="106"/>
      <c r="CK277" s="106"/>
      <c r="CL277" s="106"/>
      <c r="CM277" s="106"/>
      <c r="CN277" s="106"/>
      <c r="CO277" s="106"/>
      <c r="CP277" s="106"/>
      <c r="CQ277" s="106"/>
      <c r="CR277" s="106"/>
      <c r="CS277" s="106"/>
      <c r="CT277" s="106"/>
      <c r="CU277" s="106"/>
      <c r="CV277" s="106"/>
      <c r="CW277" s="106"/>
      <c r="CX277" s="106"/>
      <c r="CY277" s="106"/>
      <c r="CZ277" s="106"/>
      <c r="DA277" s="106"/>
      <c r="DB277" s="106"/>
      <c r="DC277" s="106"/>
      <c r="DD277" s="106"/>
      <c r="DE277" s="106"/>
      <c r="DF277" s="106"/>
      <c r="DG277" s="106"/>
      <c r="DH277" s="106"/>
      <c r="DI277" s="106"/>
      <c r="DJ277" s="106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6"/>
      <c r="DV277" s="106"/>
      <c r="DW277" s="106"/>
      <c r="DX277" s="106"/>
      <c r="DY277" s="106"/>
      <c r="DZ277" s="106"/>
      <c r="EA277" s="106"/>
      <c r="EB277" s="106"/>
      <c r="EC277" s="106"/>
      <c r="ED277" s="106"/>
      <c r="EE277" s="106"/>
      <c r="EF277" s="106"/>
      <c r="EG277" s="106"/>
      <c r="EH277" s="106"/>
      <c r="EI277" s="106"/>
      <c r="EJ277" s="106"/>
      <c r="EK277" s="106"/>
      <c r="EL277" s="106"/>
      <c r="EM277" s="106"/>
      <c r="EN277" s="106"/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06"/>
      <c r="EZ277" s="106"/>
      <c r="FA277" s="106"/>
      <c r="FB277" s="106"/>
      <c r="FC277" s="106"/>
      <c r="FD277" s="106"/>
      <c r="FE277" s="106"/>
      <c r="FF277" s="106"/>
      <c r="FG277" s="106"/>
      <c r="FH277" s="106"/>
      <c r="FI277" s="106"/>
      <c r="FJ277" s="106"/>
      <c r="FK277" s="106"/>
      <c r="FL277" s="106"/>
      <c r="FM277" s="106"/>
      <c r="FN277" s="106"/>
      <c r="FO277" s="106"/>
      <c r="FP277" s="106"/>
      <c r="FQ277" s="106"/>
      <c r="FR277" s="106"/>
      <c r="FS277" s="106"/>
      <c r="FT277" s="106"/>
      <c r="FU277" s="106"/>
      <c r="FV277" s="106"/>
      <c r="FW277" s="106"/>
      <c r="FX277" s="106"/>
      <c r="FY277" s="106"/>
      <c r="FZ277" s="106"/>
      <c r="GA277" s="106"/>
    </row>
    <row r="278" spans="19:183" s="102" customFormat="1" ht="14" x14ac:dyDescent="0.15"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  <c r="BT278" s="106"/>
      <c r="BU278" s="106"/>
      <c r="BV278" s="106"/>
      <c r="BW278" s="106"/>
      <c r="BX278" s="106"/>
      <c r="BY278" s="106"/>
      <c r="BZ278" s="106"/>
      <c r="CA278" s="106"/>
      <c r="CB278" s="106"/>
      <c r="CC278" s="106"/>
      <c r="CD278" s="106"/>
      <c r="CE278" s="106"/>
      <c r="CF278" s="106"/>
      <c r="CG278" s="106"/>
      <c r="CH278" s="106"/>
      <c r="CI278" s="106"/>
      <c r="CJ278" s="106"/>
      <c r="CK278" s="106"/>
      <c r="CL278" s="106"/>
      <c r="CM278" s="106"/>
      <c r="CN278" s="106"/>
      <c r="CO278" s="106"/>
      <c r="CP278" s="106"/>
      <c r="CQ278" s="106"/>
      <c r="CR278" s="106"/>
      <c r="CS278" s="106"/>
      <c r="CT278" s="106"/>
      <c r="CU278" s="106"/>
      <c r="CV278" s="106"/>
      <c r="CW278" s="106"/>
      <c r="CX278" s="106"/>
      <c r="CY278" s="106"/>
      <c r="CZ278" s="106"/>
      <c r="DA278" s="106"/>
      <c r="DB278" s="106"/>
      <c r="DC278" s="106"/>
      <c r="DD278" s="106"/>
      <c r="DE278" s="106"/>
      <c r="DF278" s="106"/>
      <c r="DG278" s="106"/>
      <c r="DH278" s="106"/>
      <c r="DI278" s="106"/>
      <c r="DJ278" s="106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6"/>
      <c r="DV278" s="106"/>
      <c r="DW278" s="106"/>
      <c r="DX278" s="106"/>
      <c r="DY278" s="106"/>
      <c r="DZ278" s="106"/>
      <c r="EA278" s="106"/>
      <c r="EB278" s="106"/>
      <c r="EC278" s="106"/>
      <c r="ED278" s="106"/>
      <c r="EE278" s="106"/>
      <c r="EF278" s="106"/>
      <c r="EG278" s="106"/>
      <c r="EH278" s="106"/>
      <c r="EI278" s="106"/>
      <c r="EJ278" s="106"/>
      <c r="EK278" s="106"/>
      <c r="EL278" s="106"/>
      <c r="EM278" s="106"/>
      <c r="EN278" s="106"/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06"/>
      <c r="EZ278" s="106"/>
      <c r="FA278" s="106"/>
      <c r="FB278" s="106"/>
      <c r="FC278" s="106"/>
      <c r="FD278" s="106"/>
      <c r="FE278" s="106"/>
      <c r="FF278" s="106"/>
      <c r="FG278" s="106"/>
      <c r="FH278" s="106"/>
      <c r="FI278" s="106"/>
      <c r="FJ278" s="106"/>
      <c r="FK278" s="106"/>
      <c r="FL278" s="106"/>
      <c r="FM278" s="106"/>
      <c r="FN278" s="106"/>
      <c r="FO278" s="106"/>
      <c r="FP278" s="106"/>
      <c r="FQ278" s="106"/>
      <c r="FR278" s="106"/>
      <c r="FS278" s="106"/>
      <c r="FT278" s="106"/>
      <c r="FU278" s="106"/>
      <c r="FV278" s="106"/>
      <c r="FW278" s="106"/>
      <c r="FX278" s="106"/>
      <c r="FY278" s="106"/>
      <c r="FZ278" s="106"/>
      <c r="GA278" s="106"/>
    </row>
    <row r="279" spans="19:183" s="102" customFormat="1" ht="14" x14ac:dyDescent="0.15"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06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06"/>
      <c r="DA279" s="106"/>
      <c r="DB279" s="106"/>
      <c r="DC279" s="106"/>
      <c r="DD279" s="106"/>
      <c r="DE279" s="106"/>
      <c r="DF279" s="106"/>
      <c r="DG279" s="106"/>
      <c r="DH279" s="106"/>
      <c r="DI279" s="106"/>
      <c r="DJ279" s="106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6"/>
      <c r="DV279" s="106"/>
      <c r="DW279" s="106"/>
      <c r="DX279" s="106"/>
      <c r="DY279" s="106"/>
      <c r="DZ279" s="106"/>
      <c r="EA279" s="106"/>
      <c r="EB279" s="106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06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06"/>
      <c r="EZ279" s="106"/>
      <c r="FA279" s="106"/>
      <c r="FB279" s="106"/>
      <c r="FC279" s="106"/>
      <c r="FD279" s="106"/>
      <c r="FE279" s="106"/>
      <c r="FF279" s="106"/>
      <c r="FG279" s="106"/>
      <c r="FH279" s="106"/>
      <c r="FI279" s="106"/>
      <c r="FJ279" s="106"/>
      <c r="FK279" s="106"/>
      <c r="FL279" s="106"/>
      <c r="FM279" s="106"/>
      <c r="FN279" s="106"/>
      <c r="FO279" s="106"/>
      <c r="FP279" s="106"/>
      <c r="FQ279" s="106"/>
      <c r="FR279" s="106"/>
      <c r="FS279" s="106"/>
      <c r="FT279" s="106"/>
      <c r="FU279" s="106"/>
      <c r="FV279" s="106"/>
      <c r="FW279" s="106"/>
      <c r="FX279" s="106"/>
      <c r="FY279" s="106"/>
      <c r="FZ279" s="106"/>
      <c r="GA279" s="106"/>
    </row>
    <row r="280" spans="19:183" s="102" customFormat="1" ht="14" x14ac:dyDescent="0.15"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06"/>
      <c r="DA280" s="106"/>
      <c r="DB280" s="106"/>
      <c r="DC280" s="106"/>
      <c r="DD280" s="106"/>
      <c r="DE280" s="106"/>
      <c r="DF280" s="106"/>
      <c r="DG280" s="106"/>
      <c r="DH280" s="106"/>
      <c r="DI280" s="106"/>
      <c r="DJ280" s="106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6"/>
      <c r="DV280" s="106"/>
      <c r="DW280" s="106"/>
      <c r="DX280" s="106"/>
      <c r="DY280" s="106"/>
      <c r="DZ280" s="106"/>
      <c r="EA280" s="106"/>
      <c r="EB280" s="106"/>
      <c r="EC280" s="106"/>
      <c r="ED280" s="106"/>
      <c r="EE280" s="106"/>
      <c r="EF280" s="106"/>
      <c r="EG280" s="106"/>
      <c r="EH280" s="106"/>
      <c r="EI280" s="106"/>
      <c r="EJ280" s="106"/>
      <c r="EK280" s="106"/>
      <c r="EL280" s="106"/>
      <c r="EM280" s="106"/>
      <c r="EN280" s="106"/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06"/>
      <c r="EZ280" s="106"/>
      <c r="FA280" s="106"/>
      <c r="FB280" s="106"/>
      <c r="FC280" s="106"/>
      <c r="FD280" s="106"/>
      <c r="FE280" s="106"/>
      <c r="FF280" s="106"/>
      <c r="FG280" s="106"/>
      <c r="FH280" s="106"/>
      <c r="FI280" s="106"/>
      <c r="FJ280" s="106"/>
      <c r="FK280" s="106"/>
      <c r="FL280" s="106"/>
      <c r="FM280" s="106"/>
      <c r="FN280" s="106"/>
      <c r="FO280" s="106"/>
      <c r="FP280" s="106"/>
      <c r="FQ280" s="106"/>
      <c r="FR280" s="106"/>
      <c r="FS280" s="106"/>
      <c r="FT280" s="106"/>
      <c r="FU280" s="106"/>
      <c r="FV280" s="106"/>
      <c r="FW280" s="106"/>
      <c r="FX280" s="106"/>
      <c r="FY280" s="106"/>
      <c r="FZ280" s="106"/>
      <c r="GA280" s="106"/>
    </row>
    <row r="281" spans="19:183" s="102" customFormat="1" ht="14" x14ac:dyDescent="0.15"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  <c r="BR281" s="106"/>
      <c r="BS281" s="106"/>
      <c r="BT281" s="106"/>
      <c r="BU281" s="106"/>
      <c r="BV281" s="106"/>
      <c r="BW281" s="106"/>
      <c r="BX281" s="106"/>
      <c r="BY281" s="106"/>
      <c r="BZ281" s="106"/>
      <c r="CA281" s="106"/>
      <c r="CB281" s="106"/>
      <c r="CC281" s="106"/>
      <c r="CD281" s="106"/>
      <c r="CE281" s="106"/>
      <c r="CF281" s="106"/>
      <c r="CG281" s="106"/>
      <c r="CH281" s="106"/>
      <c r="CI281" s="106"/>
      <c r="CJ281" s="106"/>
      <c r="CK281" s="106"/>
      <c r="CL281" s="106"/>
      <c r="CM281" s="106"/>
      <c r="CN281" s="106"/>
      <c r="CO281" s="106"/>
      <c r="CP281" s="106"/>
      <c r="CQ281" s="106"/>
      <c r="CR281" s="106"/>
      <c r="CS281" s="106"/>
      <c r="CT281" s="106"/>
      <c r="CU281" s="106"/>
      <c r="CV281" s="106"/>
      <c r="CW281" s="106"/>
      <c r="CX281" s="106"/>
      <c r="CY281" s="106"/>
      <c r="CZ281" s="106"/>
      <c r="DA281" s="106"/>
      <c r="DB281" s="106"/>
      <c r="DC281" s="106"/>
      <c r="DD281" s="106"/>
      <c r="DE281" s="106"/>
      <c r="DF281" s="106"/>
      <c r="DG281" s="106"/>
      <c r="DH281" s="106"/>
      <c r="DI281" s="106"/>
      <c r="DJ281" s="106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6"/>
      <c r="DV281" s="106"/>
      <c r="DW281" s="106"/>
      <c r="DX281" s="106"/>
      <c r="DY281" s="106"/>
      <c r="DZ281" s="106"/>
      <c r="EA281" s="106"/>
      <c r="EB281" s="106"/>
      <c r="EC281" s="106"/>
      <c r="ED281" s="106"/>
      <c r="EE281" s="106"/>
      <c r="EF281" s="106"/>
      <c r="EG281" s="106"/>
      <c r="EH281" s="106"/>
      <c r="EI281" s="106"/>
      <c r="EJ281" s="106"/>
      <c r="EK281" s="106"/>
      <c r="EL281" s="106"/>
      <c r="EM281" s="106"/>
      <c r="EN281" s="106"/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06"/>
      <c r="EZ281" s="106"/>
      <c r="FA281" s="106"/>
      <c r="FB281" s="106"/>
      <c r="FC281" s="106"/>
      <c r="FD281" s="106"/>
      <c r="FE281" s="106"/>
      <c r="FF281" s="106"/>
      <c r="FG281" s="106"/>
      <c r="FH281" s="106"/>
      <c r="FI281" s="106"/>
      <c r="FJ281" s="106"/>
      <c r="FK281" s="106"/>
      <c r="FL281" s="106"/>
      <c r="FM281" s="106"/>
      <c r="FN281" s="106"/>
      <c r="FO281" s="106"/>
      <c r="FP281" s="106"/>
      <c r="FQ281" s="106"/>
      <c r="FR281" s="106"/>
      <c r="FS281" s="106"/>
      <c r="FT281" s="106"/>
      <c r="FU281" s="106"/>
      <c r="FV281" s="106"/>
      <c r="FW281" s="106"/>
      <c r="FX281" s="106"/>
      <c r="FY281" s="106"/>
      <c r="FZ281" s="106"/>
      <c r="GA281" s="106"/>
    </row>
    <row r="282" spans="19:183" s="102" customFormat="1" ht="14" x14ac:dyDescent="0.15"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  <c r="BJ282" s="106"/>
      <c r="BK282" s="106"/>
      <c r="BL282" s="106"/>
      <c r="BM282" s="106"/>
      <c r="BN282" s="106"/>
      <c r="BO282" s="106"/>
      <c r="BP282" s="106"/>
      <c r="BQ282" s="106"/>
      <c r="BR282" s="106"/>
      <c r="BS282" s="106"/>
      <c r="BT282" s="106"/>
      <c r="BU282" s="106"/>
      <c r="BV282" s="106"/>
      <c r="BW282" s="106"/>
      <c r="BX282" s="106"/>
      <c r="BY282" s="106"/>
      <c r="BZ282" s="106"/>
      <c r="CA282" s="106"/>
      <c r="CB282" s="106"/>
      <c r="CC282" s="106"/>
      <c r="CD282" s="106"/>
      <c r="CE282" s="106"/>
      <c r="CF282" s="106"/>
      <c r="CG282" s="106"/>
      <c r="CH282" s="106"/>
      <c r="CI282" s="106"/>
      <c r="CJ282" s="106"/>
      <c r="CK282" s="106"/>
      <c r="CL282" s="106"/>
      <c r="CM282" s="106"/>
      <c r="CN282" s="106"/>
      <c r="CO282" s="106"/>
      <c r="CP282" s="106"/>
      <c r="CQ282" s="106"/>
      <c r="CR282" s="106"/>
      <c r="CS282" s="106"/>
      <c r="CT282" s="106"/>
      <c r="CU282" s="106"/>
      <c r="CV282" s="106"/>
      <c r="CW282" s="106"/>
      <c r="CX282" s="106"/>
      <c r="CY282" s="106"/>
      <c r="CZ282" s="106"/>
      <c r="DA282" s="106"/>
      <c r="DB282" s="106"/>
      <c r="DC282" s="106"/>
      <c r="DD282" s="106"/>
      <c r="DE282" s="106"/>
      <c r="DF282" s="106"/>
      <c r="DG282" s="106"/>
      <c r="DH282" s="106"/>
      <c r="DI282" s="106"/>
      <c r="DJ282" s="106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6"/>
      <c r="DV282" s="106"/>
      <c r="DW282" s="106"/>
      <c r="DX282" s="106"/>
      <c r="DY282" s="106"/>
      <c r="DZ282" s="106"/>
      <c r="EA282" s="106"/>
      <c r="EB282" s="106"/>
      <c r="EC282" s="106"/>
      <c r="ED282" s="106"/>
      <c r="EE282" s="106"/>
      <c r="EF282" s="106"/>
      <c r="EG282" s="106"/>
      <c r="EH282" s="106"/>
      <c r="EI282" s="106"/>
      <c r="EJ282" s="106"/>
      <c r="EK282" s="106"/>
      <c r="EL282" s="106"/>
      <c r="EM282" s="106"/>
      <c r="EN282" s="106"/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06"/>
      <c r="EZ282" s="106"/>
      <c r="FA282" s="106"/>
      <c r="FB282" s="106"/>
      <c r="FC282" s="106"/>
      <c r="FD282" s="106"/>
      <c r="FE282" s="106"/>
      <c r="FF282" s="106"/>
      <c r="FG282" s="106"/>
      <c r="FH282" s="106"/>
      <c r="FI282" s="106"/>
      <c r="FJ282" s="106"/>
      <c r="FK282" s="106"/>
      <c r="FL282" s="106"/>
      <c r="FM282" s="106"/>
      <c r="FN282" s="106"/>
      <c r="FO282" s="106"/>
      <c r="FP282" s="106"/>
      <c r="FQ282" s="106"/>
      <c r="FR282" s="106"/>
      <c r="FS282" s="106"/>
      <c r="FT282" s="106"/>
      <c r="FU282" s="106"/>
      <c r="FV282" s="106"/>
      <c r="FW282" s="106"/>
      <c r="FX282" s="106"/>
      <c r="FY282" s="106"/>
      <c r="FZ282" s="106"/>
      <c r="GA282" s="106"/>
    </row>
    <row r="283" spans="19:183" s="102" customFormat="1" ht="14" x14ac:dyDescent="0.15"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  <c r="BJ283" s="106"/>
      <c r="BK283" s="106"/>
      <c r="BL283" s="106"/>
      <c r="BM283" s="106"/>
      <c r="BN283" s="106"/>
      <c r="BO283" s="106"/>
      <c r="BP283" s="106"/>
      <c r="BQ283" s="106"/>
      <c r="BR283" s="106"/>
      <c r="BS283" s="106"/>
      <c r="BT283" s="106"/>
      <c r="BU283" s="106"/>
      <c r="BV283" s="106"/>
      <c r="BW283" s="106"/>
      <c r="BX283" s="106"/>
      <c r="BY283" s="106"/>
      <c r="BZ283" s="106"/>
      <c r="CA283" s="106"/>
      <c r="CB283" s="106"/>
      <c r="CC283" s="106"/>
      <c r="CD283" s="106"/>
      <c r="CE283" s="106"/>
      <c r="CF283" s="106"/>
      <c r="CG283" s="106"/>
      <c r="CH283" s="106"/>
      <c r="CI283" s="106"/>
      <c r="CJ283" s="106"/>
      <c r="CK283" s="106"/>
      <c r="CL283" s="106"/>
      <c r="CM283" s="106"/>
      <c r="CN283" s="106"/>
      <c r="CO283" s="106"/>
      <c r="CP283" s="106"/>
      <c r="CQ283" s="106"/>
      <c r="CR283" s="106"/>
      <c r="CS283" s="106"/>
      <c r="CT283" s="106"/>
      <c r="CU283" s="106"/>
      <c r="CV283" s="106"/>
      <c r="CW283" s="106"/>
      <c r="CX283" s="106"/>
      <c r="CY283" s="106"/>
      <c r="CZ283" s="106"/>
      <c r="DA283" s="106"/>
      <c r="DB283" s="106"/>
      <c r="DC283" s="106"/>
      <c r="DD283" s="106"/>
      <c r="DE283" s="106"/>
      <c r="DF283" s="106"/>
      <c r="DG283" s="106"/>
      <c r="DH283" s="106"/>
      <c r="DI283" s="106"/>
      <c r="DJ283" s="106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6"/>
      <c r="DV283" s="106"/>
      <c r="DW283" s="106"/>
      <c r="DX283" s="106"/>
      <c r="DY283" s="106"/>
      <c r="DZ283" s="106"/>
      <c r="EA283" s="106"/>
      <c r="EB283" s="106"/>
      <c r="EC283" s="106"/>
      <c r="ED283" s="106"/>
      <c r="EE283" s="106"/>
      <c r="EF283" s="106"/>
      <c r="EG283" s="106"/>
      <c r="EH283" s="106"/>
      <c r="EI283" s="106"/>
      <c r="EJ283" s="106"/>
      <c r="EK283" s="106"/>
      <c r="EL283" s="106"/>
      <c r="EM283" s="106"/>
      <c r="EN283" s="106"/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06"/>
      <c r="EZ283" s="106"/>
      <c r="FA283" s="106"/>
      <c r="FB283" s="106"/>
      <c r="FC283" s="106"/>
      <c r="FD283" s="106"/>
      <c r="FE283" s="106"/>
      <c r="FF283" s="106"/>
      <c r="FG283" s="106"/>
      <c r="FH283" s="106"/>
      <c r="FI283" s="106"/>
      <c r="FJ283" s="106"/>
      <c r="FK283" s="106"/>
      <c r="FL283" s="106"/>
      <c r="FM283" s="106"/>
      <c r="FN283" s="106"/>
      <c r="FO283" s="106"/>
      <c r="FP283" s="106"/>
      <c r="FQ283" s="106"/>
      <c r="FR283" s="106"/>
      <c r="FS283" s="106"/>
      <c r="FT283" s="106"/>
      <c r="FU283" s="106"/>
      <c r="FV283" s="106"/>
      <c r="FW283" s="106"/>
      <c r="FX283" s="106"/>
      <c r="FY283" s="106"/>
      <c r="FZ283" s="106"/>
      <c r="GA283" s="106"/>
    </row>
    <row r="284" spans="19:183" s="102" customFormat="1" ht="14" x14ac:dyDescent="0.15"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6"/>
      <c r="BR284" s="106"/>
      <c r="BS284" s="106"/>
      <c r="BT284" s="106"/>
      <c r="BU284" s="106"/>
      <c r="BV284" s="106"/>
      <c r="BW284" s="106"/>
      <c r="BX284" s="106"/>
      <c r="BY284" s="106"/>
      <c r="BZ284" s="106"/>
      <c r="CA284" s="106"/>
      <c r="CB284" s="106"/>
      <c r="CC284" s="106"/>
      <c r="CD284" s="106"/>
      <c r="CE284" s="106"/>
      <c r="CF284" s="106"/>
      <c r="CG284" s="106"/>
      <c r="CH284" s="106"/>
      <c r="CI284" s="106"/>
      <c r="CJ284" s="106"/>
      <c r="CK284" s="106"/>
      <c r="CL284" s="106"/>
      <c r="CM284" s="106"/>
      <c r="CN284" s="106"/>
      <c r="CO284" s="106"/>
      <c r="CP284" s="106"/>
      <c r="CQ284" s="106"/>
      <c r="CR284" s="106"/>
      <c r="CS284" s="106"/>
      <c r="CT284" s="106"/>
      <c r="CU284" s="106"/>
      <c r="CV284" s="106"/>
      <c r="CW284" s="106"/>
      <c r="CX284" s="106"/>
      <c r="CY284" s="106"/>
      <c r="CZ284" s="106"/>
      <c r="DA284" s="106"/>
      <c r="DB284" s="106"/>
      <c r="DC284" s="106"/>
      <c r="DD284" s="106"/>
      <c r="DE284" s="106"/>
      <c r="DF284" s="106"/>
      <c r="DG284" s="106"/>
      <c r="DH284" s="106"/>
      <c r="DI284" s="106"/>
      <c r="DJ284" s="106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6"/>
      <c r="DV284" s="106"/>
      <c r="DW284" s="106"/>
      <c r="DX284" s="106"/>
      <c r="DY284" s="106"/>
      <c r="DZ284" s="106"/>
      <c r="EA284" s="106"/>
      <c r="EB284" s="106"/>
      <c r="EC284" s="106"/>
      <c r="ED284" s="106"/>
      <c r="EE284" s="106"/>
      <c r="EF284" s="106"/>
      <c r="EG284" s="106"/>
      <c r="EH284" s="106"/>
      <c r="EI284" s="106"/>
      <c r="EJ284" s="106"/>
      <c r="EK284" s="106"/>
      <c r="EL284" s="106"/>
      <c r="EM284" s="106"/>
      <c r="EN284" s="106"/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06"/>
      <c r="EZ284" s="106"/>
      <c r="FA284" s="106"/>
      <c r="FB284" s="106"/>
      <c r="FC284" s="106"/>
      <c r="FD284" s="106"/>
      <c r="FE284" s="106"/>
      <c r="FF284" s="106"/>
      <c r="FG284" s="106"/>
      <c r="FH284" s="106"/>
      <c r="FI284" s="106"/>
      <c r="FJ284" s="106"/>
      <c r="FK284" s="106"/>
      <c r="FL284" s="106"/>
      <c r="FM284" s="106"/>
      <c r="FN284" s="106"/>
      <c r="FO284" s="106"/>
      <c r="FP284" s="106"/>
      <c r="FQ284" s="106"/>
      <c r="FR284" s="106"/>
      <c r="FS284" s="106"/>
      <c r="FT284" s="106"/>
      <c r="FU284" s="106"/>
      <c r="FV284" s="106"/>
      <c r="FW284" s="106"/>
      <c r="FX284" s="106"/>
      <c r="FY284" s="106"/>
      <c r="FZ284" s="106"/>
      <c r="GA284" s="106"/>
    </row>
    <row r="285" spans="19:183" s="102" customFormat="1" ht="14" x14ac:dyDescent="0.15"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  <c r="BH285" s="106"/>
      <c r="BI285" s="106"/>
      <c r="BJ285" s="106"/>
      <c r="BK285" s="106"/>
      <c r="BL285" s="106"/>
      <c r="BM285" s="106"/>
      <c r="BN285" s="106"/>
      <c r="BO285" s="106"/>
      <c r="BP285" s="106"/>
      <c r="BQ285" s="106"/>
      <c r="BR285" s="106"/>
      <c r="BS285" s="106"/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/>
      <c r="DG285" s="106"/>
      <c r="DH285" s="106"/>
      <c r="DI285" s="106"/>
      <c r="DJ285" s="106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6"/>
      <c r="DV285" s="106"/>
      <c r="DW285" s="106"/>
      <c r="DX285" s="106"/>
      <c r="DY285" s="106"/>
      <c r="DZ285" s="106"/>
      <c r="EA285" s="106"/>
      <c r="EB285" s="106"/>
      <c r="EC285" s="106"/>
      <c r="ED285" s="106"/>
      <c r="EE285" s="106"/>
      <c r="EF285" s="106"/>
      <c r="EG285" s="106"/>
      <c r="EH285" s="106"/>
      <c r="EI285" s="106"/>
      <c r="EJ285" s="106"/>
      <c r="EK285" s="106"/>
      <c r="EL285" s="106"/>
      <c r="EM285" s="106"/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06"/>
      <c r="EZ285" s="106"/>
      <c r="FA285" s="106"/>
      <c r="FB285" s="106"/>
      <c r="FC285" s="106"/>
      <c r="FD285" s="106"/>
      <c r="FE285" s="106"/>
      <c r="FF285" s="106"/>
      <c r="FG285" s="106"/>
      <c r="FH285" s="106"/>
      <c r="FI285" s="106"/>
      <c r="FJ285" s="106"/>
      <c r="FK285" s="106"/>
      <c r="FL285" s="106"/>
      <c r="FM285" s="106"/>
      <c r="FN285" s="106"/>
      <c r="FO285" s="106"/>
      <c r="FP285" s="106"/>
      <c r="FQ285" s="106"/>
      <c r="FR285" s="106"/>
      <c r="FS285" s="106"/>
      <c r="FT285" s="106"/>
      <c r="FU285" s="106"/>
      <c r="FV285" s="106"/>
      <c r="FW285" s="106"/>
      <c r="FX285" s="106"/>
      <c r="FY285" s="106"/>
      <c r="FZ285" s="106"/>
      <c r="GA285" s="106"/>
    </row>
    <row r="286" spans="19:183" s="102" customFormat="1" ht="14" x14ac:dyDescent="0.15"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  <c r="BM286" s="106"/>
      <c r="BN286" s="106"/>
      <c r="BO286" s="106"/>
      <c r="BP286" s="106"/>
      <c r="BQ286" s="106"/>
      <c r="BR286" s="106"/>
      <c r="BS286" s="106"/>
      <c r="BT286" s="106"/>
      <c r="BU286" s="106"/>
      <c r="BV286" s="106"/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106"/>
      <c r="CK286" s="106"/>
      <c r="CL286" s="106"/>
      <c r="CM286" s="106"/>
      <c r="CN286" s="106"/>
      <c r="CO286" s="106"/>
      <c r="CP286" s="106"/>
      <c r="CQ286" s="106"/>
      <c r="CR286" s="106"/>
      <c r="CS286" s="106"/>
      <c r="CT286" s="106"/>
      <c r="CU286" s="106"/>
      <c r="CV286" s="106"/>
      <c r="CW286" s="106"/>
      <c r="CX286" s="106"/>
      <c r="CY286" s="106"/>
      <c r="CZ286" s="106"/>
      <c r="DA286" s="106"/>
      <c r="DB286" s="106"/>
      <c r="DC286" s="106"/>
      <c r="DD286" s="106"/>
      <c r="DE286" s="106"/>
      <c r="DF286" s="106"/>
      <c r="DG286" s="106"/>
      <c r="DH286" s="106"/>
      <c r="DI286" s="106"/>
      <c r="DJ286" s="106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6"/>
      <c r="DV286" s="106"/>
      <c r="DW286" s="106"/>
      <c r="DX286" s="106"/>
      <c r="DY286" s="106"/>
      <c r="DZ286" s="106"/>
      <c r="EA286" s="106"/>
      <c r="EB286" s="106"/>
      <c r="EC286" s="106"/>
      <c r="ED286" s="106"/>
      <c r="EE286" s="106"/>
      <c r="EF286" s="106"/>
      <c r="EG286" s="106"/>
      <c r="EH286" s="106"/>
      <c r="EI286" s="106"/>
      <c r="EJ286" s="106"/>
      <c r="EK286" s="106"/>
      <c r="EL286" s="106"/>
      <c r="EM286" s="106"/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06"/>
      <c r="EZ286" s="106"/>
      <c r="FA286" s="106"/>
      <c r="FB286" s="106"/>
      <c r="FC286" s="106"/>
      <c r="FD286" s="106"/>
      <c r="FE286" s="106"/>
      <c r="FF286" s="106"/>
      <c r="FG286" s="106"/>
      <c r="FH286" s="106"/>
      <c r="FI286" s="106"/>
      <c r="FJ286" s="106"/>
      <c r="FK286" s="106"/>
      <c r="FL286" s="106"/>
      <c r="FM286" s="106"/>
      <c r="FN286" s="106"/>
      <c r="FO286" s="106"/>
      <c r="FP286" s="106"/>
      <c r="FQ286" s="106"/>
      <c r="FR286" s="106"/>
      <c r="FS286" s="106"/>
      <c r="FT286" s="106"/>
      <c r="FU286" s="106"/>
      <c r="FV286" s="106"/>
      <c r="FW286" s="106"/>
      <c r="FX286" s="106"/>
      <c r="FY286" s="106"/>
      <c r="FZ286" s="106"/>
      <c r="GA286" s="106"/>
    </row>
    <row r="287" spans="19:183" s="102" customFormat="1" ht="14" x14ac:dyDescent="0.15"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  <c r="BM287" s="106"/>
      <c r="BN287" s="106"/>
      <c r="BO287" s="106"/>
      <c r="BP287" s="106"/>
      <c r="BQ287" s="106"/>
      <c r="BR287" s="106"/>
      <c r="BS287" s="106"/>
      <c r="BT287" s="106"/>
      <c r="BU287" s="106"/>
      <c r="BV287" s="106"/>
      <c r="BW287" s="106"/>
      <c r="BX287" s="106"/>
      <c r="BY287" s="106"/>
      <c r="BZ287" s="106"/>
      <c r="CA287" s="106"/>
      <c r="CB287" s="106"/>
      <c r="CC287" s="106"/>
      <c r="CD287" s="106"/>
      <c r="CE287" s="106"/>
      <c r="CF287" s="106"/>
      <c r="CG287" s="106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06"/>
      <c r="CR287" s="106"/>
      <c r="CS287" s="106"/>
      <c r="CT287" s="106"/>
      <c r="CU287" s="106"/>
      <c r="CV287" s="106"/>
      <c r="CW287" s="106"/>
      <c r="CX287" s="106"/>
      <c r="CY287" s="106"/>
      <c r="CZ287" s="106"/>
      <c r="DA287" s="106"/>
      <c r="DB287" s="106"/>
      <c r="DC287" s="106"/>
      <c r="DD287" s="106"/>
      <c r="DE287" s="106"/>
      <c r="DF287" s="106"/>
      <c r="DG287" s="106"/>
      <c r="DH287" s="106"/>
      <c r="DI287" s="106"/>
      <c r="DJ287" s="106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6"/>
      <c r="DV287" s="106"/>
      <c r="DW287" s="106"/>
      <c r="DX287" s="106"/>
      <c r="DY287" s="106"/>
      <c r="DZ287" s="106"/>
      <c r="EA287" s="106"/>
      <c r="EB287" s="106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06"/>
      <c r="EZ287" s="106"/>
      <c r="FA287" s="106"/>
      <c r="FB287" s="106"/>
      <c r="FC287" s="106"/>
      <c r="FD287" s="106"/>
      <c r="FE287" s="106"/>
      <c r="FF287" s="106"/>
      <c r="FG287" s="106"/>
      <c r="FH287" s="106"/>
      <c r="FI287" s="106"/>
      <c r="FJ287" s="106"/>
      <c r="FK287" s="106"/>
      <c r="FL287" s="106"/>
      <c r="FM287" s="106"/>
      <c r="FN287" s="106"/>
      <c r="FO287" s="106"/>
      <c r="FP287" s="106"/>
      <c r="FQ287" s="106"/>
      <c r="FR287" s="106"/>
      <c r="FS287" s="106"/>
      <c r="FT287" s="106"/>
      <c r="FU287" s="106"/>
      <c r="FV287" s="106"/>
      <c r="FW287" s="106"/>
      <c r="FX287" s="106"/>
      <c r="FY287" s="106"/>
      <c r="FZ287" s="106"/>
      <c r="GA287" s="106"/>
    </row>
    <row r="288" spans="19:183" s="102" customFormat="1" ht="14" x14ac:dyDescent="0.15"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  <c r="BH288" s="106"/>
      <c r="BI288" s="106"/>
      <c r="BJ288" s="106"/>
      <c r="BK288" s="106"/>
      <c r="BL288" s="106"/>
      <c r="BM288" s="106"/>
      <c r="BN288" s="106"/>
      <c r="BO288" s="106"/>
      <c r="BP288" s="106"/>
      <c r="BQ288" s="106"/>
      <c r="BR288" s="106"/>
      <c r="BS288" s="106"/>
      <c r="BT288" s="106"/>
      <c r="BU288" s="106"/>
      <c r="BV288" s="106"/>
      <c r="BW288" s="106"/>
      <c r="BX288" s="106"/>
      <c r="BY288" s="106"/>
      <c r="BZ288" s="106"/>
      <c r="CA288" s="106"/>
      <c r="CB288" s="106"/>
      <c r="CC288" s="106"/>
      <c r="CD288" s="106"/>
      <c r="CE288" s="106"/>
      <c r="CF288" s="106"/>
      <c r="CG288" s="106"/>
      <c r="CH288" s="106"/>
      <c r="CI288" s="106"/>
      <c r="CJ288" s="106"/>
      <c r="CK288" s="106"/>
      <c r="CL288" s="106"/>
      <c r="CM288" s="106"/>
      <c r="CN288" s="106"/>
      <c r="CO288" s="106"/>
      <c r="CP288" s="106"/>
      <c r="CQ288" s="106"/>
      <c r="CR288" s="106"/>
      <c r="CS288" s="106"/>
      <c r="CT288" s="106"/>
      <c r="CU288" s="106"/>
      <c r="CV288" s="106"/>
      <c r="CW288" s="106"/>
      <c r="CX288" s="106"/>
      <c r="CY288" s="106"/>
      <c r="CZ288" s="106"/>
      <c r="DA288" s="106"/>
      <c r="DB288" s="106"/>
      <c r="DC288" s="106"/>
      <c r="DD288" s="106"/>
      <c r="DE288" s="106"/>
      <c r="DF288" s="106"/>
      <c r="DG288" s="106"/>
      <c r="DH288" s="106"/>
      <c r="DI288" s="106"/>
      <c r="DJ288" s="106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6"/>
      <c r="DV288" s="106"/>
      <c r="DW288" s="106"/>
      <c r="DX288" s="106"/>
      <c r="DY288" s="106"/>
      <c r="DZ288" s="106"/>
      <c r="EA288" s="106"/>
      <c r="EB288" s="106"/>
      <c r="EC288" s="106"/>
      <c r="ED288" s="106"/>
      <c r="EE288" s="106"/>
      <c r="EF288" s="106"/>
      <c r="EG288" s="106"/>
      <c r="EH288" s="106"/>
      <c r="EI288" s="106"/>
      <c r="EJ288" s="106"/>
      <c r="EK288" s="106"/>
      <c r="EL288" s="106"/>
      <c r="EM288" s="106"/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06"/>
      <c r="EZ288" s="106"/>
      <c r="FA288" s="106"/>
      <c r="FB288" s="106"/>
      <c r="FC288" s="106"/>
      <c r="FD288" s="106"/>
      <c r="FE288" s="106"/>
      <c r="FF288" s="106"/>
      <c r="FG288" s="106"/>
      <c r="FH288" s="106"/>
      <c r="FI288" s="106"/>
      <c r="FJ288" s="106"/>
      <c r="FK288" s="106"/>
      <c r="FL288" s="106"/>
      <c r="FM288" s="106"/>
      <c r="FN288" s="106"/>
      <c r="FO288" s="106"/>
      <c r="FP288" s="106"/>
      <c r="FQ288" s="106"/>
      <c r="FR288" s="106"/>
      <c r="FS288" s="106"/>
      <c r="FT288" s="106"/>
      <c r="FU288" s="106"/>
      <c r="FV288" s="106"/>
      <c r="FW288" s="106"/>
      <c r="FX288" s="106"/>
      <c r="FY288" s="106"/>
      <c r="FZ288" s="106"/>
      <c r="GA288" s="106"/>
    </row>
    <row r="289" spans="19:183" s="102" customFormat="1" ht="14" x14ac:dyDescent="0.15"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6"/>
      <c r="BO289" s="106"/>
      <c r="BP289" s="106"/>
      <c r="BQ289" s="106"/>
      <c r="BR289" s="106"/>
      <c r="BS289" s="106"/>
      <c r="BT289" s="106"/>
      <c r="BU289" s="106"/>
      <c r="BV289" s="106"/>
      <c r="BW289" s="106"/>
      <c r="BX289" s="106"/>
      <c r="BY289" s="106"/>
      <c r="BZ289" s="106"/>
      <c r="CA289" s="106"/>
      <c r="CB289" s="106"/>
      <c r="CC289" s="106"/>
      <c r="CD289" s="106"/>
      <c r="CE289" s="106"/>
      <c r="CF289" s="106"/>
      <c r="CG289" s="106"/>
      <c r="CH289" s="106"/>
      <c r="CI289" s="106"/>
      <c r="CJ289" s="106"/>
      <c r="CK289" s="106"/>
      <c r="CL289" s="106"/>
      <c r="CM289" s="106"/>
      <c r="CN289" s="106"/>
      <c r="CO289" s="106"/>
      <c r="CP289" s="106"/>
      <c r="CQ289" s="106"/>
      <c r="CR289" s="106"/>
      <c r="CS289" s="106"/>
      <c r="CT289" s="106"/>
      <c r="CU289" s="106"/>
      <c r="CV289" s="106"/>
      <c r="CW289" s="106"/>
      <c r="CX289" s="106"/>
      <c r="CY289" s="106"/>
      <c r="CZ289" s="106"/>
      <c r="DA289" s="106"/>
      <c r="DB289" s="106"/>
      <c r="DC289" s="106"/>
      <c r="DD289" s="106"/>
      <c r="DE289" s="106"/>
      <c r="DF289" s="106"/>
      <c r="DG289" s="106"/>
      <c r="DH289" s="106"/>
      <c r="DI289" s="106"/>
      <c r="DJ289" s="106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6"/>
      <c r="DV289" s="106"/>
      <c r="DW289" s="106"/>
      <c r="DX289" s="106"/>
      <c r="DY289" s="106"/>
      <c r="DZ289" s="106"/>
      <c r="EA289" s="106"/>
      <c r="EB289" s="106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06"/>
      <c r="EZ289" s="106"/>
      <c r="FA289" s="106"/>
      <c r="FB289" s="106"/>
      <c r="FC289" s="106"/>
      <c r="FD289" s="106"/>
      <c r="FE289" s="106"/>
      <c r="FF289" s="106"/>
      <c r="FG289" s="106"/>
      <c r="FH289" s="106"/>
      <c r="FI289" s="106"/>
      <c r="FJ289" s="106"/>
      <c r="FK289" s="106"/>
      <c r="FL289" s="106"/>
      <c r="FM289" s="106"/>
      <c r="FN289" s="106"/>
      <c r="FO289" s="106"/>
      <c r="FP289" s="106"/>
      <c r="FQ289" s="106"/>
      <c r="FR289" s="106"/>
      <c r="FS289" s="106"/>
      <c r="FT289" s="106"/>
      <c r="FU289" s="106"/>
      <c r="FV289" s="106"/>
      <c r="FW289" s="106"/>
      <c r="FX289" s="106"/>
      <c r="FY289" s="106"/>
      <c r="FZ289" s="106"/>
      <c r="GA289" s="106"/>
    </row>
    <row r="290" spans="19:183" s="102" customFormat="1" ht="14" x14ac:dyDescent="0.15"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06"/>
      <c r="CI290" s="106"/>
      <c r="CJ290" s="106"/>
      <c r="CK290" s="106"/>
      <c r="CL290" s="106"/>
      <c r="CM290" s="106"/>
      <c r="CN290" s="106"/>
      <c r="CO290" s="106"/>
      <c r="CP290" s="106"/>
      <c r="CQ290" s="106"/>
      <c r="CR290" s="106"/>
      <c r="CS290" s="106"/>
      <c r="CT290" s="106"/>
      <c r="CU290" s="106"/>
      <c r="CV290" s="106"/>
      <c r="CW290" s="106"/>
      <c r="CX290" s="106"/>
      <c r="CY290" s="106"/>
      <c r="CZ290" s="106"/>
      <c r="DA290" s="106"/>
      <c r="DB290" s="106"/>
      <c r="DC290" s="106"/>
      <c r="DD290" s="106"/>
      <c r="DE290" s="106"/>
      <c r="DF290" s="106"/>
      <c r="DG290" s="106"/>
      <c r="DH290" s="106"/>
      <c r="DI290" s="106"/>
      <c r="DJ290" s="106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6"/>
      <c r="DV290" s="106"/>
      <c r="DW290" s="106"/>
      <c r="DX290" s="106"/>
      <c r="DY290" s="106"/>
      <c r="DZ290" s="106"/>
      <c r="EA290" s="106"/>
      <c r="EB290" s="106"/>
      <c r="EC290" s="106"/>
      <c r="ED290" s="106"/>
      <c r="EE290" s="106"/>
      <c r="EF290" s="106"/>
      <c r="EG290" s="106"/>
      <c r="EH290" s="106"/>
      <c r="EI290" s="106"/>
      <c r="EJ290" s="106"/>
      <c r="EK290" s="106"/>
      <c r="EL290" s="106"/>
      <c r="EM290" s="106"/>
      <c r="EN290" s="106"/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06"/>
      <c r="EZ290" s="106"/>
      <c r="FA290" s="106"/>
      <c r="FB290" s="106"/>
      <c r="FC290" s="106"/>
      <c r="FD290" s="106"/>
      <c r="FE290" s="106"/>
      <c r="FF290" s="106"/>
      <c r="FG290" s="106"/>
      <c r="FH290" s="106"/>
      <c r="FI290" s="106"/>
      <c r="FJ290" s="106"/>
      <c r="FK290" s="106"/>
      <c r="FL290" s="106"/>
      <c r="FM290" s="106"/>
      <c r="FN290" s="106"/>
      <c r="FO290" s="106"/>
      <c r="FP290" s="106"/>
      <c r="FQ290" s="106"/>
      <c r="FR290" s="106"/>
      <c r="FS290" s="106"/>
      <c r="FT290" s="106"/>
      <c r="FU290" s="106"/>
      <c r="FV290" s="106"/>
      <c r="FW290" s="106"/>
      <c r="FX290" s="106"/>
      <c r="FY290" s="106"/>
      <c r="FZ290" s="106"/>
      <c r="GA290" s="106"/>
    </row>
    <row r="291" spans="19:183" s="102" customFormat="1" ht="14" x14ac:dyDescent="0.15"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  <c r="BH291" s="106"/>
      <c r="BI291" s="106"/>
      <c r="BJ291" s="106"/>
      <c r="BK291" s="106"/>
      <c r="BL291" s="106"/>
      <c r="BM291" s="106"/>
      <c r="BN291" s="106"/>
      <c r="BO291" s="106"/>
      <c r="BP291" s="106"/>
      <c r="BQ291" s="106"/>
      <c r="BR291" s="106"/>
      <c r="BS291" s="106"/>
      <c r="BT291" s="106"/>
      <c r="BU291" s="106"/>
      <c r="BV291" s="106"/>
      <c r="BW291" s="106"/>
      <c r="BX291" s="106"/>
      <c r="BY291" s="106"/>
      <c r="BZ291" s="106"/>
      <c r="CA291" s="106"/>
      <c r="CB291" s="106"/>
      <c r="CC291" s="106"/>
      <c r="CD291" s="106"/>
      <c r="CE291" s="106"/>
      <c r="CF291" s="106"/>
      <c r="CG291" s="106"/>
      <c r="CH291" s="106"/>
      <c r="CI291" s="106"/>
      <c r="CJ291" s="106"/>
      <c r="CK291" s="106"/>
      <c r="CL291" s="106"/>
      <c r="CM291" s="106"/>
      <c r="CN291" s="106"/>
      <c r="CO291" s="106"/>
      <c r="CP291" s="106"/>
      <c r="CQ291" s="106"/>
      <c r="CR291" s="106"/>
      <c r="CS291" s="106"/>
      <c r="CT291" s="106"/>
      <c r="CU291" s="106"/>
      <c r="CV291" s="106"/>
      <c r="CW291" s="106"/>
      <c r="CX291" s="106"/>
      <c r="CY291" s="106"/>
      <c r="CZ291" s="106"/>
      <c r="DA291" s="106"/>
      <c r="DB291" s="106"/>
      <c r="DC291" s="106"/>
      <c r="DD291" s="106"/>
      <c r="DE291" s="106"/>
      <c r="DF291" s="106"/>
      <c r="DG291" s="106"/>
      <c r="DH291" s="106"/>
      <c r="DI291" s="106"/>
      <c r="DJ291" s="106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6"/>
      <c r="DV291" s="106"/>
      <c r="DW291" s="106"/>
      <c r="DX291" s="106"/>
      <c r="DY291" s="106"/>
      <c r="DZ291" s="106"/>
      <c r="EA291" s="106"/>
      <c r="EB291" s="106"/>
      <c r="EC291" s="106"/>
      <c r="ED291" s="106"/>
      <c r="EE291" s="106"/>
      <c r="EF291" s="106"/>
      <c r="EG291" s="106"/>
      <c r="EH291" s="106"/>
      <c r="EI291" s="106"/>
      <c r="EJ291" s="106"/>
      <c r="EK291" s="106"/>
      <c r="EL291" s="106"/>
      <c r="EM291" s="106"/>
      <c r="EN291" s="106"/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06"/>
      <c r="EZ291" s="106"/>
      <c r="FA291" s="106"/>
      <c r="FB291" s="106"/>
      <c r="FC291" s="106"/>
      <c r="FD291" s="106"/>
      <c r="FE291" s="106"/>
      <c r="FF291" s="106"/>
      <c r="FG291" s="106"/>
      <c r="FH291" s="106"/>
      <c r="FI291" s="106"/>
      <c r="FJ291" s="106"/>
      <c r="FK291" s="106"/>
      <c r="FL291" s="106"/>
      <c r="FM291" s="106"/>
      <c r="FN291" s="106"/>
      <c r="FO291" s="106"/>
      <c r="FP291" s="106"/>
      <c r="FQ291" s="106"/>
      <c r="FR291" s="106"/>
      <c r="FS291" s="106"/>
      <c r="FT291" s="106"/>
      <c r="FU291" s="106"/>
      <c r="FV291" s="106"/>
      <c r="FW291" s="106"/>
      <c r="FX291" s="106"/>
      <c r="FY291" s="106"/>
      <c r="FZ291" s="106"/>
      <c r="GA291" s="106"/>
    </row>
    <row r="292" spans="19:183" s="102" customFormat="1" ht="14" x14ac:dyDescent="0.15"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  <c r="BY292" s="106"/>
      <c r="BZ292" s="106"/>
      <c r="CA292" s="106"/>
      <c r="CB292" s="106"/>
      <c r="CC292" s="106"/>
      <c r="CD292" s="106"/>
      <c r="CE292" s="106"/>
      <c r="CF292" s="106"/>
      <c r="CG292" s="106"/>
      <c r="CH292" s="106"/>
      <c r="CI292" s="106"/>
      <c r="CJ292" s="106"/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6"/>
      <c r="CU292" s="106"/>
      <c r="CV292" s="106"/>
      <c r="CW292" s="106"/>
      <c r="CX292" s="106"/>
      <c r="CY292" s="106"/>
      <c r="CZ292" s="106"/>
      <c r="DA292" s="106"/>
      <c r="DB292" s="106"/>
      <c r="DC292" s="106"/>
      <c r="DD292" s="106"/>
      <c r="DE292" s="106"/>
      <c r="DF292" s="106"/>
      <c r="DG292" s="106"/>
      <c r="DH292" s="106"/>
      <c r="DI292" s="106"/>
      <c r="DJ292" s="106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6"/>
      <c r="DV292" s="106"/>
      <c r="DW292" s="106"/>
      <c r="DX292" s="106"/>
      <c r="DY292" s="106"/>
      <c r="DZ292" s="106"/>
      <c r="EA292" s="106"/>
      <c r="EB292" s="106"/>
      <c r="EC292" s="106"/>
      <c r="ED292" s="106"/>
      <c r="EE292" s="106"/>
      <c r="EF292" s="106"/>
      <c r="EG292" s="106"/>
      <c r="EH292" s="106"/>
      <c r="EI292" s="106"/>
      <c r="EJ292" s="106"/>
      <c r="EK292" s="106"/>
      <c r="EL292" s="106"/>
      <c r="EM292" s="106"/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06"/>
      <c r="EZ292" s="106"/>
      <c r="FA292" s="106"/>
      <c r="FB292" s="106"/>
      <c r="FC292" s="106"/>
      <c r="FD292" s="106"/>
      <c r="FE292" s="106"/>
      <c r="FF292" s="106"/>
      <c r="FG292" s="106"/>
      <c r="FH292" s="106"/>
      <c r="FI292" s="106"/>
      <c r="FJ292" s="106"/>
      <c r="FK292" s="106"/>
      <c r="FL292" s="106"/>
      <c r="FM292" s="106"/>
      <c r="FN292" s="106"/>
      <c r="FO292" s="106"/>
      <c r="FP292" s="106"/>
      <c r="FQ292" s="106"/>
      <c r="FR292" s="106"/>
      <c r="FS292" s="106"/>
      <c r="FT292" s="106"/>
      <c r="FU292" s="106"/>
      <c r="FV292" s="106"/>
      <c r="FW292" s="106"/>
      <c r="FX292" s="106"/>
      <c r="FY292" s="106"/>
      <c r="FZ292" s="106"/>
      <c r="GA292" s="106"/>
    </row>
    <row r="293" spans="19:183" s="102" customFormat="1" ht="14" x14ac:dyDescent="0.15"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  <c r="BY293" s="106"/>
      <c r="BZ293" s="106"/>
      <c r="CA293" s="106"/>
      <c r="CB293" s="106"/>
      <c r="CC293" s="106"/>
      <c r="CD293" s="106"/>
      <c r="CE293" s="106"/>
      <c r="CF293" s="106"/>
      <c r="CG293" s="106"/>
      <c r="CH293" s="106"/>
      <c r="CI293" s="106"/>
      <c r="CJ293" s="106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6"/>
      <c r="CU293" s="106"/>
      <c r="CV293" s="106"/>
      <c r="CW293" s="106"/>
      <c r="CX293" s="106"/>
      <c r="CY293" s="106"/>
      <c r="CZ293" s="106"/>
      <c r="DA293" s="106"/>
      <c r="DB293" s="106"/>
      <c r="DC293" s="106"/>
      <c r="DD293" s="106"/>
      <c r="DE293" s="106"/>
      <c r="DF293" s="106"/>
      <c r="DG293" s="106"/>
      <c r="DH293" s="106"/>
      <c r="DI293" s="106"/>
      <c r="DJ293" s="106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6"/>
      <c r="DV293" s="106"/>
      <c r="DW293" s="106"/>
      <c r="DX293" s="106"/>
      <c r="DY293" s="106"/>
      <c r="DZ293" s="106"/>
      <c r="EA293" s="106"/>
      <c r="EB293" s="106"/>
      <c r="EC293" s="106"/>
      <c r="ED293" s="106"/>
      <c r="EE293" s="106"/>
      <c r="EF293" s="106"/>
      <c r="EG293" s="106"/>
      <c r="EH293" s="106"/>
      <c r="EI293" s="106"/>
      <c r="EJ293" s="106"/>
      <c r="EK293" s="106"/>
      <c r="EL293" s="106"/>
      <c r="EM293" s="106"/>
      <c r="EN293" s="106"/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06"/>
      <c r="EZ293" s="106"/>
      <c r="FA293" s="106"/>
      <c r="FB293" s="106"/>
      <c r="FC293" s="106"/>
      <c r="FD293" s="106"/>
      <c r="FE293" s="106"/>
      <c r="FF293" s="106"/>
      <c r="FG293" s="106"/>
      <c r="FH293" s="106"/>
      <c r="FI293" s="106"/>
      <c r="FJ293" s="106"/>
      <c r="FK293" s="106"/>
      <c r="FL293" s="106"/>
      <c r="FM293" s="106"/>
      <c r="FN293" s="106"/>
      <c r="FO293" s="106"/>
      <c r="FP293" s="106"/>
      <c r="FQ293" s="106"/>
      <c r="FR293" s="106"/>
      <c r="FS293" s="106"/>
      <c r="FT293" s="106"/>
      <c r="FU293" s="106"/>
      <c r="FV293" s="106"/>
      <c r="FW293" s="106"/>
      <c r="FX293" s="106"/>
      <c r="FY293" s="106"/>
      <c r="FZ293" s="106"/>
      <c r="GA293" s="106"/>
    </row>
    <row r="294" spans="19:183" s="102" customFormat="1" ht="14" x14ac:dyDescent="0.15"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  <c r="BY294" s="106"/>
      <c r="BZ294" s="106"/>
      <c r="CA294" s="106"/>
      <c r="CB294" s="106"/>
      <c r="CC294" s="106"/>
      <c r="CD294" s="106"/>
      <c r="CE294" s="106"/>
      <c r="CF294" s="106"/>
      <c r="CG294" s="106"/>
      <c r="CH294" s="106"/>
      <c r="CI294" s="106"/>
      <c r="CJ294" s="106"/>
      <c r="CK294" s="106"/>
      <c r="CL294" s="106"/>
      <c r="CM294" s="106"/>
      <c r="CN294" s="106"/>
      <c r="CO294" s="106"/>
      <c r="CP294" s="106"/>
      <c r="CQ294" s="106"/>
      <c r="CR294" s="106"/>
      <c r="CS294" s="106"/>
      <c r="CT294" s="106"/>
      <c r="CU294" s="106"/>
      <c r="CV294" s="106"/>
      <c r="CW294" s="106"/>
      <c r="CX294" s="106"/>
      <c r="CY294" s="106"/>
      <c r="CZ294" s="106"/>
      <c r="DA294" s="106"/>
      <c r="DB294" s="106"/>
      <c r="DC294" s="106"/>
      <c r="DD294" s="106"/>
      <c r="DE294" s="106"/>
      <c r="DF294" s="106"/>
      <c r="DG294" s="106"/>
      <c r="DH294" s="106"/>
      <c r="DI294" s="106"/>
      <c r="DJ294" s="106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6"/>
      <c r="DV294" s="106"/>
      <c r="DW294" s="106"/>
      <c r="DX294" s="106"/>
      <c r="DY294" s="106"/>
      <c r="DZ294" s="106"/>
      <c r="EA294" s="106"/>
      <c r="EB294" s="106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06"/>
      <c r="EZ294" s="106"/>
      <c r="FA294" s="106"/>
      <c r="FB294" s="106"/>
      <c r="FC294" s="106"/>
      <c r="FD294" s="106"/>
      <c r="FE294" s="106"/>
      <c r="FF294" s="106"/>
      <c r="FG294" s="106"/>
      <c r="FH294" s="106"/>
      <c r="FI294" s="106"/>
      <c r="FJ294" s="106"/>
      <c r="FK294" s="106"/>
      <c r="FL294" s="106"/>
      <c r="FM294" s="106"/>
      <c r="FN294" s="106"/>
      <c r="FO294" s="106"/>
      <c r="FP294" s="106"/>
      <c r="FQ294" s="106"/>
      <c r="FR294" s="106"/>
      <c r="FS294" s="106"/>
      <c r="FT294" s="106"/>
      <c r="FU294" s="106"/>
      <c r="FV294" s="106"/>
      <c r="FW294" s="106"/>
      <c r="FX294" s="106"/>
      <c r="FY294" s="106"/>
      <c r="FZ294" s="106"/>
      <c r="GA294" s="106"/>
    </row>
    <row r="295" spans="19:183" s="102" customFormat="1" ht="14" x14ac:dyDescent="0.15"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  <c r="BY295" s="106"/>
      <c r="BZ295" s="106"/>
      <c r="CA295" s="106"/>
      <c r="CB295" s="106"/>
      <c r="CC295" s="106"/>
      <c r="CD295" s="106"/>
      <c r="CE295" s="106"/>
      <c r="CF295" s="106"/>
      <c r="CG295" s="106"/>
      <c r="CH295" s="106"/>
      <c r="CI295" s="106"/>
      <c r="CJ295" s="106"/>
      <c r="CK295" s="106"/>
      <c r="CL295" s="106"/>
      <c r="CM295" s="106"/>
      <c r="CN295" s="106"/>
      <c r="CO295" s="106"/>
      <c r="CP295" s="106"/>
      <c r="CQ295" s="106"/>
      <c r="CR295" s="106"/>
      <c r="CS295" s="106"/>
      <c r="CT295" s="106"/>
      <c r="CU295" s="106"/>
      <c r="CV295" s="106"/>
      <c r="CW295" s="106"/>
      <c r="CX295" s="106"/>
      <c r="CY295" s="106"/>
      <c r="CZ295" s="106"/>
      <c r="DA295" s="106"/>
      <c r="DB295" s="106"/>
      <c r="DC295" s="106"/>
      <c r="DD295" s="106"/>
      <c r="DE295" s="106"/>
      <c r="DF295" s="106"/>
      <c r="DG295" s="106"/>
      <c r="DH295" s="106"/>
      <c r="DI295" s="106"/>
      <c r="DJ295" s="106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6"/>
      <c r="DV295" s="106"/>
      <c r="DW295" s="106"/>
      <c r="DX295" s="106"/>
      <c r="DY295" s="106"/>
      <c r="DZ295" s="106"/>
      <c r="EA295" s="106"/>
      <c r="EB295" s="106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06"/>
      <c r="EZ295" s="106"/>
      <c r="FA295" s="106"/>
      <c r="FB295" s="106"/>
      <c r="FC295" s="106"/>
      <c r="FD295" s="106"/>
      <c r="FE295" s="106"/>
      <c r="FF295" s="106"/>
      <c r="FG295" s="106"/>
      <c r="FH295" s="106"/>
      <c r="FI295" s="106"/>
      <c r="FJ295" s="106"/>
      <c r="FK295" s="106"/>
      <c r="FL295" s="106"/>
      <c r="FM295" s="106"/>
      <c r="FN295" s="106"/>
      <c r="FO295" s="106"/>
      <c r="FP295" s="106"/>
      <c r="FQ295" s="106"/>
      <c r="FR295" s="106"/>
      <c r="FS295" s="106"/>
      <c r="FT295" s="106"/>
      <c r="FU295" s="106"/>
      <c r="FV295" s="106"/>
      <c r="FW295" s="106"/>
      <c r="FX295" s="106"/>
      <c r="FY295" s="106"/>
      <c r="FZ295" s="106"/>
      <c r="GA295" s="106"/>
    </row>
    <row r="296" spans="19:183" s="102" customFormat="1" ht="14" x14ac:dyDescent="0.15"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  <c r="BY296" s="106"/>
      <c r="BZ296" s="106"/>
      <c r="CA296" s="106"/>
      <c r="CB296" s="106"/>
      <c r="CC296" s="106"/>
      <c r="CD296" s="106"/>
      <c r="CE296" s="106"/>
      <c r="CF296" s="106"/>
      <c r="CG296" s="106"/>
      <c r="CH296" s="106"/>
      <c r="CI296" s="106"/>
      <c r="CJ296" s="106"/>
      <c r="CK296" s="106"/>
      <c r="CL296" s="106"/>
      <c r="CM296" s="106"/>
      <c r="CN296" s="106"/>
      <c r="CO296" s="106"/>
      <c r="CP296" s="106"/>
      <c r="CQ296" s="106"/>
      <c r="CR296" s="106"/>
      <c r="CS296" s="106"/>
      <c r="CT296" s="106"/>
      <c r="CU296" s="106"/>
      <c r="CV296" s="106"/>
      <c r="CW296" s="106"/>
      <c r="CX296" s="106"/>
      <c r="CY296" s="106"/>
      <c r="CZ296" s="106"/>
      <c r="DA296" s="106"/>
      <c r="DB296" s="106"/>
      <c r="DC296" s="106"/>
      <c r="DD296" s="106"/>
      <c r="DE296" s="106"/>
      <c r="DF296" s="106"/>
      <c r="DG296" s="106"/>
      <c r="DH296" s="106"/>
      <c r="DI296" s="106"/>
      <c r="DJ296" s="106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6"/>
      <c r="DV296" s="106"/>
      <c r="DW296" s="106"/>
      <c r="DX296" s="106"/>
      <c r="DY296" s="106"/>
      <c r="DZ296" s="106"/>
      <c r="EA296" s="106"/>
      <c r="EB296" s="106"/>
      <c r="EC296" s="106"/>
      <c r="ED296" s="106"/>
      <c r="EE296" s="106"/>
      <c r="EF296" s="106"/>
      <c r="EG296" s="106"/>
      <c r="EH296" s="106"/>
      <c r="EI296" s="106"/>
      <c r="EJ296" s="106"/>
      <c r="EK296" s="106"/>
      <c r="EL296" s="106"/>
      <c r="EM296" s="106"/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06"/>
      <c r="EZ296" s="106"/>
      <c r="FA296" s="106"/>
      <c r="FB296" s="106"/>
      <c r="FC296" s="106"/>
      <c r="FD296" s="106"/>
      <c r="FE296" s="106"/>
      <c r="FF296" s="106"/>
      <c r="FG296" s="106"/>
      <c r="FH296" s="106"/>
      <c r="FI296" s="106"/>
      <c r="FJ296" s="106"/>
      <c r="FK296" s="106"/>
      <c r="FL296" s="106"/>
      <c r="FM296" s="106"/>
      <c r="FN296" s="106"/>
      <c r="FO296" s="106"/>
      <c r="FP296" s="106"/>
      <c r="FQ296" s="106"/>
      <c r="FR296" s="106"/>
      <c r="FS296" s="106"/>
      <c r="FT296" s="106"/>
      <c r="FU296" s="106"/>
      <c r="FV296" s="106"/>
      <c r="FW296" s="106"/>
      <c r="FX296" s="106"/>
      <c r="FY296" s="106"/>
      <c r="FZ296" s="106"/>
      <c r="GA296" s="106"/>
    </row>
    <row r="297" spans="19:183" s="102" customFormat="1" ht="14" x14ac:dyDescent="0.15"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  <c r="BY297" s="106"/>
      <c r="BZ297" s="106"/>
      <c r="CA297" s="106"/>
      <c r="CB297" s="106"/>
      <c r="CC297" s="106"/>
      <c r="CD297" s="106"/>
      <c r="CE297" s="106"/>
      <c r="CF297" s="106"/>
      <c r="CG297" s="106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6"/>
      <c r="DV297" s="106"/>
      <c r="DW297" s="106"/>
      <c r="DX297" s="106"/>
      <c r="DY297" s="106"/>
      <c r="DZ297" s="106"/>
      <c r="EA297" s="106"/>
      <c r="EB297" s="106"/>
      <c r="EC297" s="106"/>
      <c r="ED297" s="106"/>
      <c r="EE297" s="106"/>
      <c r="EF297" s="106"/>
      <c r="EG297" s="106"/>
      <c r="EH297" s="106"/>
      <c r="EI297" s="106"/>
      <c r="EJ297" s="106"/>
      <c r="EK297" s="106"/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06"/>
      <c r="EZ297" s="106"/>
      <c r="FA297" s="106"/>
      <c r="FB297" s="106"/>
      <c r="FC297" s="106"/>
      <c r="FD297" s="106"/>
      <c r="FE297" s="106"/>
      <c r="FF297" s="106"/>
      <c r="FG297" s="106"/>
      <c r="FH297" s="106"/>
      <c r="FI297" s="106"/>
      <c r="FJ297" s="106"/>
      <c r="FK297" s="106"/>
      <c r="FL297" s="106"/>
      <c r="FM297" s="106"/>
      <c r="FN297" s="106"/>
      <c r="FO297" s="106"/>
      <c r="FP297" s="106"/>
      <c r="FQ297" s="106"/>
      <c r="FR297" s="106"/>
      <c r="FS297" s="106"/>
      <c r="FT297" s="106"/>
      <c r="FU297" s="106"/>
      <c r="FV297" s="106"/>
      <c r="FW297" s="106"/>
      <c r="FX297" s="106"/>
      <c r="FY297" s="106"/>
      <c r="FZ297" s="106"/>
      <c r="GA297" s="106"/>
    </row>
    <row r="298" spans="19:183" s="102" customFormat="1" ht="14" x14ac:dyDescent="0.15"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06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06"/>
      <c r="DA298" s="106"/>
      <c r="DB298" s="106"/>
      <c r="DC298" s="106"/>
      <c r="DD298" s="106"/>
      <c r="DE298" s="106"/>
      <c r="DF298" s="106"/>
      <c r="DG298" s="106"/>
      <c r="DH298" s="106"/>
      <c r="DI298" s="106"/>
      <c r="DJ298" s="106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6"/>
      <c r="DV298" s="106"/>
      <c r="DW298" s="106"/>
      <c r="DX298" s="106"/>
      <c r="DY298" s="106"/>
      <c r="DZ298" s="106"/>
      <c r="EA298" s="106"/>
      <c r="EB298" s="106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06"/>
      <c r="EZ298" s="106"/>
      <c r="FA298" s="106"/>
      <c r="FB298" s="106"/>
      <c r="FC298" s="106"/>
      <c r="FD298" s="106"/>
      <c r="FE298" s="106"/>
      <c r="FF298" s="106"/>
      <c r="FG298" s="106"/>
      <c r="FH298" s="106"/>
      <c r="FI298" s="106"/>
      <c r="FJ298" s="106"/>
      <c r="FK298" s="106"/>
      <c r="FL298" s="106"/>
      <c r="FM298" s="106"/>
      <c r="FN298" s="106"/>
      <c r="FO298" s="106"/>
      <c r="FP298" s="106"/>
      <c r="FQ298" s="106"/>
      <c r="FR298" s="106"/>
      <c r="FS298" s="106"/>
      <c r="FT298" s="106"/>
      <c r="FU298" s="106"/>
      <c r="FV298" s="106"/>
      <c r="FW298" s="106"/>
      <c r="FX298" s="106"/>
      <c r="FY298" s="106"/>
      <c r="FZ298" s="106"/>
      <c r="GA298" s="106"/>
    </row>
    <row r="299" spans="19:183" s="102" customFormat="1" ht="14" x14ac:dyDescent="0.15"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  <c r="BY299" s="106"/>
      <c r="BZ299" s="106"/>
      <c r="CA299" s="106"/>
      <c r="CB299" s="106"/>
      <c r="CC299" s="106"/>
      <c r="CD299" s="106"/>
      <c r="CE299" s="106"/>
      <c r="CF299" s="106"/>
      <c r="CG299" s="106"/>
      <c r="CH299" s="106"/>
      <c r="CI299" s="106"/>
      <c r="CJ299" s="106"/>
      <c r="CK299" s="106"/>
      <c r="CL299" s="106"/>
      <c r="CM299" s="106"/>
      <c r="CN299" s="106"/>
      <c r="CO299" s="106"/>
      <c r="CP299" s="106"/>
      <c r="CQ299" s="106"/>
      <c r="CR299" s="106"/>
      <c r="CS299" s="106"/>
      <c r="CT299" s="106"/>
      <c r="CU299" s="106"/>
      <c r="CV299" s="106"/>
      <c r="CW299" s="106"/>
      <c r="CX299" s="106"/>
      <c r="CY299" s="106"/>
      <c r="CZ299" s="106"/>
      <c r="DA299" s="106"/>
      <c r="DB299" s="106"/>
      <c r="DC299" s="106"/>
      <c r="DD299" s="106"/>
      <c r="DE299" s="106"/>
      <c r="DF299" s="106"/>
      <c r="DG299" s="106"/>
      <c r="DH299" s="106"/>
      <c r="DI299" s="106"/>
      <c r="DJ299" s="106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6"/>
      <c r="DV299" s="106"/>
      <c r="DW299" s="106"/>
      <c r="DX299" s="106"/>
      <c r="DY299" s="106"/>
      <c r="DZ299" s="106"/>
      <c r="EA299" s="106"/>
      <c r="EB299" s="106"/>
      <c r="EC299" s="106"/>
      <c r="ED299" s="106"/>
      <c r="EE299" s="106"/>
      <c r="EF299" s="106"/>
      <c r="EG299" s="106"/>
      <c r="EH299" s="106"/>
      <c r="EI299" s="106"/>
      <c r="EJ299" s="106"/>
      <c r="EK299" s="106"/>
      <c r="EL299" s="106"/>
      <c r="EM299" s="106"/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06"/>
      <c r="EZ299" s="106"/>
      <c r="FA299" s="106"/>
      <c r="FB299" s="106"/>
      <c r="FC299" s="106"/>
      <c r="FD299" s="106"/>
      <c r="FE299" s="106"/>
      <c r="FF299" s="106"/>
      <c r="FG299" s="106"/>
      <c r="FH299" s="106"/>
      <c r="FI299" s="106"/>
      <c r="FJ299" s="106"/>
      <c r="FK299" s="106"/>
      <c r="FL299" s="106"/>
      <c r="FM299" s="106"/>
      <c r="FN299" s="106"/>
      <c r="FO299" s="106"/>
      <c r="FP299" s="106"/>
      <c r="FQ299" s="106"/>
      <c r="FR299" s="106"/>
      <c r="FS299" s="106"/>
      <c r="FT299" s="106"/>
      <c r="FU299" s="106"/>
      <c r="FV299" s="106"/>
      <c r="FW299" s="106"/>
      <c r="FX299" s="106"/>
      <c r="FY299" s="106"/>
      <c r="FZ299" s="106"/>
      <c r="GA299" s="106"/>
    </row>
    <row r="300" spans="19:183" s="102" customFormat="1" ht="14" x14ac:dyDescent="0.15"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  <c r="BY300" s="106"/>
      <c r="BZ300" s="106"/>
      <c r="CA300" s="106"/>
      <c r="CB300" s="106"/>
      <c r="CC300" s="106"/>
      <c r="CD300" s="106"/>
      <c r="CE300" s="106"/>
      <c r="CF300" s="106"/>
      <c r="CG300" s="106"/>
      <c r="CH300" s="106"/>
      <c r="CI300" s="106"/>
      <c r="CJ300" s="106"/>
      <c r="CK300" s="106"/>
      <c r="CL300" s="106"/>
      <c r="CM300" s="106"/>
      <c r="CN300" s="106"/>
      <c r="CO300" s="106"/>
      <c r="CP300" s="106"/>
      <c r="CQ300" s="106"/>
      <c r="CR300" s="106"/>
      <c r="CS300" s="106"/>
      <c r="CT300" s="106"/>
      <c r="CU300" s="106"/>
      <c r="CV300" s="106"/>
      <c r="CW300" s="106"/>
      <c r="CX300" s="106"/>
      <c r="CY300" s="106"/>
      <c r="CZ300" s="106"/>
      <c r="DA300" s="106"/>
      <c r="DB300" s="106"/>
      <c r="DC300" s="106"/>
      <c r="DD300" s="106"/>
      <c r="DE300" s="106"/>
      <c r="DF300" s="106"/>
      <c r="DG300" s="106"/>
      <c r="DH300" s="106"/>
      <c r="DI300" s="106"/>
      <c r="DJ300" s="106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6"/>
      <c r="DV300" s="106"/>
      <c r="DW300" s="106"/>
      <c r="DX300" s="106"/>
      <c r="DY300" s="106"/>
      <c r="DZ300" s="106"/>
      <c r="EA300" s="106"/>
      <c r="EB300" s="106"/>
      <c r="EC300" s="106"/>
      <c r="ED300" s="106"/>
      <c r="EE300" s="106"/>
      <c r="EF300" s="106"/>
      <c r="EG300" s="106"/>
      <c r="EH300" s="106"/>
      <c r="EI300" s="106"/>
      <c r="EJ300" s="106"/>
      <c r="EK300" s="106"/>
      <c r="EL300" s="106"/>
      <c r="EM300" s="106"/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06"/>
      <c r="EZ300" s="106"/>
      <c r="FA300" s="106"/>
      <c r="FB300" s="106"/>
      <c r="FC300" s="106"/>
      <c r="FD300" s="106"/>
      <c r="FE300" s="106"/>
      <c r="FF300" s="106"/>
      <c r="FG300" s="106"/>
      <c r="FH300" s="106"/>
      <c r="FI300" s="106"/>
      <c r="FJ300" s="106"/>
      <c r="FK300" s="106"/>
      <c r="FL300" s="106"/>
      <c r="FM300" s="106"/>
      <c r="FN300" s="106"/>
      <c r="FO300" s="106"/>
      <c r="FP300" s="106"/>
      <c r="FQ300" s="106"/>
      <c r="FR300" s="106"/>
      <c r="FS300" s="106"/>
      <c r="FT300" s="106"/>
      <c r="FU300" s="106"/>
      <c r="FV300" s="106"/>
      <c r="FW300" s="106"/>
      <c r="FX300" s="106"/>
      <c r="FY300" s="106"/>
      <c r="FZ300" s="106"/>
      <c r="GA300" s="106"/>
    </row>
    <row r="301" spans="19:183" s="102" customFormat="1" ht="14" x14ac:dyDescent="0.15"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  <c r="BY301" s="106"/>
      <c r="BZ301" s="106"/>
      <c r="CA301" s="106"/>
      <c r="CB301" s="106"/>
      <c r="CC301" s="106"/>
      <c r="CD301" s="106"/>
      <c r="CE301" s="106"/>
      <c r="CF301" s="106"/>
      <c r="CG301" s="106"/>
      <c r="CH301" s="106"/>
      <c r="CI301" s="106"/>
      <c r="CJ301" s="106"/>
      <c r="CK301" s="106"/>
      <c r="CL301" s="106"/>
      <c r="CM301" s="106"/>
      <c r="CN301" s="106"/>
      <c r="CO301" s="106"/>
      <c r="CP301" s="106"/>
      <c r="CQ301" s="106"/>
      <c r="CR301" s="106"/>
      <c r="CS301" s="106"/>
      <c r="CT301" s="106"/>
      <c r="CU301" s="106"/>
      <c r="CV301" s="106"/>
      <c r="CW301" s="106"/>
      <c r="CX301" s="106"/>
      <c r="CY301" s="106"/>
      <c r="CZ301" s="106"/>
      <c r="DA301" s="106"/>
      <c r="DB301" s="106"/>
      <c r="DC301" s="106"/>
      <c r="DD301" s="106"/>
      <c r="DE301" s="106"/>
      <c r="DF301" s="106"/>
      <c r="DG301" s="106"/>
      <c r="DH301" s="106"/>
      <c r="DI301" s="106"/>
      <c r="DJ301" s="106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6"/>
      <c r="DV301" s="106"/>
      <c r="DW301" s="106"/>
      <c r="DX301" s="106"/>
      <c r="DY301" s="106"/>
      <c r="DZ301" s="106"/>
      <c r="EA301" s="106"/>
      <c r="EB301" s="106"/>
      <c r="EC301" s="106"/>
      <c r="ED301" s="106"/>
      <c r="EE301" s="106"/>
      <c r="EF301" s="106"/>
      <c r="EG301" s="106"/>
      <c r="EH301" s="106"/>
      <c r="EI301" s="106"/>
      <c r="EJ301" s="106"/>
      <c r="EK301" s="106"/>
      <c r="EL301" s="106"/>
      <c r="EM301" s="106"/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06"/>
      <c r="EZ301" s="106"/>
      <c r="FA301" s="106"/>
      <c r="FB301" s="106"/>
      <c r="FC301" s="106"/>
      <c r="FD301" s="106"/>
      <c r="FE301" s="106"/>
      <c r="FF301" s="106"/>
      <c r="FG301" s="106"/>
      <c r="FH301" s="106"/>
      <c r="FI301" s="106"/>
      <c r="FJ301" s="106"/>
      <c r="FK301" s="106"/>
      <c r="FL301" s="106"/>
      <c r="FM301" s="106"/>
      <c r="FN301" s="106"/>
      <c r="FO301" s="106"/>
      <c r="FP301" s="106"/>
      <c r="FQ301" s="106"/>
      <c r="FR301" s="106"/>
      <c r="FS301" s="106"/>
      <c r="FT301" s="106"/>
      <c r="FU301" s="106"/>
      <c r="FV301" s="106"/>
      <c r="FW301" s="106"/>
      <c r="FX301" s="106"/>
      <c r="FY301" s="106"/>
      <c r="FZ301" s="106"/>
      <c r="GA301" s="106"/>
    </row>
    <row r="302" spans="19:183" s="102" customFormat="1" ht="14" x14ac:dyDescent="0.15"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  <c r="BY302" s="106"/>
      <c r="BZ302" s="106"/>
      <c r="CA302" s="106"/>
      <c r="CB302" s="106"/>
      <c r="CC302" s="106"/>
      <c r="CD302" s="106"/>
      <c r="CE302" s="106"/>
      <c r="CF302" s="106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6"/>
      <c r="DV302" s="106"/>
      <c r="DW302" s="106"/>
      <c r="DX302" s="106"/>
      <c r="DY302" s="106"/>
      <c r="DZ302" s="106"/>
      <c r="EA302" s="106"/>
      <c r="EB302" s="106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06"/>
      <c r="EZ302" s="106"/>
      <c r="FA302" s="106"/>
      <c r="FB302" s="106"/>
      <c r="FC302" s="106"/>
      <c r="FD302" s="106"/>
      <c r="FE302" s="106"/>
      <c r="FF302" s="106"/>
      <c r="FG302" s="106"/>
      <c r="FH302" s="106"/>
      <c r="FI302" s="106"/>
      <c r="FJ302" s="106"/>
      <c r="FK302" s="106"/>
      <c r="FL302" s="106"/>
      <c r="FM302" s="106"/>
      <c r="FN302" s="106"/>
      <c r="FO302" s="106"/>
      <c r="FP302" s="106"/>
      <c r="FQ302" s="106"/>
      <c r="FR302" s="106"/>
      <c r="FS302" s="106"/>
      <c r="FT302" s="106"/>
      <c r="FU302" s="106"/>
      <c r="FV302" s="106"/>
      <c r="FW302" s="106"/>
      <c r="FX302" s="106"/>
      <c r="FY302" s="106"/>
      <c r="FZ302" s="106"/>
      <c r="GA302" s="106"/>
    </row>
    <row r="303" spans="19:183" s="102" customFormat="1" ht="14" x14ac:dyDescent="0.15"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  <c r="BY303" s="106"/>
      <c r="BZ303" s="106"/>
      <c r="CA303" s="106"/>
      <c r="CB303" s="106"/>
      <c r="CC303" s="106"/>
      <c r="CD303" s="106"/>
      <c r="CE303" s="106"/>
      <c r="CF303" s="106"/>
      <c r="CG303" s="106"/>
      <c r="CH303" s="106"/>
      <c r="CI303" s="106"/>
      <c r="CJ303" s="106"/>
      <c r="CK303" s="106"/>
      <c r="CL303" s="106"/>
      <c r="CM303" s="106"/>
      <c r="CN303" s="106"/>
      <c r="CO303" s="106"/>
      <c r="CP303" s="106"/>
      <c r="CQ303" s="106"/>
      <c r="CR303" s="106"/>
      <c r="CS303" s="106"/>
      <c r="CT303" s="106"/>
      <c r="CU303" s="106"/>
      <c r="CV303" s="106"/>
      <c r="CW303" s="106"/>
      <c r="CX303" s="106"/>
      <c r="CY303" s="106"/>
      <c r="CZ303" s="106"/>
      <c r="DA303" s="106"/>
      <c r="DB303" s="106"/>
      <c r="DC303" s="106"/>
      <c r="DD303" s="106"/>
      <c r="DE303" s="106"/>
      <c r="DF303" s="106"/>
      <c r="DG303" s="106"/>
      <c r="DH303" s="106"/>
      <c r="DI303" s="106"/>
      <c r="DJ303" s="106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6"/>
      <c r="DV303" s="106"/>
      <c r="DW303" s="106"/>
      <c r="DX303" s="106"/>
      <c r="DY303" s="106"/>
      <c r="DZ303" s="106"/>
      <c r="EA303" s="106"/>
      <c r="EB303" s="106"/>
      <c r="EC303" s="106"/>
      <c r="ED303" s="106"/>
      <c r="EE303" s="106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06"/>
      <c r="EZ303" s="106"/>
      <c r="FA303" s="106"/>
      <c r="FB303" s="106"/>
      <c r="FC303" s="106"/>
      <c r="FD303" s="106"/>
      <c r="FE303" s="106"/>
      <c r="FF303" s="106"/>
      <c r="FG303" s="106"/>
      <c r="FH303" s="106"/>
      <c r="FI303" s="106"/>
      <c r="FJ303" s="106"/>
      <c r="FK303" s="106"/>
      <c r="FL303" s="106"/>
      <c r="FM303" s="106"/>
      <c r="FN303" s="106"/>
      <c r="FO303" s="106"/>
      <c r="FP303" s="106"/>
      <c r="FQ303" s="106"/>
      <c r="FR303" s="106"/>
      <c r="FS303" s="106"/>
      <c r="FT303" s="106"/>
      <c r="FU303" s="106"/>
      <c r="FV303" s="106"/>
      <c r="FW303" s="106"/>
      <c r="FX303" s="106"/>
      <c r="FY303" s="106"/>
      <c r="FZ303" s="106"/>
      <c r="GA303" s="106"/>
    </row>
    <row r="304" spans="19:183" s="102" customFormat="1" ht="14" x14ac:dyDescent="0.15"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  <c r="BY304" s="106"/>
      <c r="BZ304" s="106"/>
      <c r="CA304" s="106"/>
      <c r="CB304" s="106"/>
      <c r="CC304" s="106"/>
      <c r="CD304" s="106"/>
      <c r="CE304" s="106"/>
      <c r="CF304" s="106"/>
      <c r="CG304" s="106"/>
      <c r="CH304" s="106"/>
      <c r="CI304" s="106"/>
      <c r="CJ304" s="106"/>
      <c r="CK304" s="106"/>
      <c r="CL304" s="106"/>
      <c r="CM304" s="106"/>
      <c r="CN304" s="106"/>
      <c r="CO304" s="106"/>
      <c r="CP304" s="106"/>
      <c r="CQ304" s="106"/>
      <c r="CR304" s="106"/>
      <c r="CS304" s="106"/>
      <c r="CT304" s="106"/>
      <c r="CU304" s="106"/>
      <c r="CV304" s="106"/>
      <c r="CW304" s="106"/>
      <c r="CX304" s="106"/>
      <c r="CY304" s="106"/>
      <c r="CZ304" s="106"/>
      <c r="DA304" s="106"/>
      <c r="DB304" s="106"/>
      <c r="DC304" s="106"/>
      <c r="DD304" s="106"/>
      <c r="DE304" s="106"/>
      <c r="DF304" s="106"/>
      <c r="DG304" s="106"/>
      <c r="DH304" s="106"/>
      <c r="DI304" s="106"/>
      <c r="DJ304" s="106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6"/>
      <c r="DV304" s="106"/>
      <c r="DW304" s="106"/>
      <c r="DX304" s="106"/>
      <c r="DY304" s="106"/>
      <c r="DZ304" s="106"/>
      <c r="EA304" s="106"/>
      <c r="EB304" s="106"/>
      <c r="EC304" s="106"/>
      <c r="ED304" s="106"/>
      <c r="EE304" s="106"/>
      <c r="EF304" s="106"/>
      <c r="EG304" s="106"/>
      <c r="EH304" s="106"/>
      <c r="EI304" s="106"/>
      <c r="EJ304" s="106"/>
      <c r="EK304" s="106"/>
      <c r="EL304" s="106"/>
      <c r="EM304" s="106"/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06"/>
      <c r="EZ304" s="106"/>
      <c r="FA304" s="106"/>
      <c r="FB304" s="106"/>
      <c r="FC304" s="106"/>
      <c r="FD304" s="106"/>
      <c r="FE304" s="106"/>
      <c r="FF304" s="106"/>
      <c r="FG304" s="106"/>
      <c r="FH304" s="106"/>
      <c r="FI304" s="106"/>
      <c r="FJ304" s="106"/>
      <c r="FK304" s="106"/>
      <c r="FL304" s="106"/>
      <c r="FM304" s="106"/>
      <c r="FN304" s="106"/>
      <c r="FO304" s="106"/>
      <c r="FP304" s="106"/>
      <c r="FQ304" s="106"/>
      <c r="FR304" s="106"/>
      <c r="FS304" s="106"/>
      <c r="FT304" s="106"/>
      <c r="FU304" s="106"/>
      <c r="FV304" s="106"/>
      <c r="FW304" s="106"/>
      <c r="FX304" s="106"/>
      <c r="FY304" s="106"/>
      <c r="FZ304" s="106"/>
      <c r="GA304" s="106"/>
    </row>
    <row r="305" spans="19:183" s="102" customFormat="1" ht="14" x14ac:dyDescent="0.15"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  <c r="BY305" s="106"/>
      <c r="BZ305" s="106"/>
      <c r="CA305" s="106"/>
      <c r="CB305" s="106"/>
      <c r="CC305" s="106"/>
      <c r="CD305" s="106"/>
      <c r="CE305" s="106"/>
      <c r="CF305" s="106"/>
      <c r="CG305" s="106"/>
      <c r="CH305" s="106"/>
      <c r="CI305" s="106"/>
      <c r="CJ305" s="106"/>
      <c r="CK305" s="106"/>
      <c r="CL305" s="106"/>
      <c r="CM305" s="106"/>
      <c r="CN305" s="106"/>
      <c r="CO305" s="106"/>
      <c r="CP305" s="106"/>
      <c r="CQ305" s="106"/>
      <c r="CR305" s="106"/>
      <c r="CS305" s="106"/>
      <c r="CT305" s="106"/>
      <c r="CU305" s="106"/>
      <c r="CV305" s="106"/>
      <c r="CW305" s="106"/>
      <c r="CX305" s="106"/>
      <c r="CY305" s="106"/>
      <c r="CZ305" s="106"/>
      <c r="DA305" s="106"/>
      <c r="DB305" s="106"/>
      <c r="DC305" s="106"/>
      <c r="DD305" s="106"/>
      <c r="DE305" s="106"/>
      <c r="DF305" s="106"/>
      <c r="DG305" s="106"/>
      <c r="DH305" s="106"/>
      <c r="DI305" s="106"/>
      <c r="DJ305" s="106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6"/>
      <c r="DV305" s="106"/>
      <c r="DW305" s="106"/>
      <c r="DX305" s="106"/>
      <c r="DY305" s="106"/>
      <c r="DZ305" s="106"/>
      <c r="EA305" s="106"/>
      <c r="EB305" s="106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06"/>
      <c r="EZ305" s="106"/>
      <c r="FA305" s="106"/>
      <c r="FB305" s="106"/>
      <c r="FC305" s="106"/>
      <c r="FD305" s="106"/>
      <c r="FE305" s="106"/>
      <c r="FF305" s="106"/>
      <c r="FG305" s="106"/>
      <c r="FH305" s="106"/>
      <c r="FI305" s="106"/>
      <c r="FJ305" s="106"/>
      <c r="FK305" s="106"/>
      <c r="FL305" s="106"/>
      <c r="FM305" s="106"/>
      <c r="FN305" s="106"/>
      <c r="FO305" s="106"/>
      <c r="FP305" s="106"/>
      <c r="FQ305" s="106"/>
      <c r="FR305" s="106"/>
      <c r="FS305" s="106"/>
      <c r="FT305" s="106"/>
      <c r="FU305" s="106"/>
      <c r="FV305" s="106"/>
      <c r="FW305" s="106"/>
      <c r="FX305" s="106"/>
      <c r="FY305" s="106"/>
      <c r="FZ305" s="106"/>
      <c r="GA305" s="106"/>
    </row>
    <row r="306" spans="19:183" s="102" customFormat="1" ht="14" x14ac:dyDescent="0.15"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  <c r="BY306" s="106"/>
      <c r="BZ306" s="106"/>
      <c r="CA306" s="106"/>
      <c r="CB306" s="106"/>
      <c r="CC306" s="106"/>
      <c r="CD306" s="106"/>
      <c r="CE306" s="106"/>
      <c r="CF306" s="106"/>
      <c r="CG306" s="106"/>
      <c r="CH306" s="106"/>
      <c r="CI306" s="106"/>
      <c r="CJ306" s="106"/>
      <c r="CK306" s="106"/>
      <c r="CL306" s="106"/>
      <c r="CM306" s="106"/>
      <c r="CN306" s="106"/>
      <c r="CO306" s="106"/>
      <c r="CP306" s="106"/>
      <c r="CQ306" s="106"/>
      <c r="CR306" s="106"/>
      <c r="CS306" s="106"/>
      <c r="CT306" s="106"/>
      <c r="CU306" s="106"/>
      <c r="CV306" s="106"/>
      <c r="CW306" s="106"/>
      <c r="CX306" s="106"/>
      <c r="CY306" s="106"/>
      <c r="CZ306" s="106"/>
      <c r="DA306" s="106"/>
      <c r="DB306" s="106"/>
      <c r="DC306" s="106"/>
      <c r="DD306" s="106"/>
      <c r="DE306" s="106"/>
      <c r="DF306" s="106"/>
      <c r="DG306" s="106"/>
      <c r="DH306" s="106"/>
      <c r="DI306" s="106"/>
      <c r="DJ306" s="106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6"/>
      <c r="DV306" s="106"/>
      <c r="DW306" s="106"/>
      <c r="DX306" s="106"/>
      <c r="DY306" s="106"/>
      <c r="DZ306" s="106"/>
      <c r="EA306" s="106"/>
      <c r="EB306" s="106"/>
      <c r="EC306" s="106"/>
      <c r="ED306" s="106"/>
      <c r="EE306" s="106"/>
      <c r="EF306" s="106"/>
      <c r="EG306" s="106"/>
      <c r="EH306" s="106"/>
      <c r="EI306" s="106"/>
      <c r="EJ306" s="106"/>
      <c r="EK306" s="106"/>
      <c r="EL306" s="106"/>
      <c r="EM306" s="106"/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06"/>
      <c r="EZ306" s="106"/>
      <c r="FA306" s="106"/>
      <c r="FB306" s="106"/>
      <c r="FC306" s="106"/>
      <c r="FD306" s="106"/>
      <c r="FE306" s="106"/>
      <c r="FF306" s="106"/>
      <c r="FG306" s="106"/>
      <c r="FH306" s="106"/>
      <c r="FI306" s="106"/>
      <c r="FJ306" s="106"/>
      <c r="FK306" s="106"/>
      <c r="FL306" s="106"/>
      <c r="FM306" s="106"/>
      <c r="FN306" s="106"/>
      <c r="FO306" s="106"/>
      <c r="FP306" s="106"/>
      <c r="FQ306" s="106"/>
      <c r="FR306" s="106"/>
      <c r="FS306" s="106"/>
      <c r="FT306" s="106"/>
      <c r="FU306" s="106"/>
      <c r="FV306" s="106"/>
      <c r="FW306" s="106"/>
      <c r="FX306" s="106"/>
      <c r="FY306" s="106"/>
      <c r="FZ306" s="106"/>
      <c r="GA306" s="106"/>
    </row>
    <row r="307" spans="19:183" s="102" customFormat="1" ht="14" x14ac:dyDescent="0.15"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CL307" s="106"/>
      <c r="CM307" s="106"/>
      <c r="CN307" s="106"/>
      <c r="CO307" s="106"/>
      <c r="CP307" s="106"/>
      <c r="CQ307" s="106"/>
      <c r="CR307" s="106"/>
      <c r="CS307" s="106"/>
      <c r="CT307" s="106"/>
      <c r="CU307" s="106"/>
      <c r="CV307" s="106"/>
      <c r="CW307" s="106"/>
      <c r="CX307" s="106"/>
      <c r="CY307" s="106"/>
      <c r="CZ307" s="106"/>
      <c r="DA307" s="106"/>
      <c r="DB307" s="106"/>
      <c r="DC307" s="106"/>
      <c r="DD307" s="106"/>
      <c r="DE307" s="106"/>
      <c r="DF307" s="106"/>
      <c r="DG307" s="106"/>
      <c r="DH307" s="106"/>
      <c r="DI307" s="106"/>
      <c r="DJ307" s="106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6"/>
      <c r="DV307" s="106"/>
      <c r="DW307" s="106"/>
      <c r="DX307" s="106"/>
      <c r="DY307" s="106"/>
      <c r="DZ307" s="106"/>
      <c r="EA307" s="106"/>
      <c r="EB307" s="106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06"/>
      <c r="EZ307" s="106"/>
      <c r="FA307" s="106"/>
      <c r="FB307" s="106"/>
      <c r="FC307" s="106"/>
      <c r="FD307" s="106"/>
      <c r="FE307" s="106"/>
      <c r="FF307" s="106"/>
      <c r="FG307" s="106"/>
      <c r="FH307" s="106"/>
      <c r="FI307" s="106"/>
      <c r="FJ307" s="106"/>
      <c r="FK307" s="106"/>
      <c r="FL307" s="106"/>
      <c r="FM307" s="106"/>
      <c r="FN307" s="106"/>
      <c r="FO307" s="106"/>
      <c r="FP307" s="106"/>
      <c r="FQ307" s="106"/>
      <c r="FR307" s="106"/>
      <c r="FS307" s="106"/>
      <c r="FT307" s="106"/>
      <c r="FU307" s="106"/>
      <c r="FV307" s="106"/>
      <c r="FW307" s="106"/>
      <c r="FX307" s="106"/>
      <c r="FY307" s="106"/>
      <c r="FZ307" s="106"/>
      <c r="GA307" s="106"/>
    </row>
    <row r="308" spans="19:183" s="102" customFormat="1" ht="14" x14ac:dyDescent="0.15"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CL308" s="106"/>
      <c r="CM308" s="106"/>
      <c r="CN308" s="106"/>
      <c r="CO308" s="106"/>
      <c r="CP308" s="106"/>
      <c r="CQ308" s="106"/>
      <c r="CR308" s="106"/>
      <c r="CS308" s="106"/>
      <c r="CT308" s="106"/>
      <c r="CU308" s="106"/>
      <c r="CV308" s="106"/>
      <c r="CW308" s="106"/>
      <c r="CX308" s="106"/>
      <c r="CY308" s="106"/>
      <c r="CZ308" s="106"/>
      <c r="DA308" s="106"/>
      <c r="DB308" s="106"/>
      <c r="DC308" s="106"/>
      <c r="DD308" s="106"/>
      <c r="DE308" s="106"/>
      <c r="DF308" s="106"/>
      <c r="DG308" s="106"/>
      <c r="DH308" s="106"/>
      <c r="DI308" s="106"/>
      <c r="DJ308" s="106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6"/>
      <c r="DV308" s="106"/>
      <c r="DW308" s="106"/>
      <c r="DX308" s="106"/>
      <c r="DY308" s="106"/>
      <c r="DZ308" s="106"/>
      <c r="EA308" s="106"/>
      <c r="EB308" s="106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06"/>
      <c r="EZ308" s="106"/>
      <c r="FA308" s="106"/>
      <c r="FB308" s="106"/>
      <c r="FC308" s="106"/>
      <c r="FD308" s="106"/>
      <c r="FE308" s="106"/>
      <c r="FF308" s="106"/>
      <c r="FG308" s="106"/>
      <c r="FH308" s="106"/>
      <c r="FI308" s="106"/>
      <c r="FJ308" s="106"/>
      <c r="FK308" s="106"/>
      <c r="FL308" s="106"/>
      <c r="FM308" s="106"/>
      <c r="FN308" s="106"/>
      <c r="FO308" s="106"/>
      <c r="FP308" s="106"/>
      <c r="FQ308" s="106"/>
      <c r="FR308" s="106"/>
      <c r="FS308" s="106"/>
      <c r="FT308" s="106"/>
      <c r="FU308" s="106"/>
      <c r="FV308" s="106"/>
      <c r="FW308" s="106"/>
      <c r="FX308" s="106"/>
      <c r="FY308" s="106"/>
      <c r="FZ308" s="106"/>
      <c r="GA308" s="106"/>
    </row>
    <row r="309" spans="19:183" s="102" customFormat="1" ht="14" x14ac:dyDescent="0.15"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  <c r="BY309" s="106"/>
      <c r="BZ309" s="106"/>
      <c r="CA309" s="106"/>
      <c r="CB309" s="106"/>
      <c r="CC309" s="106"/>
      <c r="CD309" s="106"/>
      <c r="CE309" s="106"/>
      <c r="CF309" s="106"/>
      <c r="CG309" s="106"/>
      <c r="CH309" s="106"/>
      <c r="CI309" s="106"/>
      <c r="CJ309" s="106"/>
      <c r="CK309" s="106"/>
      <c r="CL309" s="106"/>
      <c r="CM309" s="106"/>
      <c r="CN309" s="106"/>
      <c r="CO309" s="106"/>
      <c r="CP309" s="106"/>
      <c r="CQ309" s="106"/>
      <c r="CR309" s="106"/>
      <c r="CS309" s="106"/>
      <c r="CT309" s="106"/>
      <c r="CU309" s="106"/>
      <c r="CV309" s="106"/>
      <c r="CW309" s="106"/>
      <c r="CX309" s="106"/>
      <c r="CY309" s="106"/>
      <c r="CZ309" s="106"/>
      <c r="DA309" s="106"/>
      <c r="DB309" s="106"/>
      <c r="DC309" s="106"/>
      <c r="DD309" s="106"/>
      <c r="DE309" s="106"/>
      <c r="DF309" s="106"/>
      <c r="DG309" s="106"/>
      <c r="DH309" s="106"/>
      <c r="DI309" s="106"/>
      <c r="DJ309" s="106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6"/>
      <c r="DV309" s="106"/>
      <c r="DW309" s="106"/>
      <c r="DX309" s="106"/>
      <c r="DY309" s="106"/>
      <c r="DZ309" s="106"/>
      <c r="EA309" s="106"/>
      <c r="EB309" s="106"/>
      <c r="EC309" s="106"/>
      <c r="ED309" s="106"/>
      <c r="EE309" s="106"/>
      <c r="EF309" s="106"/>
      <c r="EG309" s="106"/>
      <c r="EH309" s="106"/>
      <c r="EI309" s="106"/>
      <c r="EJ309" s="106"/>
      <c r="EK309" s="106"/>
      <c r="EL309" s="106"/>
      <c r="EM309" s="106"/>
      <c r="EN309" s="106"/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06"/>
      <c r="EZ309" s="106"/>
      <c r="FA309" s="106"/>
      <c r="FB309" s="106"/>
      <c r="FC309" s="106"/>
      <c r="FD309" s="106"/>
      <c r="FE309" s="106"/>
      <c r="FF309" s="106"/>
      <c r="FG309" s="106"/>
      <c r="FH309" s="106"/>
      <c r="FI309" s="106"/>
      <c r="FJ309" s="106"/>
      <c r="FK309" s="106"/>
      <c r="FL309" s="106"/>
      <c r="FM309" s="106"/>
      <c r="FN309" s="106"/>
      <c r="FO309" s="106"/>
      <c r="FP309" s="106"/>
      <c r="FQ309" s="106"/>
      <c r="FR309" s="106"/>
      <c r="FS309" s="106"/>
      <c r="FT309" s="106"/>
      <c r="FU309" s="106"/>
      <c r="FV309" s="106"/>
      <c r="FW309" s="106"/>
      <c r="FX309" s="106"/>
      <c r="FY309" s="106"/>
      <c r="FZ309" s="106"/>
      <c r="GA309" s="106"/>
    </row>
    <row r="310" spans="19:183" s="102" customFormat="1" ht="14" x14ac:dyDescent="0.15"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  <c r="BY310" s="106"/>
      <c r="BZ310" s="106"/>
      <c r="CA310" s="106"/>
      <c r="CB310" s="106"/>
      <c r="CC310" s="106"/>
      <c r="CD310" s="106"/>
      <c r="CE310" s="106"/>
      <c r="CF310" s="106"/>
      <c r="CG310" s="106"/>
      <c r="CH310" s="106"/>
      <c r="CI310" s="106"/>
      <c r="CJ310" s="106"/>
      <c r="CK310" s="106"/>
      <c r="CL310" s="106"/>
      <c r="CM310" s="106"/>
      <c r="CN310" s="106"/>
      <c r="CO310" s="106"/>
      <c r="CP310" s="106"/>
      <c r="CQ310" s="106"/>
      <c r="CR310" s="106"/>
      <c r="CS310" s="106"/>
      <c r="CT310" s="106"/>
      <c r="CU310" s="106"/>
      <c r="CV310" s="106"/>
      <c r="CW310" s="106"/>
      <c r="CX310" s="106"/>
      <c r="CY310" s="106"/>
      <c r="CZ310" s="106"/>
      <c r="DA310" s="106"/>
      <c r="DB310" s="106"/>
      <c r="DC310" s="106"/>
      <c r="DD310" s="106"/>
      <c r="DE310" s="106"/>
      <c r="DF310" s="106"/>
      <c r="DG310" s="106"/>
      <c r="DH310" s="106"/>
      <c r="DI310" s="106"/>
      <c r="DJ310" s="106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6"/>
      <c r="DV310" s="106"/>
      <c r="DW310" s="106"/>
      <c r="DX310" s="106"/>
      <c r="DY310" s="106"/>
      <c r="DZ310" s="106"/>
      <c r="EA310" s="106"/>
      <c r="EB310" s="106"/>
      <c r="EC310" s="106"/>
      <c r="ED310" s="106"/>
      <c r="EE310" s="106"/>
      <c r="EF310" s="106"/>
      <c r="EG310" s="106"/>
      <c r="EH310" s="106"/>
      <c r="EI310" s="106"/>
      <c r="EJ310" s="106"/>
      <c r="EK310" s="106"/>
      <c r="EL310" s="106"/>
      <c r="EM310" s="106"/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06"/>
      <c r="EZ310" s="106"/>
      <c r="FA310" s="106"/>
      <c r="FB310" s="106"/>
      <c r="FC310" s="106"/>
      <c r="FD310" s="106"/>
      <c r="FE310" s="106"/>
      <c r="FF310" s="106"/>
      <c r="FG310" s="106"/>
      <c r="FH310" s="106"/>
      <c r="FI310" s="106"/>
      <c r="FJ310" s="106"/>
      <c r="FK310" s="106"/>
      <c r="FL310" s="106"/>
      <c r="FM310" s="106"/>
      <c r="FN310" s="106"/>
      <c r="FO310" s="106"/>
      <c r="FP310" s="106"/>
      <c r="FQ310" s="106"/>
      <c r="FR310" s="106"/>
      <c r="FS310" s="106"/>
      <c r="FT310" s="106"/>
      <c r="FU310" s="106"/>
      <c r="FV310" s="106"/>
      <c r="FW310" s="106"/>
      <c r="FX310" s="106"/>
      <c r="FY310" s="106"/>
      <c r="FZ310" s="106"/>
      <c r="GA310" s="106"/>
    </row>
    <row r="311" spans="19:183" s="102" customFormat="1" ht="14" x14ac:dyDescent="0.15"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CL311" s="106"/>
      <c r="CM311" s="106"/>
      <c r="CN311" s="106"/>
      <c r="CO311" s="106"/>
      <c r="CP311" s="106"/>
      <c r="CQ311" s="106"/>
      <c r="CR311" s="106"/>
      <c r="CS311" s="106"/>
      <c r="CT311" s="106"/>
      <c r="CU311" s="106"/>
      <c r="CV311" s="106"/>
      <c r="CW311" s="106"/>
      <c r="CX311" s="106"/>
      <c r="CY311" s="106"/>
      <c r="CZ311" s="106"/>
      <c r="DA311" s="106"/>
      <c r="DB311" s="106"/>
      <c r="DC311" s="106"/>
      <c r="DD311" s="106"/>
      <c r="DE311" s="106"/>
      <c r="DF311" s="106"/>
      <c r="DG311" s="106"/>
      <c r="DH311" s="106"/>
      <c r="DI311" s="106"/>
      <c r="DJ311" s="106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6"/>
      <c r="DV311" s="106"/>
      <c r="DW311" s="106"/>
      <c r="DX311" s="106"/>
      <c r="DY311" s="106"/>
      <c r="DZ311" s="106"/>
      <c r="EA311" s="106"/>
      <c r="EB311" s="106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06"/>
      <c r="EZ311" s="106"/>
      <c r="FA311" s="106"/>
      <c r="FB311" s="106"/>
      <c r="FC311" s="106"/>
      <c r="FD311" s="106"/>
      <c r="FE311" s="106"/>
      <c r="FF311" s="106"/>
      <c r="FG311" s="106"/>
      <c r="FH311" s="106"/>
      <c r="FI311" s="106"/>
      <c r="FJ311" s="106"/>
      <c r="FK311" s="106"/>
      <c r="FL311" s="106"/>
      <c r="FM311" s="106"/>
      <c r="FN311" s="106"/>
      <c r="FO311" s="106"/>
      <c r="FP311" s="106"/>
      <c r="FQ311" s="106"/>
      <c r="FR311" s="106"/>
      <c r="FS311" s="106"/>
      <c r="FT311" s="106"/>
      <c r="FU311" s="106"/>
      <c r="FV311" s="106"/>
      <c r="FW311" s="106"/>
      <c r="FX311" s="106"/>
      <c r="FY311" s="106"/>
      <c r="FZ311" s="106"/>
      <c r="GA311" s="106"/>
    </row>
    <row r="312" spans="19:183" s="102" customFormat="1" ht="14" x14ac:dyDescent="0.15"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  <c r="BY312" s="106"/>
      <c r="BZ312" s="106"/>
      <c r="CA312" s="106"/>
      <c r="CB312" s="106"/>
      <c r="CC312" s="106"/>
      <c r="CD312" s="106"/>
      <c r="CE312" s="106"/>
      <c r="CF312" s="106"/>
      <c r="CG312" s="106"/>
      <c r="CH312" s="106"/>
      <c r="CI312" s="106"/>
      <c r="CJ312" s="106"/>
      <c r="CK312" s="106"/>
      <c r="CL312" s="106"/>
      <c r="CM312" s="106"/>
      <c r="CN312" s="106"/>
      <c r="CO312" s="106"/>
      <c r="CP312" s="106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6"/>
      <c r="DV312" s="106"/>
      <c r="DW312" s="106"/>
      <c r="DX312" s="106"/>
      <c r="DY312" s="106"/>
      <c r="DZ312" s="106"/>
      <c r="EA312" s="106"/>
      <c r="EB312" s="106"/>
      <c r="EC312" s="106"/>
      <c r="ED312" s="106"/>
      <c r="EE312" s="106"/>
      <c r="EF312" s="106"/>
      <c r="EG312" s="106"/>
      <c r="EH312" s="106"/>
      <c r="EI312" s="106"/>
      <c r="EJ312" s="106"/>
      <c r="EK312" s="106"/>
      <c r="EL312" s="106"/>
      <c r="EM312" s="106"/>
      <c r="EN312" s="106"/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06"/>
      <c r="EZ312" s="106"/>
      <c r="FA312" s="106"/>
      <c r="FB312" s="106"/>
      <c r="FC312" s="106"/>
      <c r="FD312" s="106"/>
      <c r="FE312" s="106"/>
      <c r="FF312" s="106"/>
      <c r="FG312" s="106"/>
      <c r="FH312" s="106"/>
      <c r="FI312" s="106"/>
      <c r="FJ312" s="106"/>
      <c r="FK312" s="106"/>
      <c r="FL312" s="106"/>
      <c r="FM312" s="106"/>
      <c r="FN312" s="106"/>
      <c r="FO312" s="106"/>
      <c r="FP312" s="106"/>
      <c r="FQ312" s="106"/>
      <c r="FR312" s="106"/>
      <c r="FS312" s="106"/>
      <c r="FT312" s="106"/>
      <c r="FU312" s="106"/>
      <c r="FV312" s="106"/>
      <c r="FW312" s="106"/>
      <c r="FX312" s="106"/>
      <c r="FY312" s="106"/>
      <c r="FZ312" s="106"/>
      <c r="GA312" s="106"/>
    </row>
    <row r="313" spans="19:183" s="102" customFormat="1" ht="14" x14ac:dyDescent="0.15"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  <c r="BY313" s="106"/>
      <c r="BZ313" s="106"/>
      <c r="CA313" s="106"/>
      <c r="CB313" s="106"/>
      <c r="CC313" s="106"/>
      <c r="CD313" s="106"/>
      <c r="CE313" s="106"/>
      <c r="CF313" s="106"/>
      <c r="CG313" s="106"/>
      <c r="CH313" s="106"/>
      <c r="CI313" s="106"/>
      <c r="CJ313" s="106"/>
      <c r="CK313" s="106"/>
      <c r="CL313" s="106"/>
      <c r="CM313" s="106"/>
      <c r="CN313" s="106"/>
      <c r="CO313" s="106"/>
      <c r="CP313" s="106"/>
      <c r="CQ313" s="106"/>
      <c r="CR313" s="106"/>
      <c r="CS313" s="106"/>
      <c r="CT313" s="106"/>
      <c r="CU313" s="106"/>
      <c r="CV313" s="106"/>
      <c r="CW313" s="106"/>
      <c r="CX313" s="106"/>
      <c r="CY313" s="106"/>
      <c r="CZ313" s="106"/>
      <c r="DA313" s="106"/>
      <c r="DB313" s="106"/>
      <c r="DC313" s="106"/>
      <c r="DD313" s="106"/>
      <c r="DE313" s="106"/>
      <c r="DF313" s="106"/>
      <c r="DG313" s="106"/>
      <c r="DH313" s="106"/>
      <c r="DI313" s="106"/>
      <c r="DJ313" s="106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6"/>
      <c r="DV313" s="106"/>
      <c r="DW313" s="106"/>
      <c r="DX313" s="106"/>
      <c r="DY313" s="106"/>
      <c r="DZ313" s="106"/>
      <c r="EA313" s="106"/>
      <c r="EB313" s="106"/>
      <c r="EC313" s="106"/>
      <c r="ED313" s="106"/>
      <c r="EE313" s="106"/>
      <c r="EF313" s="106"/>
      <c r="EG313" s="106"/>
      <c r="EH313" s="106"/>
      <c r="EI313" s="106"/>
      <c r="EJ313" s="106"/>
      <c r="EK313" s="106"/>
      <c r="EL313" s="106"/>
      <c r="EM313" s="106"/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06"/>
      <c r="EZ313" s="106"/>
      <c r="FA313" s="106"/>
      <c r="FB313" s="106"/>
      <c r="FC313" s="106"/>
      <c r="FD313" s="106"/>
      <c r="FE313" s="106"/>
      <c r="FF313" s="106"/>
      <c r="FG313" s="106"/>
      <c r="FH313" s="106"/>
      <c r="FI313" s="106"/>
      <c r="FJ313" s="106"/>
      <c r="FK313" s="106"/>
      <c r="FL313" s="106"/>
      <c r="FM313" s="106"/>
      <c r="FN313" s="106"/>
      <c r="FO313" s="106"/>
      <c r="FP313" s="106"/>
      <c r="FQ313" s="106"/>
      <c r="FR313" s="106"/>
      <c r="FS313" s="106"/>
      <c r="FT313" s="106"/>
      <c r="FU313" s="106"/>
      <c r="FV313" s="106"/>
      <c r="FW313" s="106"/>
      <c r="FX313" s="106"/>
      <c r="FY313" s="106"/>
      <c r="FZ313" s="106"/>
      <c r="GA313" s="106"/>
    </row>
    <row r="314" spans="19:183" s="102" customFormat="1" ht="14" x14ac:dyDescent="0.15"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  <c r="BY314" s="106"/>
      <c r="BZ314" s="106"/>
      <c r="CA314" s="106"/>
      <c r="CB314" s="106"/>
      <c r="CC314" s="106"/>
      <c r="CD314" s="106"/>
      <c r="CE314" s="106"/>
      <c r="CF314" s="106"/>
      <c r="CG314" s="106"/>
      <c r="CH314" s="106"/>
      <c r="CI314" s="106"/>
      <c r="CJ314" s="106"/>
      <c r="CK314" s="106"/>
      <c r="CL314" s="106"/>
      <c r="CM314" s="106"/>
      <c r="CN314" s="106"/>
      <c r="CO314" s="106"/>
      <c r="CP314" s="106"/>
      <c r="CQ314" s="106"/>
      <c r="CR314" s="106"/>
      <c r="CS314" s="106"/>
      <c r="CT314" s="106"/>
      <c r="CU314" s="106"/>
      <c r="CV314" s="106"/>
      <c r="CW314" s="106"/>
      <c r="CX314" s="106"/>
      <c r="CY314" s="106"/>
      <c r="CZ314" s="106"/>
      <c r="DA314" s="106"/>
      <c r="DB314" s="106"/>
      <c r="DC314" s="106"/>
      <c r="DD314" s="106"/>
      <c r="DE314" s="106"/>
      <c r="DF314" s="106"/>
      <c r="DG314" s="106"/>
      <c r="DH314" s="106"/>
      <c r="DI314" s="106"/>
      <c r="DJ314" s="106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6"/>
      <c r="DV314" s="106"/>
      <c r="DW314" s="106"/>
      <c r="DX314" s="106"/>
      <c r="DY314" s="106"/>
      <c r="DZ314" s="106"/>
      <c r="EA314" s="106"/>
      <c r="EB314" s="106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06"/>
      <c r="EZ314" s="106"/>
      <c r="FA314" s="106"/>
      <c r="FB314" s="106"/>
      <c r="FC314" s="106"/>
      <c r="FD314" s="106"/>
      <c r="FE314" s="106"/>
      <c r="FF314" s="106"/>
      <c r="FG314" s="106"/>
      <c r="FH314" s="106"/>
      <c r="FI314" s="106"/>
      <c r="FJ314" s="106"/>
      <c r="FK314" s="106"/>
      <c r="FL314" s="106"/>
      <c r="FM314" s="106"/>
      <c r="FN314" s="106"/>
      <c r="FO314" s="106"/>
      <c r="FP314" s="106"/>
      <c r="FQ314" s="106"/>
      <c r="FR314" s="106"/>
      <c r="FS314" s="106"/>
      <c r="FT314" s="106"/>
      <c r="FU314" s="106"/>
      <c r="FV314" s="106"/>
      <c r="FW314" s="106"/>
      <c r="FX314" s="106"/>
      <c r="FY314" s="106"/>
      <c r="FZ314" s="106"/>
      <c r="GA314" s="106"/>
    </row>
    <row r="315" spans="19:183" s="102" customFormat="1" ht="14" x14ac:dyDescent="0.15"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6"/>
      <c r="DV315" s="106"/>
      <c r="DW315" s="106"/>
      <c r="DX315" s="106"/>
      <c r="DY315" s="106"/>
      <c r="DZ315" s="106"/>
      <c r="EA315" s="106"/>
      <c r="EB315" s="106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06"/>
      <c r="EZ315" s="106"/>
      <c r="FA315" s="106"/>
      <c r="FB315" s="106"/>
      <c r="FC315" s="106"/>
      <c r="FD315" s="106"/>
      <c r="FE315" s="106"/>
      <c r="FF315" s="106"/>
      <c r="FG315" s="106"/>
      <c r="FH315" s="106"/>
      <c r="FI315" s="106"/>
      <c r="FJ315" s="106"/>
      <c r="FK315" s="106"/>
      <c r="FL315" s="106"/>
      <c r="FM315" s="106"/>
      <c r="FN315" s="106"/>
      <c r="FO315" s="106"/>
      <c r="FP315" s="106"/>
      <c r="FQ315" s="106"/>
      <c r="FR315" s="106"/>
      <c r="FS315" s="106"/>
      <c r="FT315" s="106"/>
      <c r="FU315" s="106"/>
      <c r="FV315" s="106"/>
      <c r="FW315" s="106"/>
      <c r="FX315" s="106"/>
      <c r="FY315" s="106"/>
      <c r="FZ315" s="106"/>
      <c r="GA315" s="106"/>
    </row>
    <row r="316" spans="19:183" s="102" customFormat="1" ht="14" x14ac:dyDescent="0.15"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CL316" s="106"/>
      <c r="CM316" s="106"/>
      <c r="CN316" s="106"/>
      <c r="CO316" s="106"/>
      <c r="CP316" s="106"/>
      <c r="CQ316" s="106"/>
      <c r="CR316" s="106"/>
      <c r="CS316" s="106"/>
      <c r="CT316" s="106"/>
      <c r="CU316" s="106"/>
      <c r="CV316" s="106"/>
      <c r="CW316" s="106"/>
      <c r="CX316" s="106"/>
      <c r="CY316" s="106"/>
      <c r="CZ316" s="106"/>
      <c r="DA316" s="106"/>
      <c r="DB316" s="106"/>
      <c r="DC316" s="106"/>
      <c r="DD316" s="106"/>
      <c r="DE316" s="106"/>
      <c r="DF316" s="106"/>
      <c r="DG316" s="106"/>
      <c r="DH316" s="106"/>
      <c r="DI316" s="106"/>
      <c r="DJ316" s="106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6"/>
      <c r="DV316" s="106"/>
      <c r="DW316" s="106"/>
      <c r="DX316" s="106"/>
      <c r="DY316" s="106"/>
      <c r="DZ316" s="106"/>
      <c r="EA316" s="106"/>
      <c r="EB316" s="106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06"/>
      <c r="EZ316" s="106"/>
      <c r="FA316" s="106"/>
      <c r="FB316" s="106"/>
      <c r="FC316" s="106"/>
      <c r="FD316" s="106"/>
      <c r="FE316" s="106"/>
      <c r="FF316" s="106"/>
      <c r="FG316" s="106"/>
      <c r="FH316" s="106"/>
      <c r="FI316" s="106"/>
      <c r="FJ316" s="106"/>
      <c r="FK316" s="106"/>
      <c r="FL316" s="106"/>
      <c r="FM316" s="106"/>
      <c r="FN316" s="106"/>
      <c r="FO316" s="106"/>
      <c r="FP316" s="106"/>
      <c r="FQ316" s="106"/>
      <c r="FR316" s="106"/>
      <c r="FS316" s="106"/>
      <c r="FT316" s="106"/>
      <c r="FU316" s="106"/>
      <c r="FV316" s="106"/>
      <c r="FW316" s="106"/>
      <c r="FX316" s="106"/>
      <c r="FY316" s="106"/>
      <c r="FZ316" s="106"/>
      <c r="GA316" s="106"/>
    </row>
    <row r="317" spans="19:183" s="102" customFormat="1" ht="14" x14ac:dyDescent="0.15"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  <c r="BY317" s="106"/>
      <c r="BZ317" s="106"/>
      <c r="CA317" s="106"/>
      <c r="CB317" s="106"/>
      <c r="CC317" s="106"/>
      <c r="CD317" s="106"/>
      <c r="CE317" s="106"/>
      <c r="CF317" s="106"/>
      <c r="CG317" s="106"/>
      <c r="CH317" s="106"/>
      <c r="CI317" s="106"/>
      <c r="CJ317" s="106"/>
      <c r="CK317" s="106"/>
      <c r="CL317" s="106"/>
      <c r="CM317" s="106"/>
      <c r="CN317" s="106"/>
      <c r="CO317" s="106"/>
      <c r="CP317" s="106"/>
      <c r="CQ317" s="106"/>
      <c r="CR317" s="106"/>
      <c r="CS317" s="106"/>
      <c r="CT317" s="106"/>
      <c r="CU317" s="106"/>
      <c r="CV317" s="106"/>
      <c r="CW317" s="106"/>
      <c r="CX317" s="106"/>
      <c r="CY317" s="106"/>
      <c r="CZ317" s="106"/>
      <c r="DA317" s="106"/>
      <c r="DB317" s="106"/>
      <c r="DC317" s="106"/>
      <c r="DD317" s="106"/>
      <c r="DE317" s="106"/>
      <c r="DF317" s="106"/>
      <c r="DG317" s="106"/>
      <c r="DH317" s="106"/>
      <c r="DI317" s="106"/>
      <c r="DJ317" s="106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6"/>
      <c r="DV317" s="106"/>
      <c r="DW317" s="106"/>
      <c r="DX317" s="106"/>
      <c r="DY317" s="106"/>
      <c r="DZ317" s="106"/>
      <c r="EA317" s="106"/>
      <c r="EB317" s="106"/>
      <c r="EC317" s="106"/>
      <c r="ED317" s="106"/>
      <c r="EE317" s="106"/>
      <c r="EF317" s="106"/>
      <c r="EG317" s="106"/>
      <c r="EH317" s="106"/>
      <c r="EI317" s="106"/>
      <c r="EJ317" s="106"/>
      <c r="EK317" s="106"/>
      <c r="EL317" s="106"/>
      <c r="EM317" s="106"/>
      <c r="EN317" s="106"/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06"/>
      <c r="EZ317" s="106"/>
      <c r="FA317" s="106"/>
      <c r="FB317" s="106"/>
      <c r="FC317" s="106"/>
      <c r="FD317" s="106"/>
      <c r="FE317" s="106"/>
      <c r="FF317" s="106"/>
      <c r="FG317" s="106"/>
      <c r="FH317" s="106"/>
      <c r="FI317" s="106"/>
      <c r="FJ317" s="106"/>
      <c r="FK317" s="106"/>
      <c r="FL317" s="106"/>
      <c r="FM317" s="106"/>
      <c r="FN317" s="106"/>
      <c r="FO317" s="106"/>
      <c r="FP317" s="106"/>
      <c r="FQ317" s="106"/>
      <c r="FR317" s="106"/>
      <c r="FS317" s="106"/>
      <c r="FT317" s="106"/>
      <c r="FU317" s="106"/>
      <c r="FV317" s="106"/>
      <c r="FW317" s="106"/>
      <c r="FX317" s="106"/>
      <c r="FY317" s="106"/>
      <c r="FZ317" s="106"/>
      <c r="GA317" s="106"/>
    </row>
    <row r="318" spans="19:183" s="102" customFormat="1" ht="14" x14ac:dyDescent="0.15"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CL318" s="106"/>
      <c r="CM318" s="106"/>
      <c r="CN318" s="106"/>
      <c r="CO318" s="106"/>
      <c r="CP318" s="106"/>
      <c r="CQ318" s="106"/>
      <c r="CR318" s="106"/>
      <c r="CS318" s="106"/>
      <c r="CT318" s="106"/>
      <c r="CU318" s="106"/>
      <c r="CV318" s="106"/>
      <c r="CW318" s="106"/>
      <c r="CX318" s="106"/>
      <c r="CY318" s="106"/>
      <c r="CZ318" s="106"/>
      <c r="DA318" s="106"/>
      <c r="DB318" s="106"/>
      <c r="DC318" s="106"/>
      <c r="DD318" s="106"/>
      <c r="DE318" s="106"/>
      <c r="DF318" s="106"/>
      <c r="DG318" s="106"/>
      <c r="DH318" s="106"/>
      <c r="DI318" s="106"/>
      <c r="DJ318" s="106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6"/>
      <c r="DV318" s="106"/>
      <c r="DW318" s="106"/>
      <c r="DX318" s="106"/>
      <c r="DY318" s="106"/>
      <c r="DZ318" s="106"/>
      <c r="EA318" s="106"/>
      <c r="EB318" s="106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06"/>
      <c r="EZ318" s="106"/>
      <c r="FA318" s="106"/>
      <c r="FB318" s="106"/>
      <c r="FC318" s="106"/>
      <c r="FD318" s="106"/>
      <c r="FE318" s="106"/>
      <c r="FF318" s="106"/>
      <c r="FG318" s="106"/>
      <c r="FH318" s="106"/>
      <c r="FI318" s="106"/>
      <c r="FJ318" s="106"/>
      <c r="FK318" s="106"/>
      <c r="FL318" s="106"/>
      <c r="FM318" s="106"/>
      <c r="FN318" s="106"/>
      <c r="FO318" s="106"/>
      <c r="FP318" s="106"/>
      <c r="FQ318" s="106"/>
      <c r="FR318" s="106"/>
      <c r="FS318" s="106"/>
      <c r="FT318" s="106"/>
      <c r="FU318" s="106"/>
      <c r="FV318" s="106"/>
      <c r="FW318" s="106"/>
      <c r="FX318" s="106"/>
      <c r="FY318" s="106"/>
      <c r="FZ318" s="106"/>
      <c r="GA318" s="106"/>
    </row>
    <row r="319" spans="19:183" s="102" customFormat="1" ht="14" x14ac:dyDescent="0.15"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  <c r="BY319" s="106"/>
      <c r="BZ319" s="106"/>
      <c r="CA319" s="106"/>
      <c r="CB319" s="106"/>
      <c r="CC319" s="106"/>
      <c r="CD319" s="106"/>
      <c r="CE319" s="106"/>
      <c r="CF319" s="106"/>
      <c r="CG319" s="106"/>
      <c r="CH319" s="106"/>
      <c r="CI319" s="106"/>
      <c r="CJ319" s="106"/>
      <c r="CK319" s="106"/>
      <c r="CL319" s="106"/>
      <c r="CM319" s="106"/>
      <c r="CN319" s="106"/>
      <c r="CO319" s="106"/>
      <c r="CP319" s="106"/>
      <c r="CQ319" s="106"/>
      <c r="CR319" s="106"/>
      <c r="CS319" s="106"/>
      <c r="CT319" s="106"/>
      <c r="CU319" s="106"/>
      <c r="CV319" s="106"/>
      <c r="CW319" s="106"/>
      <c r="CX319" s="106"/>
      <c r="CY319" s="106"/>
      <c r="CZ319" s="106"/>
      <c r="DA319" s="106"/>
      <c r="DB319" s="106"/>
      <c r="DC319" s="106"/>
      <c r="DD319" s="106"/>
      <c r="DE319" s="106"/>
      <c r="DF319" s="106"/>
      <c r="DG319" s="106"/>
      <c r="DH319" s="106"/>
      <c r="DI319" s="106"/>
      <c r="DJ319" s="106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6"/>
      <c r="DV319" s="106"/>
      <c r="DW319" s="106"/>
      <c r="DX319" s="106"/>
      <c r="DY319" s="106"/>
      <c r="DZ319" s="106"/>
      <c r="EA319" s="106"/>
      <c r="EB319" s="106"/>
      <c r="EC319" s="106"/>
      <c r="ED319" s="106"/>
      <c r="EE319" s="106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06"/>
      <c r="EZ319" s="106"/>
      <c r="FA319" s="106"/>
      <c r="FB319" s="106"/>
      <c r="FC319" s="106"/>
      <c r="FD319" s="106"/>
      <c r="FE319" s="106"/>
      <c r="FF319" s="106"/>
      <c r="FG319" s="106"/>
      <c r="FH319" s="106"/>
      <c r="FI319" s="106"/>
      <c r="FJ319" s="106"/>
      <c r="FK319" s="106"/>
      <c r="FL319" s="106"/>
      <c r="FM319" s="106"/>
      <c r="FN319" s="106"/>
      <c r="FO319" s="106"/>
      <c r="FP319" s="106"/>
      <c r="FQ319" s="106"/>
      <c r="FR319" s="106"/>
      <c r="FS319" s="106"/>
      <c r="FT319" s="106"/>
      <c r="FU319" s="106"/>
      <c r="FV319" s="106"/>
      <c r="FW319" s="106"/>
      <c r="FX319" s="106"/>
      <c r="FY319" s="106"/>
      <c r="FZ319" s="106"/>
      <c r="GA319" s="106"/>
    </row>
    <row r="320" spans="19:183" s="102" customFormat="1" ht="14" x14ac:dyDescent="0.15"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  <c r="BY320" s="106"/>
      <c r="BZ320" s="106"/>
      <c r="CA320" s="106"/>
      <c r="CB320" s="106"/>
      <c r="CC320" s="106"/>
      <c r="CD320" s="106"/>
      <c r="CE320" s="106"/>
      <c r="CF320" s="106"/>
      <c r="CG320" s="106"/>
      <c r="CH320" s="106"/>
      <c r="CI320" s="106"/>
      <c r="CJ320" s="106"/>
      <c r="CK320" s="106"/>
      <c r="CL320" s="106"/>
      <c r="CM320" s="106"/>
      <c r="CN320" s="106"/>
      <c r="CO320" s="106"/>
      <c r="CP320" s="106"/>
      <c r="CQ320" s="106"/>
      <c r="CR320" s="106"/>
      <c r="CS320" s="106"/>
      <c r="CT320" s="106"/>
      <c r="CU320" s="106"/>
      <c r="CV320" s="106"/>
      <c r="CW320" s="106"/>
      <c r="CX320" s="106"/>
      <c r="CY320" s="106"/>
      <c r="CZ320" s="106"/>
      <c r="DA320" s="106"/>
      <c r="DB320" s="106"/>
      <c r="DC320" s="106"/>
      <c r="DD320" s="106"/>
      <c r="DE320" s="106"/>
      <c r="DF320" s="106"/>
      <c r="DG320" s="106"/>
      <c r="DH320" s="106"/>
      <c r="DI320" s="106"/>
      <c r="DJ320" s="106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6"/>
      <c r="DV320" s="106"/>
      <c r="DW320" s="106"/>
      <c r="DX320" s="106"/>
      <c r="DY320" s="106"/>
      <c r="DZ320" s="106"/>
      <c r="EA320" s="106"/>
      <c r="EB320" s="106"/>
      <c r="EC320" s="106"/>
      <c r="ED320" s="106"/>
      <c r="EE320" s="106"/>
      <c r="EF320" s="106"/>
      <c r="EG320" s="106"/>
      <c r="EH320" s="106"/>
      <c r="EI320" s="106"/>
      <c r="EJ320" s="106"/>
      <c r="EK320" s="106"/>
      <c r="EL320" s="106"/>
      <c r="EM320" s="106"/>
      <c r="EN320" s="106"/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06"/>
      <c r="EZ320" s="106"/>
      <c r="FA320" s="106"/>
      <c r="FB320" s="106"/>
      <c r="FC320" s="106"/>
      <c r="FD320" s="106"/>
      <c r="FE320" s="106"/>
      <c r="FF320" s="106"/>
      <c r="FG320" s="106"/>
      <c r="FH320" s="106"/>
      <c r="FI320" s="106"/>
      <c r="FJ320" s="106"/>
      <c r="FK320" s="106"/>
      <c r="FL320" s="106"/>
      <c r="FM320" s="106"/>
      <c r="FN320" s="106"/>
      <c r="FO320" s="106"/>
      <c r="FP320" s="106"/>
      <c r="FQ320" s="106"/>
      <c r="FR320" s="106"/>
      <c r="FS320" s="106"/>
      <c r="FT320" s="106"/>
      <c r="FU320" s="106"/>
      <c r="FV320" s="106"/>
      <c r="FW320" s="106"/>
      <c r="FX320" s="106"/>
      <c r="FY320" s="106"/>
      <c r="FZ320" s="106"/>
      <c r="GA320" s="106"/>
    </row>
    <row r="321" spans="19:183" s="102" customFormat="1" ht="14" x14ac:dyDescent="0.15"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  <c r="BY321" s="106"/>
      <c r="BZ321" s="106"/>
      <c r="CA321" s="106"/>
      <c r="CB321" s="106"/>
      <c r="CC321" s="106"/>
      <c r="CD321" s="106"/>
      <c r="CE321" s="106"/>
      <c r="CF321" s="106"/>
      <c r="CG321" s="106"/>
      <c r="CH321" s="106"/>
      <c r="CI321" s="106"/>
      <c r="CJ321" s="106"/>
      <c r="CK321" s="106"/>
      <c r="CL321" s="106"/>
      <c r="CM321" s="106"/>
      <c r="CN321" s="106"/>
      <c r="CO321" s="106"/>
      <c r="CP321" s="106"/>
      <c r="CQ321" s="106"/>
      <c r="CR321" s="106"/>
      <c r="CS321" s="106"/>
      <c r="CT321" s="106"/>
      <c r="CU321" s="106"/>
      <c r="CV321" s="106"/>
      <c r="CW321" s="106"/>
      <c r="CX321" s="106"/>
      <c r="CY321" s="106"/>
      <c r="CZ321" s="106"/>
      <c r="DA321" s="106"/>
      <c r="DB321" s="106"/>
      <c r="DC321" s="106"/>
      <c r="DD321" s="106"/>
      <c r="DE321" s="106"/>
      <c r="DF321" s="106"/>
      <c r="DG321" s="106"/>
      <c r="DH321" s="106"/>
      <c r="DI321" s="106"/>
      <c r="DJ321" s="106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6"/>
      <c r="DV321" s="106"/>
      <c r="DW321" s="106"/>
      <c r="DX321" s="106"/>
      <c r="DY321" s="106"/>
      <c r="DZ321" s="106"/>
      <c r="EA321" s="106"/>
      <c r="EB321" s="106"/>
      <c r="EC321" s="106"/>
      <c r="ED321" s="106"/>
      <c r="EE321" s="106"/>
      <c r="EF321" s="106"/>
      <c r="EG321" s="106"/>
      <c r="EH321" s="106"/>
      <c r="EI321" s="106"/>
      <c r="EJ321" s="106"/>
      <c r="EK321" s="106"/>
      <c r="EL321" s="106"/>
      <c r="EM321" s="106"/>
      <c r="EN321" s="106"/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06"/>
      <c r="EZ321" s="106"/>
      <c r="FA321" s="106"/>
      <c r="FB321" s="106"/>
      <c r="FC321" s="106"/>
      <c r="FD321" s="106"/>
      <c r="FE321" s="106"/>
      <c r="FF321" s="106"/>
      <c r="FG321" s="106"/>
      <c r="FH321" s="106"/>
      <c r="FI321" s="106"/>
      <c r="FJ321" s="106"/>
      <c r="FK321" s="106"/>
      <c r="FL321" s="106"/>
      <c r="FM321" s="106"/>
      <c r="FN321" s="106"/>
      <c r="FO321" s="106"/>
      <c r="FP321" s="106"/>
      <c r="FQ321" s="106"/>
      <c r="FR321" s="106"/>
      <c r="FS321" s="106"/>
      <c r="FT321" s="106"/>
      <c r="FU321" s="106"/>
      <c r="FV321" s="106"/>
      <c r="FW321" s="106"/>
      <c r="FX321" s="106"/>
      <c r="FY321" s="106"/>
      <c r="FZ321" s="106"/>
      <c r="GA321" s="106"/>
    </row>
    <row r="322" spans="19:183" s="102" customFormat="1" ht="14" x14ac:dyDescent="0.15"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CL322" s="106"/>
      <c r="CM322" s="106"/>
      <c r="CN322" s="106"/>
      <c r="CO322" s="106"/>
      <c r="CP322" s="106"/>
      <c r="CQ322" s="106"/>
      <c r="CR322" s="106"/>
      <c r="CS322" s="106"/>
      <c r="CT322" s="106"/>
      <c r="CU322" s="106"/>
      <c r="CV322" s="106"/>
      <c r="CW322" s="106"/>
      <c r="CX322" s="106"/>
      <c r="CY322" s="106"/>
      <c r="CZ322" s="106"/>
      <c r="DA322" s="106"/>
      <c r="DB322" s="106"/>
      <c r="DC322" s="106"/>
      <c r="DD322" s="106"/>
      <c r="DE322" s="106"/>
      <c r="DF322" s="106"/>
      <c r="DG322" s="106"/>
      <c r="DH322" s="106"/>
      <c r="DI322" s="106"/>
      <c r="DJ322" s="106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6"/>
      <c r="DV322" s="106"/>
      <c r="DW322" s="106"/>
      <c r="DX322" s="106"/>
      <c r="DY322" s="106"/>
      <c r="DZ322" s="106"/>
      <c r="EA322" s="106"/>
      <c r="EB322" s="106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06"/>
      <c r="EZ322" s="106"/>
      <c r="FA322" s="106"/>
      <c r="FB322" s="106"/>
      <c r="FC322" s="106"/>
      <c r="FD322" s="106"/>
      <c r="FE322" s="106"/>
      <c r="FF322" s="106"/>
      <c r="FG322" s="106"/>
      <c r="FH322" s="106"/>
      <c r="FI322" s="106"/>
      <c r="FJ322" s="106"/>
      <c r="FK322" s="106"/>
      <c r="FL322" s="106"/>
      <c r="FM322" s="106"/>
      <c r="FN322" s="106"/>
      <c r="FO322" s="106"/>
      <c r="FP322" s="106"/>
      <c r="FQ322" s="106"/>
      <c r="FR322" s="106"/>
      <c r="FS322" s="106"/>
      <c r="FT322" s="106"/>
      <c r="FU322" s="106"/>
      <c r="FV322" s="106"/>
      <c r="FW322" s="106"/>
      <c r="FX322" s="106"/>
      <c r="FY322" s="106"/>
      <c r="FZ322" s="106"/>
      <c r="GA322" s="106"/>
    </row>
    <row r="323" spans="19:183" s="102" customFormat="1" ht="14" x14ac:dyDescent="0.15"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6"/>
      <c r="DV323" s="106"/>
      <c r="DW323" s="106"/>
      <c r="DX323" s="106"/>
      <c r="DY323" s="106"/>
      <c r="DZ323" s="106"/>
      <c r="EA323" s="106"/>
      <c r="EB323" s="106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06"/>
      <c r="EZ323" s="106"/>
      <c r="FA323" s="106"/>
      <c r="FB323" s="106"/>
      <c r="FC323" s="106"/>
      <c r="FD323" s="106"/>
      <c r="FE323" s="106"/>
      <c r="FF323" s="106"/>
      <c r="FG323" s="106"/>
      <c r="FH323" s="106"/>
      <c r="FI323" s="106"/>
      <c r="FJ323" s="106"/>
      <c r="FK323" s="106"/>
      <c r="FL323" s="106"/>
      <c r="FM323" s="106"/>
      <c r="FN323" s="106"/>
      <c r="FO323" s="106"/>
      <c r="FP323" s="106"/>
      <c r="FQ323" s="106"/>
      <c r="FR323" s="106"/>
      <c r="FS323" s="106"/>
      <c r="FT323" s="106"/>
      <c r="FU323" s="106"/>
      <c r="FV323" s="106"/>
      <c r="FW323" s="106"/>
      <c r="FX323" s="106"/>
      <c r="FY323" s="106"/>
      <c r="FZ323" s="106"/>
      <c r="GA323" s="106"/>
    </row>
    <row r="324" spans="19:183" s="102" customFormat="1" ht="14" x14ac:dyDescent="0.15"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6"/>
      <c r="CZ324" s="106"/>
      <c r="DA324" s="106"/>
      <c r="DB324" s="106"/>
      <c r="DC324" s="106"/>
      <c r="DD324" s="106"/>
      <c r="DE324" s="106"/>
      <c r="DF324" s="106"/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6"/>
      <c r="DV324" s="106"/>
      <c r="DW324" s="106"/>
      <c r="DX324" s="106"/>
      <c r="DY324" s="106"/>
      <c r="DZ324" s="106"/>
      <c r="EA324" s="106"/>
      <c r="EB324" s="106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06"/>
      <c r="EZ324" s="106"/>
      <c r="FA324" s="106"/>
      <c r="FB324" s="106"/>
      <c r="FC324" s="106"/>
      <c r="FD324" s="106"/>
      <c r="FE324" s="106"/>
      <c r="FF324" s="106"/>
      <c r="FG324" s="106"/>
      <c r="FH324" s="106"/>
      <c r="FI324" s="106"/>
      <c r="FJ324" s="106"/>
      <c r="FK324" s="106"/>
      <c r="FL324" s="106"/>
      <c r="FM324" s="106"/>
      <c r="FN324" s="106"/>
      <c r="FO324" s="106"/>
      <c r="FP324" s="106"/>
      <c r="FQ324" s="106"/>
      <c r="FR324" s="106"/>
      <c r="FS324" s="106"/>
      <c r="FT324" s="106"/>
      <c r="FU324" s="106"/>
      <c r="FV324" s="106"/>
      <c r="FW324" s="106"/>
      <c r="FX324" s="106"/>
      <c r="FY324" s="106"/>
      <c r="FZ324" s="106"/>
      <c r="GA324" s="106"/>
    </row>
    <row r="325" spans="19:183" s="102" customFormat="1" ht="14" x14ac:dyDescent="0.15"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CL325" s="106"/>
      <c r="CM325" s="106"/>
      <c r="CN325" s="106"/>
      <c r="CO325" s="106"/>
      <c r="CP325" s="106"/>
      <c r="CQ325" s="106"/>
      <c r="CR325" s="106"/>
      <c r="CS325" s="106"/>
      <c r="CT325" s="106"/>
      <c r="CU325" s="106"/>
      <c r="CV325" s="106"/>
      <c r="CW325" s="106"/>
      <c r="CX325" s="106"/>
      <c r="CY325" s="106"/>
      <c r="CZ325" s="106"/>
      <c r="DA325" s="106"/>
      <c r="DB325" s="106"/>
      <c r="DC325" s="106"/>
      <c r="DD325" s="106"/>
      <c r="DE325" s="106"/>
      <c r="DF325" s="106"/>
      <c r="DG325" s="106"/>
      <c r="DH325" s="106"/>
      <c r="DI325" s="106"/>
      <c r="DJ325" s="106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6"/>
      <c r="DV325" s="106"/>
      <c r="DW325" s="106"/>
      <c r="DX325" s="106"/>
      <c r="DY325" s="106"/>
      <c r="DZ325" s="106"/>
      <c r="EA325" s="106"/>
      <c r="EB325" s="106"/>
      <c r="EC325" s="106"/>
      <c r="ED325" s="106"/>
      <c r="EE325" s="106"/>
      <c r="EF325" s="106"/>
      <c r="EG325" s="106"/>
      <c r="EH325" s="106"/>
      <c r="EI325" s="106"/>
      <c r="EJ325" s="106"/>
      <c r="EK325" s="106"/>
      <c r="EL325" s="106"/>
      <c r="EM325" s="106"/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06"/>
      <c r="EZ325" s="106"/>
      <c r="FA325" s="106"/>
      <c r="FB325" s="106"/>
      <c r="FC325" s="106"/>
      <c r="FD325" s="106"/>
      <c r="FE325" s="106"/>
      <c r="FF325" s="106"/>
      <c r="FG325" s="106"/>
      <c r="FH325" s="106"/>
      <c r="FI325" s="106"/>
      <c r="FJ325" s="106"/>
      <c r="FK325" s="106"/>
      <c r="FL325" s="106"/>
      <c r="FM325" s="106"/>
      <c r="FN325" s="106"/>
      <c r="FO325" s="106"/>
      <c r="FP325" s="106"/>
      <c r="FQ325" s="106"/>
      <c r="FR325" s="106"/>
      <c r="FS325" s="106"/>
      <c r="FT325" s="106"/>
      <c r="FU325" s="106"/>
      <c r="FV325" s="106"/>
      <c r="FW325" s="106"/>
      <c r="FX325" s="106"/>
      <c r="FY325" s="106"/>
      <c r="FZ325" s="106"/>
      <c r="GA325" s="106"/>
    </row>
    <row r="326" spans="19:183" s="102" customFormat="1" ht="14" x14ac:dyDescent="0.15"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CL326" s="106"/>
      <c r="CM326" s="106"/>
      <c r="CN326" s="106"/>
      <c r="CO326" s="106"/>
      <c r="CP326" s="106"/>
      <c r="CQ326" s="106"/>
      <c r="CR326" s="106"/>
      <c r="CS326" s="106"/>
      <c r="CT326" s="106"/>
      <c r="CU326" s="106"/>
      <c r="CV326" s="106"/>
      <c r="CW326" s="106"/>
      <c r="CX326" s="106"/>
      <c r="CY326" s="106"/>
      <c r="CZ326" s="106"/>
      <c r="DA326" s="106"/>
      <c r="DB326" s="106"/>
      <c r="DC326" s="106"/>
      <c r="DD326" s="106"/>
      <c r="DE326" s="106"/>
      <c r="DF326" s="106"/>
      <c r="DG326" s="106"/>
      <c r="DH326" s="106"/>
      <c r="DI326" s="106"/>
      <c r="DJ326" s="106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6"/>
      <c r="DV326" s="106"/>
      <c r="DW326" s="106"/>
      <c r="DX326" s="106"/>
      <c r="DY326" s="106"/>
      <c r="DZ326" s="106"/>
      <c r="EA326" s="106"/>
      <c r="EB326" s="106"/>
      <c r="EC326" s="106"/>
      <c r="ED326" s="106"/>
      <c r="EE326" s="106"/>
      <c r="EF326" s="106"/>
      <c r="EG326" s="106"/>
      <c r="EH326" s="106"/>
      <c r="EI326" s="106"/>
      <c r="EJ326" s="106"/>
      <c r="EK326" s="106"/>
      <c r="EL326" s="106"/>
      <c r="EM326" s="106"/>
      <c r="EN326" s="106"/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06"/>
      <c r="EZ326" s="106"/>
      <c r="FA326" s="106"/>
      <c r="FB326" s="106"/>
      <c r="FC326" s="106"/>
      <c r="FD326" s="106"/>
      <c r="FE326" s="106"/>
      <c r="FF326" s="106"/>
      <c r="FG326" s="106"/>
      <c r="FH326" s="106"/>
      <c r="FI326" s="106"/>
      <c r="FJ326" s="106"/>
      <c r="FK326" s="106"/>
      <c r="FL326" s="106"/>
      <c r="FM326" s="106"/>
      <c r="FN326" s="106"/>
      <c r="FO326" s="106"/>
      <c r="FP326" s="106"/>
      <c r="FQ326" s="106"/>
      <c r="FR326" s="106"/>
      <c r="FS326" s="106"/>
      <c r="FT326" s="106"/>
      <c r="FU326" s="106"/>
      <c r="FV326" s="106"/>
      <c r="FW326" s="106"/>
      <c r="FX326" s="106"/>
      <c r="FY326" s="106"/>
      <c r="FZ326" s="106"/>
      <c r="GA326" s="106"/>
    </row>
    <row r="327" spans="19:183" s="102" customFormat="1" ht="14" x14ac:dyDescent="0.15"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6"/>
      <c r="CU327" s="106"/>
      <c r="CV327" s="106"/>
      <c r="CW327" s="106"/>
      <c r="CX327" s="106"/>
      <c r="CY327" s="106"/>
      <c r="CZ327" s="106"/>
      <c r="DA327" s="106"/>
      <c r="DB327" s="106"/>
      <c r="DC327" s="106"/>
      <c r="DD327" s="106"/>
      <c r="DE327" s="106"/>
      <c r="DF327" s="106"/>
      <c r="DG327" s="106"/>
      <c r="DH327" s="106"/>
      <c r="DI327" s="106"/>
      <c r="DJ327" s="106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6"/>
      <c r="DV327" s="106"/>
      <c r="DW327" s="106"/>
      <c r="DX327" s="106"/>
      <c r="DY327" s="106"/>
      <c r="DZ327" s="106"/>
      <c r="EA327" s="106"/>
      <c r="EB327" s="106"/>
      <c r="EC327" s="106"/>
      <c r="ED327" s="106"/>
      <c r="EE327" s="106"/>
      <c r="EF327" s="106"/>
      <c r="EG327" s="106"/>
      <c r="EH327" s="106"/>
      <c r="EI327" s="106"/>
      <c r="EJ327" s="106"/>
      <c r="EK327" s="106"/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06"/>
      <c r="EZ327" s="106"/>
      <c r="FA327" s="106"/>
      <c r="FB327" s="106"/>
      <c r="FC327" s="106"/>
      <c r="FD327" s="106"/>
      <c r="FE327" s="106"/>
      <c r="FF327" s="106"/>
      <c r="FG327" s="106"/>
      <c r="FH327" s="106"/>
      <c r="FI327" s="106"/>
      <c r="FJ327" s="106"/>
      <c r="FK327" s="106"/>
      <c r="FL327" s="106"/>
      <c r="FM327" s="106"/>
      <c r="FN327" s="106"/>
      <c r="FO327" s="106"/>
      <c r="FP327" s="106"/>
      <c r="FQ327" s="106"/>
      <c r="FR327" s="106"/>
      <c r="FS327" s="106"/>
      <c r="FT327" s="106"/>
      <c r="FU327" s="106"/>
      <c r="FV327" s="106"/>
      <c r="FW327" s="106"/>
      <c r="FX327" s="106"/>
      <c r="FY327" s="106"/>
      <c r="FZ327" s="106"/>
      <c r="GA327" s="106"/>
    </row>
    <row r="328" spans="19:183" s="102" customFormat="1" ht="14" x14ac:dyDescent="0.15"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6"/>
      <c r="CU328" s="106"/>
      <c r="CV328" s="106"/>
      <c r="CW328" s="106"/>
      <c r="CX328" s="106"/>
      <c r="CY328" s="106"/>
      <c r="CZ328" s="106"/>
      <c r="DA328" s="106"/>
      <c r="DB328" s="106"/>
      <c r="DC328" s="106"/>
      <c r="DD328" s="106"/>
      <c r="DE328" s="106"/>
      <c r="DF328" s="106"/>
      <c r="DG328" s="106"/>
      <c r="DH328" s="106"/>
      <c r="DI328" s="106"/>
      <c r="DJ328" s="106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6"/>
      <c r="DV328" s="106"/>
      <c r="DW328" s="106"/>
      <c r="DX328" s="106"/>
      <c r="DY328" s="106"/>
      <c r="DZ328" s="106"/>
      <c r="EA328" s="106"/>
      <c r="EB328" s="106"/>
      <c r="EC328" s="106"/>
      <c r="ED328" s="106"/>
      <c r="EE328" s="106"/>
      <c r="EF328" s="106"/>
      <c r="EG328" s="106"/>
      <c r="EH328" s="106"/>
      <c r="EI328" s="106"/>
      <c r="EJ328" s="106"/>
      <c r="EK328" s="106"/>
      <c r="EL328" s="106"/>
      <c r="EM328" s="106"/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06"/>
      <c r="EZ328" s="106"/>
      <c r="FA328" s="106"/>
      <c r="FB328" s="106"/>
      <c r="FC328" s="106"/>
      <c r="FD328" s="106"/>
      <c r="FE328" s="106"/>
      <c r="FF328" s="106"/>
      <c r="FG328" s="106"/>
      <c r="FH328" s="106"/>
      <c r="FI328" s="106"/>
      <c r="FJ328" s="106"/>
      <c r="FK328" s="106"/>
      <c r="FL328" s="106"/>
      <c r="FM328" s="106"/>
      <c r="FN328" s="106"/>
      <c r="FO328" s="106"/>
      <c r="FP328" s="106"/>
      <c r="FQ328" s="106"/>
      <c r="FR328" s="106"/>
      <c r="FS328" s="106"/>
      <c r="FT328" s="106"/>
      <c r="FU328" s="106"/>
      <c r="FV328" s="106"/>
      <c r="FW328" s="106"/>
      <c r="FX328" s="106"/>
      <c r="FY328" s="106"/>
      <c r="FZ328" s="106"/>
      <c r="GA328" s="106"/>
    </row>
    <row r="329" spans="19:183" s="102" customFormat="1" ht="14" x14ac:dyDescent="0.15"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6"/>
      <c r="CU329" s="106"/>
      <c r="CV329" s="106"/>
      <c r="CW329" s="106"/>
      <c r="CX329" s="106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6"/>
      <c r="DV329" s="106"/>
      <c r="DW329" s="106"/>
      <c r="DX329" s="106"/>
      <c r="DY329" s="106"/>
      <c r="DZ329" s="106"/>
      <c r="EA329" s="106"/>
      <c r="EB329" s="106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06"/>
      <c r="EZ329" s="106"/>
      <c r="FA329" s="106"/>
      <c r="FB329" s="106"/>
      <c r="FC329" s="106"/>
      <c r="FD329" s="106"/>
      <c r="FE329" s="106"/>
      <c r="FF329" s="106"/>
      <c r="FG329" s="106"/>
      <c r="FH329" s="106"/>
      <c r="FI329" s="106"/>
      <c r="FJ329" s="106"/>
      <c r="FK329" s="106"/>
      <c r="FL329" s="106"/>
      <c r="FM329" s="106"/>
      <c r="FN329" s="106"/>
      <c r="FO329" s="106"/>
      <c r="FP329" s="106"/>
      <c r="FQ329" s="106"/>
      <c r="FR329" s="106"/>
      <c r="FS329" s="106"/>
      <c r="FT329" s="106"/>
      <c r="FU329" s="106"/>
      <c r="FV329" s="106"/>
      <c r="FW329" s="106"/>
      <c r="FX329" s="106"/>
      <c r="FY329" s="106"/>
      <c r="FZ329" s="106"/>
      <c r="GA329" s="106"/>
    </row>
    <row r="330" spans="19:183" s="102" customFormat="1" ht="14" x14ac:dyDescent="0.15"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6"/>
      <c r="DV330" s="106"/>
      <c r="DW330" s="106"/>
      <c r="DX330" s="106"/>
      <c r="DY330" s="106"/>
      <c r="DZ330" s="106"/>
      <c r="EA330" s="106"/>
      <c r="EB330" s="106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06"/>
      <c r="EZ330" s="106"/>
      <c r="FA330" s="106"/>
      <c r="FB330" s="106"/>
      <c r="FC330" s="106"/>
      <c r="FD330" s="106"/>
      <c r="FE330" s="106"/>
      <c r="FF330" s="106"/>
      <c r="FG330" s="106"/>
      <c r="FH330" s="106"/>
      <c r="FI330" s="106"/>
      <c r="FJ330" s="106"/>
      <c r="FK330" s="106"/>
      <c r="FL330" s="106"/>
      <c r="FM330" s="106"/>
      <c r="FN330" s="106"/>
      <c r="FO330" s="106"/>
      <c r="FP330" s="106"/>
      <c r="FQ330" s="106"/>
      <c r="FR330" s="106"/>
      <c r="FS330" s="106"/>
      <c r="FT330" s="106"/>
      <c r="FU330" s="106"/>
      <c r="FV330" s="106"/>
      <c r="FW330" s="106"/>
      <c r="FX330" s="106"/>
      <c r="FY330" s="106"/>
      <c r="FZ330" s="106"/>
      <c r="GA330" s="106"/>
    </row>
    <row r="331" spans="19:183" s="102" customFormat="1" ht="14" x14ac:dyDescent="0.15"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6"/>
      <c r="CU331" s="106"/>
      <c r="CV331" s="106"/>
      <c r="CW331" s="106"/>
      <c r="CX331" s="106"/>
      <c r="CY331" s="106"/>
      <c r="CZ331" s="106"/>
      <c r="DA331" s="106"/>
      <c r="DB331" s="106"/>
      <c r="DC331" s="106"/>
      <c r="DD331" s="106"/>
      <c r="DE331" s="106"/>
      <c r="DF331" s="106"/>
      <c r="DG331" s="106"/>
      <c r="DH331" s="106"/>
      <c r="DI331" s="106"/>
      <c r="DJ331" s="106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6"/>
      <c r="DV331" s="106"/>
      <c r="DW331" s="106"/>
      <c r="DX331" s="106"/>
      <c r="DY331" s="106"/>
      <c r="DZ331" s="106"/>
      <c r="EA331" s="106"/>
      <c r="EB331" s="106"/>
      <c r="EC331" s="106"/>
      <c r="ED331" s="106"/>
      <c r="EE331" s="106"/>
      <c r="EF331" s="106"/>
      <c r="EG331" s="106"/>
      <c r="EH331" s="106"/>
      <c r="EI331" s="106"/>
      <c r="EJ331" s="106"/>
      <c r="EK331" s="106"/>
      <c r="EL331" s="106"/>
      <c r="EM331" s="106"/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06"/>
      <c r="EZ331" s="106"/>
      <c r="FA331" s="106"/>
      <c r="FB331" s="106"/>
      <c r="FC331" s="106"/>
      <c r="FD331" s="106"/>
      <c r="FE331" s="106"/>
      <c r="FF331" s="106"/>
      <c r="FG331" s="106"/>
      <c r="FH331" s="106"/>
      <c r="FI331" s="106"/>
      <c r="FJ331" s="106"/>
      <c r="FK331" s="106"/>
      <c r="FL331" s="106"/>
      <c r="FM331" s="106"/>
      <c r="FN331" s="106"/>
      <c r="FO331" s="106"/>
      <c r="FP331" s="106"/>
      <c r="FQ331" s="106"/>
      <c r="FR331" s="106"/>
      <c r="FS331" s="106"/>
      <c r="FT331" s="106"/>
      <c r="FU331" s="106"/>
      <c r="FV331" s="106"/>
      <c r="FW331" s="106"/>
      <c r="FX331" s="106"/>
      <c r="FY331" s="106"/>
      <c r="FZ331" s="106"/>
      <c r="GA331" s="106"/>
    </row>
    <row r="332" spans="19:183" s="102" customFormat="1" ht="14" x14ac:dyDescent="0.15"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6"/>
      <c r="CU332" s="106"/>
      <c r="CV332" s="106"/>
      <c r="CW332" s="106"/>
      <c r="CX332" s="106"/>
      <c r="CY332" s="106"/>
      <c r="CZ332" s="106"/>
      <c r="DA332" s="106"/>
      <c r="DB332" s="106"/>
      <c r="DC332" s="106"/>
      <c r="DD332" s="106"/>
      <c r="DE332" s="106"/>
      <c r="DF332" s="106"/>
      <c r="DG332" s="106"/>
      <c r="DH332" s="106"/>
      <c r="DI332" s="106"/>
      <c r="DJ332" s="106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6"/>
      <c r="DV332" s="106"/>
      <c r="DW332" s="106"/>
      <c r="DX332" s="106"/>
      <c r="DY332" s="106"/>
      <c r="DZ332" s="106"/>
      <c r="EA332" s="106"/>
      <c r="EB332" s="106"/>
      <c r="EC332" s="106"/>
      <c r="ED332" s="106"/>
      <c r="EE332" s="106"/>
      <c r="EF332" s="106"/>
      <c r="EG332" s="106"/>
      <c r="EH332" s="106"/>
      <c r="EI332" s="106"/>
      <c r="EJ332" s="106"/>
      <c r="EK332" s="106"/>
      <c r="EL332" s="106"/>
      <c r="EM332" s="106"/>
      <c r="EN332" s="106"/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06"/>
      <c r="EZ332" s="106"/>
      <c r="FA332" s="106"/>
      <c r="FB332" s="106"/>
      <c r="FC332" s="106"/>
      <c r="FD332" s="106"/>
      <c r="FE332" s="106"/>
      <c r="FF332" s="106"/>
      <c r="FG332" s="106"/>
      <c r="FH332" s="106"/>
      <c r="FI332" s="106"/>
      <c r="FJ332" s="106"/>
      <c r="FK332" s="106"/>
      <c r="FL332" s="106"/>
      <c r="FM332" s="106"/>
      <c r="FN332" s="106"/>
      <c r="FO332" s="106"/>
      <c r="FP332" s="106"/>
      <c r="FQ332" s="106"/>
      <c r="FR332" s="106"/>
      <c r="FS332" s="106"/>
      <c r="FT332" s="106"/>
      <c r="FU332" s="106"/>
      <c r="FV332" s="106"/>
      <c r="FW332" s="106"/>
      <c r="FX332" s="106"/>
      <c r="FY332" s="106"/>
      <c r="FZ332" s="106"/>
      <c r="GA332" s="106"/>
    </row>
    <row r="333" spans="19:183" s="102" customFormat="1" ht="14" x14ac:dyDescent="0.15"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  <c r="BY333" s="106"/>
      <c r="BZ333" s="106"/>
      <c r="CA333" s="106"/>
      <c r="CB333" s="106"/>
      <c r="CC333" s="106"/>
      <c r="CD333" s="106"/>
      <c r="CE333" s="106"/>
      <c r="CF333" s="106"/>
      <c r="CG333" s="106"/>
      <c r="CH333" s="106"/>
      <c r="CI333" s="106"/>
      <c r="CJ333" s="106"/>
      <c r="CK333" s="106"/>
      <c r="CL333" s="106"/>
      <c r="CM333" s="106"/>
      <c r="CN333" s="106"/>
      <c r="CO333" s="106"/>
      <c r="CP333" s="106"/>
      <c r="CQ333" s="106"/>
      <c r="CR333" s="106"/>
      <c r="CS333" s="106"/>
      <c r="CT333" s="106"/>
      <c r="CU333" s="106"/>
      <c r="CV333" s="106"/>
      <c r="CW333" s="106"/>
      <c r="CX333" s="106"/>
      <c r="CY333" s="106"/>
      <c r="CZ333" s="106"/>
      <c r="DA333" s="106"/>
      <c r="DB333" s="106"/>
      <c r="DC333" s="106"/>
      <c r="DD333" s="106"/>
      <c r="DE333" s="106"/>
      <c r="DF333" s="106"/>
      <c r="DG333" s="106"/>
      <c r="DH333" s="106"/>
      <c r="DI333" s="106"/>
      <c r="DJ333" s="106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6"/>
      <c r="DV333" s="106"/>
      <c r="DW333" s="106"/>
      <c r="DX333" s="106"/>
      <c r="DY333" s="106"/>
      <c r="DZ333" s="106"/>
      <c r="EA333" s="106"/>
      <c r="EB333" s="106"/>
      <c r="EC333" s="106"/>
      <c r="ED333" s="106"/>
      <c r="EE333" s="106"/>
      <c r="EF333" s="106"/>
      <c r="EG333" s="106"/>
      <c r="EH333" s="106"/>
      <c r="EI333" s="106"/>
      <c r="EJ333" s="106"/>
      <c r="EK333" s="106"/>
      <c r="EL333" s="106"/>
      <c r="EM333" s="106"/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06"/>
      <c r="EZ333" s="106"/>
      <c r="FA333" s="106"/>
      <c r="FB333" s="106"/>
      <c r="FC333" s="106"/>
      <c r="FD333" s="106"/>
      <c r="FE333" s="106"/>
      <c r="FF333" s="106"/>
      <c r="FG333" s="106"/>
      <c r="FH333" s="106"/>
      <c r="FI333" s="106"/>
      <c r="FJ333" s="106"/>
      <c r="FK333" s="106"/>
      <c r="FL333" s="106"/>
      <c r="FM333" s="106"/>
      <c r="FN333" s="106"/>
      <c r="FO333" s="106"/>
      <c r="FP333" s="106"/>
      <c r="FQ333" s="106"/>
      <c r="FR333" s="106"/>
      <c r="FS333" s="106"/>
      <c r="FT333" s="106"/>
      <c r="FU333" s="106"/>
      <c r="FV333" s="106"/>
      <c r="FW333" s="106"/>
      <c r="FX333" s="106"/>
      <c r="FY333" s="106"/>
      <c r="FZ333" s="106"/>
      <c r="GA333" s="106"/>
    </row>
    <row r="334" spans="19:183" s="102" customFormat="1" ht="14" x14ac:dyDescent="0.15"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  <c r="BY334" s="106"/>
      <c r="BZ334" s="106"/>
      <c r="CA334" s="106"/>
      <c r="CB334" s="106"/>
      <c r="CC334" s="106"/>
      <c r="CD334" s="106"/>
      <c r="CE334" s="106"/>
      <c r="CF334" s="106"/>
      <c r="CG334" s="106"/>
      <c r="CH334" s="106"/>
      <c r="CI334" s="106"/>
      <c r="CJ334" s="106"/>
      <c r="CK334" s="106"/>
      <c r="CL334" s="106"/>
      <c r="CM334" s="106"/>
      <c r="CN334" s="106"/>
      <c r="CO334" s="106"/>
      <c r="CP334" s="106"/>
      <c r="CQ334" s="106"/>
      <c r="CR334" s="106"/>
      <c r="CS334" s="106"/>
      <c r="CT334" s="106"/>
      <c r="CU334" s="106"/>
      <c r="CV334" s="106"/>
      <c r="CW334" s="106"/>
      <c r="CX334" s="106"/>
      <c r="CY334" s="106"/>
      <c r="CZ334" s="106"/>
      <c r="DA334" s="106"/>
      <c r="DB334" s="106"/>
      <c r="DC334" s="106"/>
      <c r="DD334" s="106"/>
      <c r="DE334" s="106"/>
      <c r="DF334" s="106"/>
      <c r="DG334" s="106"/>
      <c r="DH334" s="106"/>
      <c r="DI334" s="106"/>
      <c r="DJ334" s="106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6"/>
      <c r="DV334" s="106"/>
      <c r="DW334" s="106"/>
      <c r="DX334" s="106"/>
      <c r="DY334" s="106"/>
      <c r="DZ334" s="106"/>
      <c r="EA334" s="106"/>
      <c r="EB334" s="106"/>
      <c r="EC334" s="106"/>
      <c r="ED334" s="106"/>
      <c r="EE334" s="106"/>
      <c r="EF334" s="106"/>
      <c r="EG334" s="106"/>
      <c r="EH334" s="106"/>
      <c r="EI334" s="106"/>
      <c r="EJ334" s="106"/>
      <c r="EK334" s="106"/>
      <c r="EL334" s="106"/>
      <c r="EM334" s="106"/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06"/>
      <c r="EZ334" s="106"/>
      <c r="FA334" s="106"/>
      <c r="FB334" s="106"/>
      <c r="FC334" s="106"/>
      <c r="FD334" s="106"/>
      <c r="FE334" s="106"/>
      <c r="FF334" s="106"/>
      <c r="FG334" s="106"/>
      <c r="FH334" s="106"/>
      <c r="FI334" s="106"/>
      <c r="FJ334" s="106"/>
      <c r="FK334" s="106"/>
      <c r="FL334" s="106"/>
      <c r="FM334" s="106"/>
      <c r="FN334" s="106"/>
      <c r="FO334" s="106"/>
      <c r="FP334" s="106"/>
      <c r="FQ334" s="106"/>
      <c r="FR334" s="106"/>
      <c r="FS334" s="106"/>
      <c r="FT334" s="106"/>
      <c r="FU334" s="106"/>
      <c r="FV334" s="106"/>
      <c r="FW334" s="106"/>
      <c r="FX334" s="106"/>
      <c r="FY334" s="106"/>
      <c r="FZ334" s="106"/>
      <c r="GA334" s="106"/>
    </row>
    <row r="335" spans="19:183" s="102" customFormat="1" ht="14" x14ac:dyDescent="0.15"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  <c r="BY335" s="106"/>
      <c r="BZ335" s="106"/>
      <c r="CA335" s="106"/>
      <c r="CB335" s="106"/>
      <c r="CC335" s="106"/>
      <c r="CD335" s="106"/>
      <c r="CE335" s="106"/>
      <c r="CF335" s="106"/>
      <c r="CG335" s="106"/>
      <c r="CH335" s="106"/>
      <c r="CI335" s="106"/>
      <c r="CJ335" s="106"/>
      <c r="CK335" s="106"/>
      <c r="CL335" s="106"/>
      <c r="CM335" s="106"/>
      <c r="CN335" s="106"/>
      <c r="CO335" s="106"/>
      <c r="CP335" s="106"/>
      <c r="CQ335" s="106"/>
      <c r="CR335" s="106"/>
      <c r="CS335" s="106"/>
      <c r="CT335" s="106"/>
      <c r="CU335" s="106"/>
      <c r="CV335" s="106"/>
      <c r="CW335" s="106"/>
      <c r="CX335" s="106"/>
      <c r="CY335" s="106"/>
      <c r="CZ335" s="106"/>
      <c r="DA335" s="106"/>
      <c r="DB335" s="106"/>
      <c r="DC335" s="106"/>
      <c r="DD335" s="106"/>
      <c r="DE335" s="106"/>
      <c r="DF335" s="106"/>
      <c r="DG335" s="106"/>
      <c r="DH335" s="106"/>
      <c r="DI335" s="106"/>
      <c r="DJ335" s="106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6"/>
      <c r="DV335" s="106"/>
      <c r="DW335" s="106"/>
      <c r="DX335" s="106"/>
      <c r="DY335" s="106"/>
      <c r="DZ335" s="106"/>
      <c r="EA335" s="106"/>
      <c r="EB335" s="106"/>
      <c r="EC335" s="106"/>
      <c r="ED335" s="106"/>
      <c r="EE335" s="106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06"/>
      <c r="EZ335" s="106"/>
      <c r="FA335" s="106"/>
      <c r="FB335" s="106"/>
      <c r="FC335" s="106"/>
      <c r="FD335" s="106"/>
      <c r="FE335" s="106"/>
      <c r="FF335" s="106"/>
      <c r="FG335" s="106"/>
      <c r="FH335" s="106"/>
      <c r="FI335" s="106"/>
      <c r="FJ335" s="106"/>
      <c r="FK335" s="106"/>
      <c r="FL335" s="106"/>
      <c r="FM335" s="106"/>
      <c r="FN335" s="106"/>
      <c r="FO335" s="106"/>
      <c r="FP335" s="106"/>
      <c r="FQ335" s="106"/>
      <c r="FR335" s="106"/>
      <c r="FS335" s="106"/>
      <c r="FT335" s="106"/>
      <c r="FU335" s="106"/>
      <c r="FV335" s="106"/>
      <c r="FW335" s="106"/>
      <c r="FX335" s="106"/>
      <c r="FY335" s="106"/>
      <c r="FZ335" s="106"/>
      <c r="GA335" s="106"/>
    </row>
    <row r="336" spans="19:183" s="102" customFormat="1" ht="14" x14ac:dyDescent="0.15"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  <c r="BY336" s="106"/>
      <c r="BZ336" s="106"/>
      <c r="CA336" s="106"/>
      <c r="CB336" s="106"/>
      <c r="CC336" s="106"/>
      <c r="CD336" s="106"/>
      <c r="CE336" s="106"/>
      <c r="CF336" s="106"/>
      <c r="CG336" s="106"/>
      <c r="CH336" s="106"/>
      <c r="CI336" s="106"/>
      <c r="CJ336" s="106"/>
      <c r="CK336" s="106"/>
      <c r="CL336" s="106"/>
      <c r="CM336" s="106"/>
      <c r="CN336" s="106"/>
      <c r="CO336" s="106"/>
      <c r="CP336" s="106"/>
      <c r="CQ336" s="106"/>
      <c r="CR336" s="106"/>
      <c r="CS336" s="106"/>
      <c r="CT336" s="106"/>
      <c r="CU336" s="106"/>
      <c r="CV336" s="106"/>
      <c r="CW336" s="106"/>
      <c r="CX336" s="106"/>
      <c r="CY336" s="106"/>
      <c r="CZ336" s="106"/>
      <c r="DA336" s="106"/>
      <c r="DB336" s="106"/>
      <c r="DC336" s="106"/>
      <c r="DD336" s="106"/>
      <c r="DE336" s="106"/>
      <c r="DF336" s="106"/>
      <c r="DG336" s="106"/>
      <c r="DH336" s="106"/>
      <c r="DI336" s="106"/>
      <c r="DJ336" s="106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6"/>
      <c r="DV336" s="106"/>
      <c r="DW336" s="106"/>
      <c r="DX336" s="106"/>
      <c r="DY336" s="106"/>
      <c r="DZ336" s="106"/>
      <c r="EA336" s="106"/>
      <c r="EB336" s="106"/>
      <c r="EC336" s="106"/>
      <c r="ED336" s="106"/>
      <c r="EE336" s="106"/>
      <c r="EF336" s="106"/>
      <c r="EG336" s="106"/>
      <c r="EH336" s="106"/>
      <c r="EI336" s="106"/>
      <c r="EJ336" s="106"/>
      <c r="EK336" s="106"/>
      <c r="EL336" s="106"/>
      <c r="EM336" s="106"/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06"/>
      <c r="EZ336" s="106"/>
      <c r="FA336" s="106"/>
      <c r="FB336" s="106"/>
      <c r="FC336" s="106"/>
      <c r="FD336" s="106"/>
      <c r="FE336" s="106"/>
      <c r="FF336" s="106"/>
      <c r="FG336" s="106"/>
      <c r="FH336" s="106"/>
      <c r="FI336" s="106"/>
      <c r="FJ336" s="106"/>
      <c r="FK336" s="106"/>
      <c r="FL336" s="106"/>
      <c r="FM336" s="106"/>
      <c r="FN336" s="106"/>
      <c r="FO336" s="106"/>
      <c r="FP336" s="106"/>
      <c r="FQ336" s="106"/>
      <c r="FR336" s="106"/>
      <c r="FS336" s="106"/>
      <c r="FT336" s="106"/>
      <c r="FU336" s="106"/>
      <c r="FV336" s="106"/>
      <c r="FW336" s="106"/>
      <c r="FX336" s="106"/>
      <c r="FY336" s="106"/>
      <c r="FZ336" s="106"/>
      <c r="GA336" s="106"/>
    </row>
    <row r="337" spans="19:183" s="102" customFormat="1" ht="14" x14ac:dyDescent="0.15"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6"/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6"/>
      <c r="DV337" s="106"/>
      <c r="DW337" s="106"/>
      <c r="DX337" s="106"/>
      <c r="DY337" s="106"/>
      <c r="DZ337" s="106"/>
      <c r="EA337" s="106"/>
      <c r="EB337" s="106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06"/>
      <c r="EZ337" s="106"/>
      <c r="FA337" s="106"/>
      <c r="FB337" s="106"/>
      <c r="FC337" s="106"/>
      <c r="FD337" s="106"/>
      <c r="FE337" s="106"/>
      <c r="FF337" s="106"/>
      <c r="FG337" s="106"/>
      <c r="FH337" s="106"/>
      <c r="FI337" s="106"/>
      <c r="FJ337" s="106"/>
      <c r="FK337" s="106"/>
      <c r="FL337" s="106"/>
      <c r="FM337" s="106"/>
      <c r="FN337" s="106"/>
      <c r="FO337" s="106"/>
      <c r="FP337" s="106"/>
      <c r="FQ337" s="106"/>
      <c r="FR337" s="106"/>
      <c r="FS337" s="106"/>
      <c r="FT337" s="106"/>
      <c r="FU337" s="106"/>
      <c r="FV337" s="106"/>
      <c r="FW337" s="106"/>
      <c r="FX337" s="106"/>
      <c r="FY337" s="106"/>
      <c r="FZ337" s="106"/>
      <c r="GA337" s="106"/>
    </row>
    <row r="338" spans="19:183" s="102" customFormat="1" ht="14" x14ac:dyDescent="0.15"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6"/>
      <c r="CP338" s="106"/>
      <c r="CQ338" s="106"/>
      <c r="CR338" s="106"/>
      <c r="CS338" s="106"/>
      <c r="CT338" s="106"/>
      <c r="CU338" s="106"/>
      <c r="CV338" s="106"/>
      <c r="CW338" s="106"/>
      <c r="CX338" s="106"/>
      <c r="CY338" s="106"/>
      <c r="CZ338" s="106"/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6"/>
      <c r="DV338" s="106"/>
      <c r="DW338" s="106"/>
      <c r="DX338" s="106"/>
      <c r="DY338" s="106"/>
      <c r="DZ338" s="106"/>
      <c r="EA338" s="106"/>
      <c r="EB338" s="106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06"/>
      <c r="EZ338" s="106"/>
      <c r="FA338" s="106"/>
      <c r="FB338" s="106"/>
      <c r="FC338" s="106"/>
      <c r="FD338" s="106"/>
      <c r="FE338" s="106"/>
      <c r="FF338" s="106"/>
      <c r="FG338" s="106"/>
      <c r="FH338" s="106"/>
      <c r="FI338" s="106"/>
      <c r="FJ338" s="106"/>
      <c r="FK338" s="106"/>
      <c r="FL338" s="106"/>
      <c r="FM338" s="106"/>
      <c r="FN338" s="106"/>
      <c r="FO338" s="106"/>
      <c r="FP338" s="106"/>
      <c r="FQ338" s="106"/>
      <c r="FR338" s="106"/>
      <c r="FS338" s="106"/>
      <c r="FT338" s="106"/>
      <c r="FU338" s="106"/>
      <c r="FV338" s="106"/>
      <c r="FW338" s="106"/>
      <c r="FX338" s="106"/>
      <c r="FY338" s="106"/>
      <c r="FZ338" s="106"/>
      <c r="GA338" s="106"/>
    </row>
    <row r="339" spans="19:183" s="102" customFormat="1" ht="14" x14ac:dyDescent="0.15"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6"/>
      <c r="CP339" s="106"/>
      <c r="CQ339" s="106"/>
      <c r="CR339" s="106"/>
      <c r="CS339" s="106"/>
      <c r="CT339" s="106"/>
      <c r="CU339" s="106"/>
      <c r="CV339" s="106"/>
      <c r="CW339" s="106"/>
      <c r="CX339" s="106"/>
      <c r="CY339" s="106"/>
      <c r="CZ339" s="106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6"/>
      <c r="DV339" s="106"/>
      <c r="DW339" s="106"/>
      <c r="DX339" s="106"/>
      <c r="DY339" s="106"/>
      <c r="DZ339" s="106"/>
      <c r="EA339" s="106"/>
      <c r="EB339" s="106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06"/>
      <c r="EZ339" s="106"/>
      <c r="FA339" s="106"/>
      <c r="FB339" s="106"/>
      <c r="FC339" s="106"/>
      <c r="FD339" s="106"/>
      <c r="FE339" s="106"/>
      <c r="FF339" s="106"/>
      <c r="FG339" s="106"/>
      <c r="FH339" s="106"/>
      <c r="FI339" s="106"/>
      <c r="FJ339" s="106"/>
      <c r="FK339" s="106"/>
      <c r="FL339" s="106"/>
      <c r="FM339" s="106"/>
      <c r="FN339" s="106"/>
      <c r="FO339" s="106"/>
      <c r="FP339" s="106"/>
      <c r="FQ339" s="106"/>
      <c r="FR339" s="106"/>
      <c r="FS339" s="106"/>
      <c r="FT339" s="106"/>
      <c r="FU339" s="106"/>
      <c r="FV339" s="106"/>
      <c r="FW339" s="106"/>
      <c r="FX339" s="106"/>
      <c r="FY339" s="106"/>
      <c r="FZ339" s="106"/>
      <c r="GA339" s="106"/>
    </row>
    <row r="340" spans="19:183" s="102" customFormat="1" ht="14" x14ac:dyDescent="0.15"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06"/>
      <c r="DA340" s="106"/>
      <c r="DB340" s="106"/>
      <c r="DC340" s="106"/>
      <c r="DD340" s="106"/>
      <c r="DE340" s="106"/>
      <c r="DF340" s="106"/>
      <c r="DG340" s="106"/>
      <c r="DH340" s="106"/>
      <c r="DI340" s="106"/>
      <c r="DJ340" s="106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6"/>
      <c r="DV340" s="106"/>
      <c r="DW340" s="106"/>
      <c r="DX340" s="106"/>
      <c r="DY340" s="106"/>
      <c r="DZ340" s="106"/>
      <c r="EA340" s="106"/>
      <c r="EB340" s="106"/>
      <c r="EC340" s="106"/>
      <c r="ED340" s="106"/>
      <c r="EE340" s="106"/>
      <c r="EF340" s="106"/>
      <c r="EG340" s="106"/>
      <c r="EH340" s="106"/>
      <c r="EI340" s="106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06"/>
      <c r="EZ340" s="106"/>
      <c r="FA340" s="106"/>
      <c r="FB340" s="106"/>
      <c r="FC340" s="106"/>
      <c r="FD340" s="106"/>
      <c r="FE340" s="106"/>
      <c r="FF340" s="106"/>
      <c r="FG340" s="106"/>
      <c r="FH340" s="106"/>
      <c r="FI340" s="106"/>
      <c r="FJ340" s="106"/>
      <c r="FK340" s="106"/>
      <c r="FL340" s="106"/>
      <c r="FM340" s="106"/>
      <c r="FN340" s="106"/>
      <c r="FO340" s="106"/>
      <c r="FP340" s="106"/>
      <c r="FQ340" s="106"/>
      <c r="FR340" s="106"/>
      <c r="FS340" s="106"/>
      <c r="FT340" s="106"/>
      <c r="FU340" s="106"/>
      <c r="FV340" s="106"/>
      <c r="FW340" s="106"/>
      <c r="FX340" s="106"/>
      <c r="FY340" s="106"/>
      <c r="FZ340" s="106"/>
      <c r="GA340" s="106"/>
    </row>
    <row r="341" spans="19:183" s="102" customFormat="1" ht="14" x14ac:dyDescent="0.15"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  <c r="CL341" s="106"/>
      <c r="CM341" s="106"/>
      <c r="CN341" s="106"/>
      <c r="CO341" s="106"/>
      <c r="CP341" s="106"/>
      <c r="CQ341" s="106"/>
      <c r="CR341" s="106"/>
      <c r="CS341" s="106"/>
      <c r="CT341" s="106"/>
      <c r="CU341" s="106"/>
      <c r="CV341" s="106"/>
      <c r="CW341" s="106"/>
      <c r="CX341" s="106"/>
      <c r="CY341" s="106"/>
      <c r="CZ341" s="106"/>
      <c r="DA341" s="106"/>
      <c r="DB341" s="106"/>
      <c r="DC341" s="106"/>
      <c r="DD341" s="106"/>
      <c r="DE341" s="106"/>
      <c r="DF341" s="106"/>
      <c r="DG341" s="106"/>
      <c r="DH341" s="106"/>
      <c r="DI341" s="106"/>
      <c r="DJ341" s="106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6"/>
      <c r="DV341" s="106"/>
      <c r="DW341" s="106"/>
      <c r="DX341" s="106"/>
      <c r="DY341" s="106"/>
      <c r="DZ341" s="106"/>
      <c r="EA341" s="106"/>
      <c r="EB341" s="106"/>
      <c r="EC341" s="106"/>
      <c r="ED341" s="106"/>
      <c r="EE341" s="106"/>
      <c r="EF341" s="106"/>
      <c r="EG341" s="106"/>
      <c r="EH341" s="106"/>
      <c r="EI341" s="106"/>
      <c r="EJ341" s="106"/>
      <c r="EK341" s="106"/>
      <c r="EL341" s="106"/>
      <c r="EM341" s="106"/>
      <c r="EN341" s="106"/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06"/>
      <c r="EZ341" s="106"/>
      <c r="FA341" s="106"/>
      <c r="FB341" s="106"/>
      <c r="FC341" s="106"/>
      <c r="FD341" s="106"/>
      <c r="FE341" s="106"/>
      <c r="FF341" s="106"/>
      <c r="FG341" s="106"/>
      <c r="FH341" s="106"/>
      <c r="FI341" s="106"/>
      <c r="FJ341" s="106"/>
      <c r="FK341" s="106"/>
      <c r="FL341" s="106"/>
      <c r="FM341" s="106"/>
      <c r="FN341" s="106"/>
      <c r="FO341" s="106"/>
      <c r="FP341" s="106"/>
      <c r="FQ341" s="106"/>
      <c r="FR341" s="106"/>
      <c r="FS341" s="106"/>
      <c r="FT341" s="106"/>
      <c r="FU341" s="106"/>
      <c r="FV341" s="106"/>
      <c r="FW341" s="106"/>
      <c r="FX341" s="106"/>
      <c r="FY341" s="106"/>
      <c r="FZ341" s="106"/>
      <c r="GA341" s="106"/>
    </row>
    <row r="342" spans="19:183" s="102" customFormat="1" ht="14" x14ac:dyDescent="0.15"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06"/>
      <c r="CI342" s="106"/>
      <c r="CJ342" s="106"/>
      <c r="CK342" s="106"/>
      <c r="CL342" s="106"/>
      <c r="CM342" s="106"/>
      <c r="CN342" s="106"/>
      <c r="CO342" s="106"/>
      <c r="CP342" s="106"/>
      <c r="CQ342" s="106"/>
      <c r="CR342" s="106"/>
      <c r="CS342" s="106"/>
      <c r="CT342" s="106"/>
      <c r="CU342" s="106"/>
      <c r="CV342" s="106"/>
      <c r="CW342" s="106"/>
      <c r="CX342" s="106"/>
      <c r="CY342" s="106"/>
      <c r="CZ342" s="106"/>
      <c r="DA342" s="106"/>
      <c r="DB342" s="106"/>
      <c r="DC342" s="106"/>
      <c r="DD342" s="106"/>
      <c r="DE342" s="106"/>
      <c r="DF342" s="106"/>
      <c r="DG342" s="106"/>
      <c r="DH342" s="106"/>
      <c r="DI342" s="106"/>
      <c r="DJ342" s="106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6"/>
      <c r="DV342" s="106"/>
      <c r="DW342" s="106"/>
      <c r="DX342" s="106"/>
      <c r="DY342" s="106"/>
      <c r="DZ342" s="106"/>
      <c r="EA342" s="106"/>
      <c r="EB342" s="106"/>
      <c r="EC342" s="106"/>
      <c r="ED342" s="106"/>
      <c r="EE342" s="106"/>
      <c r="EF342" s="106"/>
      <c r="EG342" s="106"/>
      <c r="EH342" s="106"/>
      <c r="EI342" s="106"/>
      <c r="EJ342" s="106"/>
      <c r="EK342" s="106"/>
      <c r="EL342" s="106"/>
      <c r="EM342" s="106"/>
      <c r="EN342" s="106"/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06"/>
      <c r="EZ342" s="106"/>
      <c r="FA342" s="106"/>
      <c r="FB342" s="106"/>
      <c r="FC342" s="106"/>
      <c r="FD342" s="106"/>
      <c r="FE342" s="106"/>
      <c r="FF342" s="106"/>
      <c r="FG342" s="106"/>
      <c r="FH342" s="106"/>
      <c r="FI342" s="106"/>
      <c r="FJ342" s="106"/>
      <c r="FK342" s="106"/>
      <c r="FL342" s="106"/>
      <c r="FM342" s="106"/>
      <c r="FN342" s="106"/>
      <c r="FO342" s="106"/>
      <c r="FP342" s="106"/>
      <c r="FQ342" s="106"/>
      <c r="FR342" s="106"/>
      <c r="FS342" s="106"/>
      <c r="FT342" s="106"/>
      <c r="FU342" s="106"/>
      <c r="FV342" s="106"/>
      <c r="FW342" s="106"/>
      <c r="FX342" s="106"/>
      <c r="FY342" s="106"/>
      <c r="FZ342" s="106"/>
      <c r="GA342" s="106"/>
    </row>
    <row r="343" spans="19:183" s="102" customFormat="1" ht="14" x14ac:dyDescent="0.15"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6"/>
      <c r="CP343" s="106"/>
      <c r="CQ343" s="106"/>
      <c r="CR343" s="106"/>
      <c r="CS343" s="106"/>
      <c r="CT343" s="106"/>
      <c r="CU343" s="106"/>
      <c r="CV343" s="106"/>
      <c r="CW343" s="106"/>
      <c r="CX343" s="106"/>
      <c r="CY343" s="106"/>
      <c r="CZ343" s="106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6"/>
      <c r="DV343" s="106"/>
      <c r="DW343" s="106"/>
      <c r="DX343" s="106"/>
      <c r="DY343" s="106"/>
      <c r="DZ343" s="106"/>
      <c r="EA343" s="106"/>
      <c r="EB343" s="106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06"/>
      <c r="EZ343" s="106"/>
      <c r="FA343" s="106"/>
      <c r="FB343" s="106"/>
      <c r="FC343" s="106"/>
      <c r="FD343" s="106"/>
      <c r="FE343" s="106"/>
      <c r="FF343" s="106"/>
      <c r="FG343" s="106"/>
      <c r="FH343" s="106"/>
      <c r="FI343" s="106"/>
      <c r="FJ343" s="106"/>
      <c r="FK343" s="106"/>
      <c r="FL343" s="106"/>
      <c r="FM343" s="106"/>
      <c r="FN343" s="106"/>
      <c r="FO343" s="106"/>
      <c r="FP343" s="106"/>
      <c r="FQ343" s="106"/>
      <c r="FR343" s="106"/>
      <c r="FS343" s="106"/>
      <c r="FT343" s="106"/>
      <c r="FU343" s="106"/>
      <c r="FV343" s="106"/>
      <c r="FW343" s="106"/>
      <c r="FX343" s="106"/>
      <c r="FY343" s="106"/>
      <c r="FZ343" s="106"/>
      <c r="GA343" s="106"/>
    </row>
    <row r="344" spans="19:183" s="102" customFormat="1" ht="14" x14ac:dyDescent="0.15"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  <c r="BY344" s="106"/>
      <c r="BZ344" s="106"/>
      <c r="CA344" s="106"/>
      <c r="CB344" s="106"/>
      <c r="CC344" s="106"/>
      <c r="CD344" s="106"/>
      <c r="CE344" s="106"/>
      <c r="CF344" s="106"/>
      <c r="CG344" s="106"/>
      <c r="CH344" s="106"/>
      <c r="CI344" s="106"/>
      <c r="CJ344" s="106"/>
      <c r="CK344" s="106"/>
      <c r="CL344" s="106"/>
      <c r="CM344" s="106"/>
      <c r="CN344" s="106"/>
      <c r="CO344" s="106"/>
      <c r="CP344" s="106"/>
      <c r="CQ344" s="106"/>
      <c r="CR344" s="106"/>
      <c r="CS344" s="106"/>
      <c r="CT344" s="106"/>
      <c r="CU344" s="106"/>
      <c r="CV344" s="106"/>
      <c r="CW344" s="106"/>
      <c r="CX344" s="106"/>
      <c r="CY344" s="106"/>
      <c r="CZ344" s="106"/>
      <c r="DA344" s="106"/>
      <c r="DB344" s="106"/>
      <c r="DC344" s="106"/>
      <c r="DD344" s="106"/>
      <c r="DE344" s="106"/>
      <c r="DF344" s="106"/>
      <c r="DG344" s="106"/>
      <c r="DH344" s="106"/>
      <c r="DI344" s="106"/>
      <c r="DJ344" s="106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6"/>
      <c r="DV344" s="106"/>
      <c r="DW344" s="106"/>
      <c r="DX344" s="106"/>
      <c r="DY344" s="106"/>
      <c r="DZ344" s="106"/>
      <c r="EA344" s="106"/>
      <c r="EB344" s="106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06"/>
      <c r="EZ344" s="106"/>
      <c r="FA344" s="106"/>
      <c r="FB344" s="106"/>
      <c r="FC344" s="106"/>
      <c r="FD344" s="106"/>
      <c r="FE344" s="106"/>
      <c r="FF344" s="106"/>
      <c r="FG344" s="106"/>
      <c r="FH344" s="106"/>
      <c r="FI344" s="106"/>
      <c r="FJ344" s="106"/>
      <c r="FK344" s="106"/>
      <c r="FL344" s="106"/>
      <c r="FM344" s="106"/>
      <c r="FN344" s="106"/>
      <c r="FO344" s="106"/>
      <c r="FP344" s="106"/>
      <c r="FQ344" s="106"/>
      <c r="FR344" s="106"/>
      <c r="FS344" s="106"/>
      <c r="FT344" s="106"/>
      <c r="FU344" s="106"/>
      <c r="FV344" s="106"/>
      <c r="FW344" s="106"/>
      <c r="FX344" s="106"/>
      <c r="FY344" s="106"/>
      <c r="FZ344" s="106"/>
      <c r="GA344" s="106"/>
    </row>
    <row r="345" spans="19:183" s="102" customFormat="1" ht="14" x14ac:dyDescent="0.15"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6"/>
      <c r="CP345" s="106"/>
      <c r="CQ345" s="106"/>
      <c r="CR345" s="106"/>
      <c r="CS345" s="106"/>
      <c r="CT345" s="106"/>
      <c r="CU345" s="106"/>
      <c r="CV345" s="106"/>
      <c r="CW345" s="106"/>
      <c r="CX345" s="106"/>
      <c r="CY345" s="106"/>
      <c r="CZ345" s="106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6"/>
      <c r="DV345" s="106"/>
      <c r="DW345" s="106"/>
      <c r="DX345" s="106"/>
      <c r="DY345" s="106"/>
      <c r="DZ345" s="106"/>
      <c r="EA345" s="106"/>
      <c r="EB345" s="106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06"/>
      <c r="EZ345" s="106"/>
      <c r="FA345" s="106"/>
      <c r="FB345" s="106"/>
      <c r="FC345" s="106"/>
      <c r="FD345" s="106"/>
      <c r="FE345" s="106"/>
      <c r="FF345" s="106"/>
      <c r="FG345" s="106"/>
      <c r="FH345" s="106"/>
      <c r="FI345" s="106"/>
      <c r="FJ345" s="106"/>
      <c r="FK345" s="106"/>
      <c r="FL345" s="106"/>
      <c r="FM345" s="106"/>
      <c r="FN345" s="106"/>
      <c r="FO345" s="106"/>
      <c r="FP345" s="106"/>
      <c r="FQ345" s="106"/>
      <c r="FR345" s="106"/>
      <c r="FS345" s="106"/>
      <c r="FT345" s="106"/>
      <c r="FU345" s="106"/>
      <c r="FV345" s="106"/>
      <c r="FW345" s="106"/>
      <c r="FX345" s="106"/>
      <c r="FY345" s="106"/>
      <c r="FZ345" s="106"/>
      <c r="GA345" s="106"/>
    </row>
    <row r="346" spans="19:183" s="102" customFormat="1" ht="14" x14ac:dyDescent="0.15"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6"/>
      <c r="DV346" s="106"/>
      <c r="DW346" s="106"/>
      <c r="DX346" s="106"/>
      <c r="DY346" s="106"/>
      <c r="DZ346" s="106"/>
      <c r="EA346" s="106"/>
      <c r="EB346" s="106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06"/>
      <c r="EZ346" s="106"/>
      <c r="FA346" s="106"/>
      <c r="FB346" s="106"/>
      <c r="FC346" s="106"/>
      <c r="FD346" s="106"/>
      <c r="FE346" s="106"/>
      <c r="FF346" s="106"/>
      <c r="FG346" s="106"/>
      <c r="FH346" s="106"/>
      <c r="FI346" s="106"/>
      <c r="FJ346" s="106"/>
      <c r="FK346" s="106"/>
      <c r="FL346" s="106"/>
      <c r="FM346" s="106"/>
      <c r="FN346" s="106"/>
      <c r="FO346" s="106"/>
      <c r="FP346" s="106"/>
      <c r="FQ346" s="106"/>
      <c r="FR346" s="106"/>
      <c r="FS346" s="106"/>
      <c r="FT346" s="106"/>
      <c r="FU346" s="106"/>
      <c r="FV346" s="106"/>
      <c r="FW346" s="106"/>
      <c r="FX346" s="106"/>
      <c r="FY346" s="106"/>
      <c r="FZ346" s="106"/>
      <c r="GA346" s="106"/>
    </row>
    <row r="347" spans="19:183" s="102" customFormat="1" ht="14" x14ac:dyDescent="0.15"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6"/>
      <c r="DV347" s="106"/>
      <c r="DW347" s="106"/>
      <c r="DX347" s="106"/>
      <c r="DY347" s="106"/>
      <c r="DZ347" s="106"/>
      <c r="EA347" s="106"/>
      <c r="EB347" s="106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06"/>
      <c r="EZ347" s="106"/>
      <c r="FA347" s="106"/>
      <c r="FB347" s="106"/>
      <c r="FC347" s="106"/>
      <c r="FD347" s="106"/>
      <c r="FE347" s="106"/>
      <c r="FF347" s="106"/>
      <c r="FG347" s="106"/>
      <c r="FH347" s="106"/>
      <c r="FI347" s="106"/>
      <c r="FJ347" s="106"/>
      <c r="FK347" s="106"/>
      <c r="FL347" s="106"/>
      <c r="FM347" s="106"/>
      <c r="FN347" s="106"/>
      <c r="FO347" s="106"/>
      <c r="FP347" s="106"/>
      <c r="FQ347" s="106"/>
      <c r="FR347" s="106"/>
      <c r="FS347" s="106"/>
      <c r="FT347" s="106"/>
      <c r="FU347" s="106"/>
      <c r="FV347" s="106"/>
      <c r="FW347" s="106"/>
      <c r="FX347" s="106"/>
      <c r="FY347" s="106"/>
      <c r="FZ347" s="106"/>
      <c r="GA347" s="106"/>
    </row>
    <row r="348" spans="19:183" s="102" customFormat="1" ht="14" x14ac:dyDescent="0.15"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  <c r="BY348" s="106"/>
      <c r="BZ348" s="106"/>
      <c r="CA348" s="106"/>
      <c r="CB348" s="106"/>
      <c r="CC348" s="106"/>
      <c r="CD348" s="106"/>
      <c r="CE348" s="106"/>
      <c r="CF348" s="106"/>
      <c r="CG348" s="106"/>
      <c r="CH348" s="106"/>
      <c r="CI348" s="106"/>
      <c r="CJ348" s="106"/>
      <c r="CK348" s="106"/>
      <c r="CL348" s="106"/>
      <c r="CM348" s="106"/>
      <c r="CN348" s="106"/>
      <c r="CO348" s="106"/>
      <c r="CP348" s="106"/>
      <c r="CQ348" s="106"/>
      <c r="CR348" s="106"/>
      <c r="CS348" s="106"/>
      <c r="CT348" s="106"/>
      <c r="CU348" s="106"/>
      <c r="CV348" s="106"/>
      <c r="CW348" s="106"/>
      <c r="CX348" s="106"/>
      <c r="CY348" s="106"/>
      <c r="CZ348" s="106"/>
      <c r="DA348" s="106"/>
      <c r="DB348" s="106"/>
      <c r="DC348" s="106"/>
      <c r="DD348" s="106"/>
      <c r="DE348" s="106"/>
      <c r="DF348" s="106"/>
      <c r="DG348" s="106"/>
      <c r="DH348" s="106"/>
      <c r="DI348" s="106"/>
      <c r="DJ348" s="106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6"/>
      <c r="DV348" s="106"/>
      <c r="DW348" s="106"/>
      <c r="DX348" s="106"/>
      <c r="DY348" s="106"/>
      <c r="DZ348" s="106"/>
      <c r="EA348" s="106"/>
      <c r="EB348" s="106"/>
      <c r="EC348" s="106"/>
      <c r="ED348" s="106"/>
      <c r="EE348" s="106"/>
      <c r="EF348" s="106"/>
      <c r="EG348" s="106"/>
      <c r="EH348" s="106"/>
      <c r="EI348" s="106"/>
      <c r="EJ348" s="106"/>
      <c r="EK348" s="106"/>
      <c r="EL348" s="106"/>
      <c r="EM348" s="106"/>
      <c r="EN348" s="106"/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06"/>
      <c r="EZ348" s="106"/>
      <c r="FA348" s="106"/>
      <c r="FB348" s="106"/>
      <c r="FC348" s="106"/>
      <c r="FD348" s="106"/>
      <c r="FE348" s="106"/>
      <c r="FF348" s="106"/>
      <c r="FG348" s="106"/>
      <c r="FH348" s="106"/>
      <c r="FI348" s="106"/>
      <c r="FJ348" s="106"/>
      <c r="FK348" s="106"/>
      <c r="FL348" s="106"/>
      <c r="FM348" s="106"/>
      <c r="FN348" s="106"/>
      <c r="FO348" s="106"/>
      <c r="FP348" s="106"/>
      <c r="FQ348" s="106"/>
      <c r="FR348" s="106"/>
      <c r="FS348" s="106"/>
      <c r="FT348" s="106"/>
      <c r="FU348" s="106"/>
      <c r="FV348" s="106"/>
      <c r="FW348" s="106"/>
      <c r="FX348" s="106"/>
      <c r="FY348" s="106"/>
      <c r="FZ348" s="106"/>
      <c r="GA348" s="106"/>
    </row>
    <row r="349" spans="19:183" s="102" customFormat="1" x14ac:dyDescent="0.15"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06"/>
      <c r="CI349" s="106"/>
      <c r="CJ349" s="106"/>
      <c r="CK349" s="106"/>
      <c r="CL349" s="106"/>
      <c r="CM349" s="106"/>
      <c r="CN349" s="106"/>
      <c r="CO349" s="106"/>
      <c r="CP349" s="106"/>
      <c r="CQ349" s="106"/>
      <c r="CR349" s="106"/>
      <c r="CS349" s="106"/>
      <c r="CT349" s="106"/>
      <c r="CU349" s="106"/>
      <c r="CV349" s="106"/>
      <c r="CW349" s="106"/>
      <c r="CX349" s="106"/>
      <c r="CY349" s="106"/>
      <c r="CZ349" s="106"/>
      <c r="DA349" s="106"/>
      <c r="DB349" s="106"/>
      <c r="DC349" s="106"/>
      <c r="DD349" s="106"/>
      <c r="DE349" s="106"/>
      <c r="DF349" s="106"/>
      <c r="DG349" s="106"/>
      <c r="DH349" s="106"/>
      <c r="DI349" s="106"/>
      <c r="DJ349" s="106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6"/>
      <c r="DV349" s="106"/>
      <c r="DW349" s="106"/>
      <c r="DX349" s="106"/>
      <c r="DY349" s="106"/>
      <c r="DZ349" s="106"/>
      <c r="EA349" s="106"/>
      <c r="EB349" s="106"/>
      <c r="EC349" s="106"/>
      <c r="ED349" s="106"/>
      <c r="EE349" s="106"/>
      <c r="EF349" s="106"/>
      <c r="EG349" s="106"/>
      <c r="EH349" s="106"/>
      <c r="EI349" s="106"/>
      <c r="EJ349" s="106"/>
      <c r="EK349" s="106"/>
      <c r="EL349" s="106"/>
      <c r="EM349" s="106"/>
      <c r="EN349" s="106"/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06"/>
      <c r="EZ349" s="106"/>
      <c r="FA349" s="106"/>
      <c r="FB349" s="106"/>
      <c r="FC349" s="106"/>
      <c r="FD349" s="106"/>
      <c r="FE349" s="106"/>
      <c r="FF349" s="106"/>
      <c r="FG349" s="106"/>
      <c r="FH349" s="106"/>
      <c r="FI349" s="106"/>
      <c r="FJ349" s="106"/>
      <c r="FK349" s="106"/>
      <c r="FL349" s="106"/>
      <c r="FM349" s="106"/>
      <c r="FN349" s="106"/>
      <c r="FO349" s="106"/>
      <c r="FP349" s="106"/>
      <c r="FQ349" s="106"/>
      <c r="FR349" s="106"/>
      <c r="FS349" s="106"/>
      <c r="FT349" s="106"/>
      <c r="FU349" s="106"/>
      <c r="FV349" s="106"/>
      <c r="FW349" s="106"/>
      <c r="FX349" s="106"/>
      <c r="FY349" s="106"/>
      <c r="FZ349" s="106"/>
      <c r="GA349" s="106"/>
    </row>
    <row r="350" spans="19:183" s="102" customFormat="1" x14ac:dyDescent="0.15"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06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6"/>
      <c r="DV350" s="106"/>
      <c r="DW350" s="106"/>
      <c r="DX350" s="106"/>
      <c r="DY350" s="106"/>
      <c r="DZ350" s="106"/>
      <c r="EA350" s="106"/>
      <c r="EB350" s="106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06"/>
      <c r="EZ350" s="106"/>
      <c r="FA350" s="106"/>
      <c r="FB350" s="106"/>
      <c r="FC350" s="106"/>
      <c r="FD350" s="106"/>
      <c r="FE350" s="106"/>
      <c r="FF350" s="106"/>
      <c r="FG350" s="106"/>
      <c r="FH350" s="106"/>
      <c r="FI350" s="106"/>
      <c r="FJ350" s="106"/>
      <c r="FK350" s="106"/>
      <c r="FL350" s="106"/>
      <c r="FM350" s="106"/>
      <c r="FN350" s="106"/>
      <c r="FO350" s="106"/>
      <c r="FP350" s="106"/>
      <c r="FQ350" s="106"/>
      <c r="FR350" s="106"/>
      <c r="FS350" s="106"/>
      <c r="FT350" s="106"/>
      <c r="FU350" s="106"/>
      <c r="FV350" s="106"/>
      <c r="FW350" s="106"/>
      <c r="FX350" s="106"/>
      <c r="FY350" s="106"/>
      <c r="FZ350" s="106"/>
      <c r="GA350" s="106"/>
    </row>
    <row r="351" spans="19:183" s="102" customFormat="1" x14ac:dyDescent="0.15"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CL351" s="106"/>
      <c r="CM351" s="106"/>
      <c r="CN351" s="106"/>
      <c r="CO351" s="106"/>
      <c r="CP351" s="106"/>
      <c r="CQ351" s="106"/>
      <c r="CR351" s="106"/>
      <c r="CS351" s="106"/>
      <c r="CT351" s="106"/>
      <c r="CU351" s="106"/>
      <c r="CV351" s="106"/>
      <c r="CW351" s="106"/>
      <c r="CX351" s="106"/>
      <c r="CY351" s="106"/>
      <c r="CZ351" s="106"/>
      <c r="DA351" s="106"/>
      <c r="DB351" s="106"/>
      <c r="DC351" s="106"/>
      <c r="DD351" s="106"/>
      <c r="DE351" s="106"/>
      <c r="DF351" s="106"/>
      <c r="DG351" s="106"/>
      <c r="DH351" s="106"/>
      <c r="DI351" s="106"/>
      <c r="DJ351" s="106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6"/>
      <c r="DV351" s="106"/>
      <c r="DW351" s="106"/>
      <c r="DX351" s="106"/>
      <c r="DY351" s="106"/>
      <c r="DZ351" s="106"/>
      <c r="EA351" s="106"/>
      <c r="EB351" s="106"/>
      <c r="EC351" s="106"/>
      <c r="ED351" s="106"/>
      <c r="EE351" s="106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06"/>
      <c r="EZ351" s="106"/>
      <c r="FA351" s="106"/>
      <c r="FB351" s="106"/>
      <c r="FC351" s="106"/>
      <c r="FD351" s="106"/>
      <c r="FE351" s="106"/>
      <c r="FF351" s="106"/>
      <c r="FG351" s="106"/>
      <c r="FH351" s="106"/>
      <c r="FI351" s="106"/>
      <c r="FJ351" s="106"/>
      <c r="FK351" s="106"/>
      <c r="FL351" s="106"/>
      <c r="FM351" s="106"/>
      <c r="FN351" s="106"/>
      <c r="FO351" s="106"/>
      <c r="FP351" s="106"/>
      <c r="FQ351" s="106"/>
      <c r="FR351" s="106"/>
      <c r="FS351" s="106"/>
      <c r="FT351" s="106"/>
      <c r="FU351" s="106"/>
      <c r="FV351" s="106"/>
      <c r="FW351" s="106"/>
      <c r="FX351" s="106"/>
      <c r="FY351" s="106"/>
      <c r="FZ351" s="106"/>
      <c r="GA351" s="106"/>
    </row>
    <row r="352" spans="19:183" s="102" customFormat="1" x14ac:dyDescent="0.15"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CL352" s="106"/>
      <c r="CM352" s="106"/>
      <c r="CN352" s="106"/>
      <c r="CO352" s="106"/>
      <c r="CP352" s="106"/>
      <c r="CQ352" s="106"/>
      <c r="CR352" s="106"/>
      <c r="CS352" s="106"/>
      <c r="CT352" s="106"/>
      <c r="CU352" s="106"/>
      <c r="CV352" s="106"/>
      <c r="CW352" s="106"/>
      <c r="CX352" s="106"/>
      <c r="CY352" s="106"/>
      <c r="CZ352" s="106"/>
      <c r="DA352" s="106"/>
      <c r="DB352" s="106"/>
      <c r="DC352" s="106"/>
      <c r="DD352" s="106"/>
      <c r="DE352" s="106"/>
      <c r="DF352" s="106"/>
      <c r="DG352" s="106"/>
      <c r="DH352" s="106"/>
      <c r="DI352" s="106"/>
      <c r="DJ352" s="106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6"/>
      <c r="DV352" s="106"/>
      <c r="DW352" s="106"/>
      <c r="DX352" s="106"/>
      <c r="DY352" s="106"/>
      <c r="DZ352" s="106"/>
      <c r="EA352" s="106"/>
      <c r="EB352" s="106"/>
      <c r="EC352" s="106"/>
      <c r="ED352" s="106"/>
      <c r="EE352" s="106"/>
      <c r="EF352" s="106"/>
      <c r="EG352" s="106"/>
      <c r="EH352" s="106"/>
      <c r="EI352" s="106"/>
      <c r="EJ352" s="106"/>
      <c r="EK352" s="106"/>
      <c r="EL352" s="106"/>
      <c r="EM352" s="106"/>
      <c r="EN352" s="106"/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06"/>
      <c r="EZ352" s="106"/>
      <c r="FA352" s="106"/>
      <c r="FB352" s="106"/>
      <c r="FC352" s="106"/>
      <c r="FD352" s="106"/>
      <c r="FE352" s="106"/>
      <c r="FF352" s="106"/>
      <c r="FG352" s="106"/>
      <c r="FH352" s="106"/>
      <c r="FI352" s="106"/>
      <c r="FJ352" s="106"/>
      <c r="FK352" s="106"/>
      <c r="FL352" s="106"/>
      <c r="FM352" s="106"/>
      <c r="FN352" s="106"/>
      <c r="FO352" s="106"/>
      <c r="FP352" s="106"/>
      <c r="FQ352" s="106"/>
      <c r="FR352" s="106"/>
      <c r="FS352" s="106"/>
      <c r="FT352" s="106"/>
      <c r="FU352" s="106"/>
      <c r="FV352" s="106"/>
      <c r="FW352" s="106"/>
      <c r="FX352" s="106"/>
      <c r="FY352" s="106"/>
      <c r="FZ352" s="106"/>
      <c r="GA352" s="106"/>
    </row>
    <row r="353" spans="19:183" s="102" customFormat="1" x14ac:dyDescent="0.15"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6"/>
      <c r="CP353" s="106"/>
      <c r="CQ353" s="106"/>
      <c r="CR353" s="106"/>
      <c r="CS353" s="106"/>
      <c r="CT353" s="106"/>
      <c r="CU353" s="106"/>
      <c r="CV353" s="106"/>
      <c r="CW353" s="106"/>
      <c r="CX353" s="106"/>
      <c r="CY353" s="106"/>
      <c r="CZ353" s="106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6"/>
      <c r="DV353" s="106"/>
      <c r="DW353" s="106"/>
      <c r="DX353" s="106"/>
      <c r="DY353" s="106"/>
      <c r="DZ353" s="106"/>
      <c r="EA353" s="106"/>
      <c r="EB353" s="106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06"/>
      <c r="EZ353" s="106"/>
      <c r="FA353" s="106"/>
      <c r="FB353" s="106"/>
      <c r="FC353" s="106"/>
      <c r="FD353" s="106"/>
      <c r="FE353" s="106"/>
      <c r="FF353" s="106"/>
      <c r="FG353" s="106"/>
      <c r="FH353" s="106"/>
      <c r="FI353" s="106"/>
      <c r="FJ353" s="106"/>
      <c r="FK353" s="106"/>
      <c r="FL353" s="106"/>
      <c r="FM353" s="106"/>
      <c r="FN353" s="106"/>
      <c r="FO353" s="106"/>
      <c r="FP353" s="106"/>
      <c r="FQ353" s="106"/>
      <c r="FR353" s="106"/>
      <c r="FS353" s="106"/>
      <c r="FT353" s="106"/>
      <c r="FU353" s="106"/>
      <c r="FV353" s="106"/>
      <c r="FW353" s="106"/>
      <c r="FX353" s="106"/>
      <c r="FY353" s="106"/>
      <c r="FZ353" s="106"/>
      <c r="GA353" s="106"/>
    </row>
    <row r="354" spans="19:183" s="102" customFormat="1" x14ac:dyDescent="0.15"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  <c r="CL354" s="106"/>
      <c r="CM354" s="106"/>
      <c r="CN354" s="106"/>
      <c r="CO354" s="106"/>
      <c r="CP354" s="106"/>
      <c r="CQ354" s="106"/>
      <c r="CR354" s="106"/>
      <c r="CS354" s="106"/>
      <c r="CT354" s="106"/>
      <c r="CU354" s="106"/>
      <c r="CV354" s="106"/>
      <c r="CW354" s="106"/>
      <c r="CX354" s="106"/>
      <c r="CY354" s="106"/>
      <c r="CZ354" s="106"/>
      <c r="DA354" s="106"/>
      <c r="DB354" s="106"/>
      <c r="DC354" s="106"/>
      <c r="DD354" s="106"/>
      <c r="DE354" s="106"/>
      <c r="DF354" s="106"/>
      <c r="DG354" s="106"/>
      <c r="DH354" s="106"/>
      <c r="DI354" s="106"/>
      <c r="DJ354" s="106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6"/>
      <c r="DV354" s="106"/>
      <c r="DW354" s="106"/>
      <c r="DX354" s="106"/>
      <c r="DY354" s="106"/>
      <c r="DZ354" s="106"/>
      <c r="EA354" s="106"/>
      <c r="EB354" s="106"/>
      <c r="EC354" s="106"/>
      <c r="ED354" s="106"/>
      <c r="EE354" s="106"/>
      <c r="EF354" s="106"/>
      <c r="EG354" s="106"/>
      <c r="EH354" s="106"/>
      <c r="EI354" s="106"/>
      <c r="EJ354" s="106"/>
      <c r="EK354" s="106"/>
      <c r="EL354" s="106"/>
      <c r="EM354" s="106"/>
      <c r="EN354" s="106"/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06"/>
      <c r="EZ354" s="106"/>
      <c r="FA354" s="106"/>
      <c r="FB354" s="106"/>
      <c r="FC354" s="106"/>
      <c r="FD354" s="106"/>
      <c r="FE354" s="106"/>
      <c r="FF354" s="106"/>
      <c r="FG354" s="106"/>
      <c r="FH354" s="106"/>
      <c r="FI354" s="106"/>
      <c r="FJ354" s="106"/>
      <c r="FK354" s="106"/>
      <c r="FL354" s="106"/>
      <c r="FM354" s="106"/>
      <c r="FN354" s="106"/>
      <c r="FO354" s="106"/>
      <c r="FP354" s="106"/>
      <c r="FQ354" s="106"/>
      <c r="FR354" s="106"/>
      <c r="FS354" s="106"/>
      <c r="FT354" s="106"/>
      <c r="FU354" s="106"/>
      <c r="FV354" s="106"/>
      <c r="FW354" s="106"/>
      <c r="FX354" s="106"/>
      <c r="FY354" s="106"/>
      <c r="FZ354" s="106"/>
      <c r="GA354" s="106"/>
    </row>
    <row r="355" spans="19:183" s="102" customFormat="1" x14ac:dyDescent="0.15"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6"/>
      <c r="DV355" s="106"/>
      <c r="DW355" s="106"/>
      <c r="DX355" s="106"/>
      <c r="DY355" s="106"/>
      <c r="DZ355" s="106"/>
      <c r="EA355" s="106"/>
      <c r="EB355" s="106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06"/>
      <c r="EZ355" s="106"/>
      <c r="FA355" s="106"/>
      <c r="FB355" s="106"/>
      <c r="FC355" s="106"/>
      <c r="FD355" s="106"/>
      <c r="FE355" s="106"/>
      <c r="FF355" s="106"/>
      <c r="FG355" s="106"/>
      <c r="FH355" s="106"/>
      <c r="FI355" s="106"/>
      <c r="FJ355" s="106"/>
      <c r="FK355" s="106"/>
      <c r="FL355" s="106"/>
      <c r="FM355" s="106"/>
      <c r="FN355" s="106"/>
      <c r="FO355" s="106"/>
      <c r="FP355" s="106"/>
      <c r="FQ355" s="106"/>
      <c r="FR355" s="106"/>
      <c r="FS355" s="106"/>
      <c r="FT355" s="106"/>
      <c r="FU355" s="106"/>
      <c r="FV355" s="106"/>
      <c r="FW355" s="106"/>
      <c r="FX355" s="106"/>
      <c r="FY355" s="106"/>
      <c r="FZ355" s="106"/>
      <c r="GA355" s="106"/>
    </row>
    <row r="356" spans="19:183" s="102" customFormat="1" x14ac:dyDescent="0.15"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  <c r="BY356" s="106"/>
      <c r="BZ356" s="106"/>
      <c r="CA356" s="106"/>
      <c r="CB356" s="106"/>
      <c r="CC356" s="106"/>
      <c r="CD356" s="106"/>
      <c r="CE356" s="106"/>
      <c r="CF356" s="106"/>
      <c r="CG356" s="106"/>
      <c r="CH356" s="106"/>
      <c r="CI356" s="106"/>
      <c r="CJ356" s="106"/>
      <c r="CK356" s="106"/>
      <c r="CL356" s="106"/>
      <c r="CM356" s="106"/>
      <c r="CN356" s="106"/>
      <c r="CO356" s="106"/>
      <c r="CP356" s="106"/>
      <c r="CQ356" s="106"/>
      <c r="CR356" s="106"/>
      <c r="CS356" s="106"/>
      <c r="CT356" s="106"/>
      <c r="CU356" s="106"/>
      <c r="CV356" s="106"/>
      <c r="CW356" s="106"/>
      <c r="CX356" s="106"/>
      <c r="CY356" s="106"/>
      <c r="CZ356" s="106"/>
      <c r="DA356" s="106"/>
      <c r="DB356" s="106"/>
      <c r="DC356" s="106"/>
      <c r="DD356" s="106"/>
      <c r="DE356" s="106"/>
      <c r="DF356" s="106"/>
      <c r="DG356" s="106"/>
      <c r="DH356" s="106"/>
      <c r="DI356" s="106"/>
      <c r="DJ356" s="106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6"/>
      <c r="DV356" s="106"/>
      <c r="DW356" s="106"/>
      <c r="DX356" s="106"/>
      <c r="DY356" s="106"/>
      <c r="DZ356" s="106"/>
      <c r="EA356" s="106"/>
      <c r="EB356" s="106"/>
      <c r="EC356" s="106"/>
      <c r="ED356" s="106"/>
      <c r="EE356" s="106"/>
      <c r="EF356" s="106"/>
      <c r="EG356" s="106"/>
      <c r="EH356" s="106"/>
      <c r="EI356" s="106"/>
      <c r="EJ356" s="106"/>
      <c r="EK356" s="106"/>
      <c r="EL356" s="106"/>
      <c r="EM356" s="106"/>
      <c r="EN356" s="106"/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06"/>
      <c r="EZ356" s="106"/>
      <c r="FA356" s="106"/>
      <c r="FB356" s="106"/>
      <c r="FC356" s="106"/>
      <c r="FD356" s="106"/>
      <c r="FE356" s="106"/>
      <c r="FF356" s="106"/>
      <c r="FG356" s="106"/>
      <c r="FH356" s="106"/>
      <c r="FI356" s="106"/>
      <c r="FJ356" s="106"/>
      <c r="FK356" s="106"/>
      <c r="FL356" s="106"/>
      <c r="FM356" s="106"/>
      <c r="FN356" s="106"/>
      <c r="FO356" s="106"/>
      <c r="FP356" s="106"/>
      <c r="FQ356" s="106"/>
      <c r="FR356" s="106"/>
      <c r="FS356" s="106"/>
      <c r="FT356" s="106"/>
      <c r="FU356" s="106"/>
      <c r="FV356" s="106"/>
      <c r="FW356" s="106"/>
      <c r="FX356" s="106"/>
      <c r="FY356" s="106"/>
      <c r="FZ356" s="106"/>
      <c r="GA356" s="106"/>
    </row>
    <row r="357" spans="19:183" s="102" customFormat="1" x14ac:dyDescent="0.15"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  <c r="EB357" s="106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/>
      <c r="FD357" s="106"/>
      <c r="FE357" s="106"/>
      <c r="FF357" s="106"/>
      <c r="FG357" s="106"/>
      <c r="FH357" s="106"/>
      <c r="FI357" s="106"/>
      <c r="FJ357" s="106"/>
      <c r="FK357" s="106"/>
      <c r="FL357" s="106"/>
      <c r="FM357" s="106"/>
      <c r="FN357" s="106"/>
      <c r="FO357" s="106"/>
      <c r="FP357" s="106"/>
      <c r="FQ357" s="106"/>
      <c r="FR357" s="106"/>
      <c r="FS357" s="106"/>
      <c r="FT357" s="106"/>
      <c r="FU357" s="106"/>
      <c r="FV357" s="106"/>
      <c r="FW357" s="106"/>
      <c r="FX357" s="106"/>
      <c r="FY357" s="106"/>
      <c r="FZ357" s="106"/>
      <c r="GA357" s="106"/>
    </row>
    <row r="358" spans="19:183" s="102" customFormat="1" x14ac:dyDescent="0.15"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/>
      <c r="FD358" s="106"/>
      <c r="FE358" s="106"/>
      <c r="FF358" s="106"/>
      <c r="FG358" s="106"/>
      <c r="FH358" s="106"/>
      <c r="FI358" s="106"/>
      <c r="FJ358" s="106"/>
      <c r="FK358" s="106"/>
      <c r="FL358" s="106"/>
      <c r="FM358" s="106"/>
      <c r="FN358" s="106"/>
      <c r="FO358" s="106"/>
      <c r="FP358" s="106"/>
      <c r="FQ358" s="106"/>
      <c r="FR358" s="106"/>
      <c r="FS358" s="106"/>
      <c r="FT358" s="106"/>
      <c r="FU358" s="106"/>
      <c r="FV358" s="106"/>
      <c r="FW358" s="106"/>
      <c r="FX358" s="106"/>
      <c r="FY358" s="106"/>
      <c r="FZ358" s="106"/>
      <c r="GA358" s="106"/>
    </row>
    <row r="359" spans="19:183" s="102" customFormat="1" x14ac:dyDescent="0.15"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6"/>
      <c r="CO359" s="106"/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  <c r="EB359" s="106"/>
      <c r="EC359" s="106"/>
      <c r="ED359" s="106"/>
      <c r="EE359" s="106"/>
      <c r="EF359" s="106"/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06"/>
      <c r="EZ359" s="106"/>
      <c r="FA359" s="106"/>
      <c r="FB359" s="106"/>
      <c r="FC359" s="106"/>
      <c r="FD359" s="106"/>
      <c r="FE359" s="106"/>
      <c r="FF359" s="106"/>
      <c r="FG359" s="106"/>
      <c r="FH359" s="106"/>
      <c r="FI359" s="106"/>
      <c r="FJ359" s="106"/>
      <c r="FK359" s="106"/>
      <c r="FL359" s="106"/>
      <c r="FM359" s="106"/>
      <c r="FN359" s="106"/>
      <c r="FO359" s="106"/>
      <c r="FP359" s="106"/>
      <c r="FQ359" s="106"/>
      <c r="FR359" s="106"/>
      <c r="FS359" s="106"/>
      <c r="FT359" s="106"/>
      <c r="FU359" s="106"/>
      <c r="FV359" s="106"/>
      <c r="FW359" s="106"/>
      <c r="FX359" s="106"/>
      <c r="FY359" s="106"/>
      <c r="FZ359" s="106"/>
      <c r="GA359" s="106"/>
    </row>
    <row r="360" spans="19:183" s="102" customFormat="1" x14ac:dyDescent="0.15"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6"/>
      <c r="CO360" s="106"/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6"/>
      <c r="DC360" s="106"/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6"/>
      <c r="DV360" s="106"/>
      <c r="DW360" s="106"/>
      <c r="DX360" s="106"/>
      <c r="DY360" s="106"/>
      <c r="DZ360" s="106"/>
      <c r="EA360" s="106"/>
      <c r="EB360" s="106"/>
      <c r="EC360" s="106"/>
      <c r="ED360" s="106"/>
      <c r="EE360" s="106"/>
      <c r="EF360" s="106"/>
      <c r="EG360" s="106"/>
      <c r="EH360" s="106"/>
      <c r="EI360" s="106"/>
      <c r="EJ360" s="106"/>
      <c r="EK360" s="106"/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06"/>
      <c r="EZ360" s="106"/>
      <c r="FA360" s="106"/>
      <c r="FB360" s="106"/>
      <c r="FC360" s="106"/>
      <c r="FD360" s="106"/>
      <c r="FE360" s="106"/>
      <c r="FF360" s="106"/>
      <c r="FG360" s="106"/>
      <c r="FH360" s="106"/>
      <c r="FI360" s="106"/>
      <c r="FJ360" s="106"/>
      <c r="FK360" s="106"/>
      <c r="FL360" s="106"/>
      <c r="FM360" s="106"/>
      <c r="FN360" s="106"/>
      <c r="FO360" s="106"/>
      <c r="FP360" s="106"/>
      <c r="FQ360" s="106"/>
      <c r="FR360" s="106"/>
      <c r="FS360" s="106"/>
      <c r="FT360" s="106"/>
      <c r="FU360" s="106"/>
      <c r="FV360" s="106"/>
      <c r="FW360" s="106"/>
      <c r="FX360" s="106"/>
      <c r="FY360" s="106"/>
      <c r="FZ360" s="106"/>
      <c r="GA360" s="106"/>
    </row>
    <row r="361" spans="19:183" s="102" customFormat="1" x14ac:dyDescent="0.15"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6"/>
      <c r="DC361" s="106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6"/>
      <c r="DV361" s="106"/>
      <c r="DW361" s="106"/>
      <c r="DX361" s="106"/>
      <c r="DY361" s="106"/>
      <c r="DZ361" s="106"/>
      <c r="EA361" s="106"/>
      <c r="EB361" s="106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06"/>
      <c r="EZ361" s="106"/>
      <c r="FA361" s="106"/>
      <c r="FB361" s="106"/>
      <c r="FC361" s="106"/>
      <c r="FD361" s="106"/>
      <c r="FE361" s="106"/>
      <c r="FF361" s="106"/>
      <c r="FG361" s="106"/>
      <c r="FH361" s="106"/>
      <c r="FI361" s="106"/>
      <c r="FJ361" s="106"/>
      <c r="FK361" s="106"/>
      <c r="FL361" s="106"/>
      <c r="FM361" s="106"/>
      <c r="FN361" s="106"/>
      <c r="FO361" s="106"/>
      <c r="FP361" s="106"/>
      <c r="FQ361" s="106"/>
      <c r="FR361" s="106"/>
      <c r="FS361" s="106"/>
      <c r="FT361" s="106"/>
      <c r="FU361" s="106"/>
      <c r="FV361" s="106"/>
      <c r="FW361" s="106"/>
      <c r="FX361" s="106"/>
      <c r="FY361" s="106"/>
      <c r="FZ361" s="106"/>
      <c r="GA361" s="106"/>
    </row>
    <row r="362" spans="19:183" s="102" customFormat="1" x14ac:dyDescent="0.15"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6"/>
      <c r="CO362" s="106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6"/>
      <c r="DC362" s="106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6"/>
      <c r="DV362" s="106"/>
      <c r="DW362" s="106"/>
      <c r="DX362" s="106"/>
      <c r="DY362" s="106"/>
      <c r="DZ362" s="106"/>
      <c r="EA362" s="106"/>
      <c r="EB362" s="106"/>
      <c r="EC362" s="106"/>
      <c r="ED362" s="106"/>
      <c r="EE362" s="106"/>
      <c r="EF362" s="106"/>
      <c r="EG362" s="106"/>
      <c r="EH362" s="106"/>
      <c r="EI362" s="106"/>
      <c r="EJ362" s="106"/>
      <c r="EK362" s="106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06"/>
      <c r="EZ362" s="106"/>
      <c r="FA362" s="106"/>
      <c r="FB362" s="106"/>
      <c r="FC362" s="106"/>
      <c r="FD362" s="106"/>
      <c r="FE362" s="106"/>
      <c r="FF362" s="106"/>
      <c r="FG362" s="106"/>
      <c r="FH362" s="106"/>
      <c r="FI362" s="106"/>
      <c r="FJ362" s="106"/>
      <c r="FK362" s="106"/>
      <c r="FL362" s="106"/>
      <c r="FM362" s="106"/>
      <c r="FN362" s="106"/>
      <c r="FO362" s="106"/>
      <c r="FP362" s="106"/>
      <c r="FQ362" s="106"/>
      <c r="FR362" s="106"/>
      <c r="FS362" s="106"/>
      <c r="FT362" s="106"/>
      <c r="FU362" s="106"/>
      <c r="FV362" s="106"/>
      <c r="FW362" s="106"/>
      <c r="FX362" s="106"/>
      <c r="FY362" s="106"/>
      <c r="FZ362" s="106"/>
      <c r="GA362" s="106"/>
    </row>
    <row r="363" spans="19:183" s="102" customFormat="1" x14ac:dyDescent="0.15"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6"/>
      <c r="CO363" s="106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6"/>
      <c r="DC363" s="106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6"/>
      <c r="DV363" s="106"/>
      <c r="DW363" s="106"/>
      <c r="DX363" s="106"/>
      <c r="DY363" s="106"/>
      <c r="DZ363" s="106"/>
      <c r="EA363" s="106"/>
      <c r="EB363" s="106"/>
      <c r="EC363" s="106"/>
      <c r="ED363" s="106"/>
      <c r="EE363" s="106"/>
      <c r="EF363" s="106"/>
      <c r="EG363" s="106"/>
      <c r="EH363" s="106"/>
      <c r="EI363" s="106"/>
      <c r="EJ363" s="106"/>
      <c r="EK363" s="106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06"/>
      <c r="EZ363" s="106"/>
      <c r="FA363" s="106"/>
      <c r="FB363" s="106"/>
      <c r="FC363" s="106"/>
      <c r="FD363" s="106"/>
      <c r="FE363" s="106"/>
      <c r="FF363" s="106"/>
      <c r="FG363" s="106"/>
      <c r="FH363" s="106"/>
      <c r="FI363" s="106"/>
      <c r="FJ363" s="106"/>
      <c r="FK363" s="106"/>
      <c r="FL363" s="106"/>
      <c r="FM363" s="106"/>
      <c r="FN363" s="106"/>
      <c r="FO363" s="106"/>
      <c r="FP363" s="106"/>
      <c r="FQ363" s="106"/>
      <c r="FR363" s="106"/>
      <c r="FS363" s="106"/>
      <c r="FT363" s="106"/>
      <c r="FU363" s="106"/>
      <c r="FV363" s="106"/>
      <c r="FW363" s="106"/>
      <c r="FX363" s="106"/>
      <c r="FY363" s="106"/>
      <c r="FZ363" s="106"/>
      <c r="GA363" s="106"/>
    </row>
    <row r="364" spans="19:183" s="102" customFormat="1" x14ac:dyDescent="0.15"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6"/>
      <c r="CO364" s="106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6"/>
      <c r="DC364" s="106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6"/>
      <c r="DV364" s="106"/>
      <c r="DW364" s="106"/>
      <c r="DX364" s="106"/>
      <c r="DY364" s="106"/>
      <c r="DZ364" s="106"/>
      <c r="EA364" s="106"/>
      <c r="EB364" s="106"/>
      <c r="EC364" s="106"/>
      <c r="ED364" s="106"/>
      <c r="EE364" s="106"/>
      <c r="EF364" s="106"/>
      <c r="EG364" s="106"/>
      <c r="EH364" s="106"/>
      <c r="EI364" s="106"/>
      <c r="EJ364" s="106"/>
      <c r="EK364" s="106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06"/>
      <c r="EZ364" s="106"/>
      <c r="FA364" s="106"/>
      <c r="FB364" s="106"/>
      <c r="FC364" s="106"/>
      <c r="FD364" s="106"/>
      <c r="FE364" s="106"/>
      <c r="FF364" s="106"/>
      <c r="FG364" s="106"/>
      <c r="FH364" s="106"/>
      <c r="FI364" s="106"/>
      <c r="FJ364" s="106"/>
      <c r="FK364" s="106"/>
      <c r="FL364" s="106"/>
      <c r="FM364" s="106"/>
      <c r="FN364" s="106"/>
      <c r="FO364" s="106"/>
      <c r="FP364" s="106"/>
      <c r="FQ364" s="106"/>
      <c r="FR364" s="106"/>
      <c r="FS364" s="106"/>
      <c r="FT364" s="106"/>
      <c r="FU364" s="106"/>
      <c r="FV364" s="106"/>
      <c r="FW364" s="106"/>
      <c r="FX364" s="106"/>
      <c r="FY364" s="106"/>
      <c r="FZ364" s="106"/>
      <c r="GA364" s="106"/>
    </row>
    <row r="365" spans="19:183" s="102" customFormat="1" x14ac:dyDescent="0.15"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6"/>
      <c r="DC365" s="106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6"/>
      <c r="DV365" s="106"/>
      <c r="DW365" s="106"/>
      <c r="DX365" s="106"/>
      <c r="DY365" s="106"/>
      <c r="DZ365" s="106"/>
      <c r="EA365" s="106"/>
      <c r="EB365" s="106"/>
      <c r="EC365" s="106"/>
      <c r="ED365" s="106"/>
      <c r="EE365" s="106"/>
      <c r="EF365" s="106"/>
      <c r="EG365" s="106"/>
      <c r="EH365" s="106"/>
      <c r="EI365" s="106"/>
      <c r="EJ365" s="106"/>
      <c r="EK365" s="106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06"/>
      <c r="EZ365" s="106"/>
      <c r="FA365" s="106"/>
      <c r="FB365" s="106"/>
      <c r="FC365" s="106"/>
      <c r="FD365" s="106"/>
      <c r="FE365" s="106"/>
      <c r="FF365" s="106"/>
      <c r="FG365" s="106"/>
      <c r="FH365" s="106"/>
      <c r="FI365" s="106"/>
      <c r="FJ365" s="106"/>
      <c r="FK365" s="106"/>
      <c r="FL365" s="106"/>
      <c r="FM365" s="106"/>
      <c r="FN365" s="106"/>
      <c r="FO365" s="106"/>
      <c r="FP365" s="106"/>
      <c r="FQ365" s="106"/>
      <c r="FR365" s="106"/>
      <c r="FS365" s="106"/>
      <c r="FT365" s="106"/>
      <c r="FU365" s="106"/>
      <c r="FV365" s="106"/>
      <c r="FW365" s="106"/>
      <c r="FX365" s="106"/>
      <c r="FY365" s="106"/>
      <c r="FZ365" s="106"/>
      <c r="GA365" s="106"/>
    </row>
    <row r="366" spans="19:183" s="102" customFormat="1" x14ac:dyDescent="0.15"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6"/>
      <c r="DC366" s="106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6"/>
      <c r="DV366" s="106"/>
      <c r="DW366" s="106"/>
      <c r="DX366" s="106"/>
      <c r="DY366" s="106"/>
      <c r="DZ366" s="106"/>
      <c r="EA366" s="106"/>
      <c r="EB366" s="106"/>
      <c r="EC366" s="106"/>
      <c r="ED366" s="106"/>
      <c r="EE366" s="106"/>
      <c r="EF366" s="106"/>
      <c r="EG366" s="106"/>
      <c r="EH366" s="106"/>
      <c r="EI366" s="106"/>
      <c r="EJ366" s="106"/>
      <c r="EK366" s="106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06"/>
      <c r="EZ366" s="106"/>
      <c r="FA366" s="106"/>
      <c r="FB366" s="106"/>
      <c r="FC366" s="106"/>
      <c r="FD366" s="106"/>
      <c r="FE366" s="106"/>
      <c r="FF366" s="106"/>
      <c r="FG366" s="106"/>
      <c r="FH366" s="106"/>
      <c r="FI366" s="106"/>
      <c r="FJ366" s="106"/>
      <c r="FK366" s="106"/>
      <c r="FL366" s="106"/>
      <c r="FM366" s="106"/>
      <c r="FN366" s="106"/>
      <c r="FO366" s="106"/>
      <c r="FP366" s="106"/>
      <c r="FQ366" s="106"/>
      <c r="FR366" s="106"/>
      <c r="FS366" s="106"/>
      <c r="FT366" s="106"/>
      <c r="FU366" s="106"/>
      <c r="FV366" s="106"/>
      <c r="FW366" s="106"/>
      <c r="FX366" s="106"/>
      <c r="FY366" s="106"/>
      <c r="FZ366" s="106"/>
      <c r="GA366" s="106"/>
    </row>
    <row r="367" spans="19:183" s="102" customFormat="1" x14ac:dyDescent="0.15"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6"/>
      <c r="DV367" s="106"/>
      <c r="DW367" s="106"/>
      <c r="DX367" s="106"/>
      <c r="DY367" s="106"/>
      <c r="DZ367" s="106"/>
      <c r="EA367" s="106"/>
      <c r="EB367" s="106"/>
      <c r="EC367" s="106"/>
      <c r="ED367" s="106"/>
      <c r="EE367" s="106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06"/>
      <c r="EZ367" s="106"/>
      <c r="FA367" s="106"/>
      <c r="FB367" s="106"/>
      <c r="FC367" s="106"/>
      <c r="FD367" s="106"/>
      <c r="FE367" s="106"/>
      <c r="FF367" s="106"/>
      <c r="FG367" s="106"/>
      <c r="FH367" s="106"/>
      <c r="FI367" s="106"/>
      <c r="FJ367" s="106"/>
      <c r="FK367" s="106"/>
      <c r="FL367" s="106"/>
      <c r="FM367" s="106"/>
      <c r="FN367" s="106"/>
      <c r="FO367" s="106"/>
      <c r="FP367" s="106"/>
      <c r="FQ367" s="106"/>
      <c r="FR367" s="106"/>
      <c r="FS367" s="106"/>
      <c r="FT367" s="106"/>
      <c r="FU367" s="106"/>
      <c r="FV367" s="106"/>
      <c r="FW367" s="106"/>
      <c r="FX367" s="106"/>
      <c r="FY367" s="106"/>
      <c r="FZ367" s="106"/>
      <c r="GA367" s="106"/>
    </row>
    <row r="368" spans="19:183" s="102" customFormat="1" x14ac:dyDescent="0.15"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6"/>
      <c r="CO368" s="106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6"/>
      <c r="DC368" s="106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6"/>
      <c r="DV368" s="106"/>
      <c r="DW368" s="106"/>
      <c r="DX368" s="106"/>
      <c r="DY368" s="106"/>
      <c r="DZ368" s="106"/>
      <c r="EA368" s="106"/>
      <c r="EB368" s="106"/>
      <c r="EC368" s="106"/>
      <c r="ED368" s="106"/>
      <c r="EE368" s="106"/>
      <c r="EF368" s="106"/>
      <c r="EG368" s="106"/>
      <c r="EH368" s="106"/>
      <c r="EI368" s="106"/>
      <c r="EJ368" s="106"/>
      <c r="EK368" s="106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06"/>
      <c r="EZ368" s="106"/>
      <c r="FA368" s="106"/>
      <c r="FB368" s="106"/>
      <c r="FC368" s="106"/>
      <c r="FD368" s="106"/>
      <c r="FE368" s="106"/>
      <c r="FF368" s="106"/>
      <c r="FG368" s="106"/>
      <c r="FH368" s="106"/>
      <c r="FI368" s="106"/>
      <c r="FJ368" s="106"/>
      <c r="FK368" s="106"/>
      <c r="FL368" s="106"/>
      <c r="FM368" s="106"/>
      <c r="FN368" s="106"/>
      <c r="FO368" s="106"/>
      <c r="FP368" s="106"/>
      <c r="FQ368" s="106"/>
      <c r="FR368" s="106"/>
      <c r="FS368" s="106"/>
      <c r="FT368" s="106"/>
      <c r="FU368" s="106"/>
      <c r="FV368" s="106"/>
      <c r="FW368" s="106"/>
      <c r="FX368" s="106"/>
      <c r="FY368" s="106"/>
      <c r="FZ368" s="106"/>
      <c r="GA368" s="106"/>
    </row>
    <row r="369" spans="19:183" s="102" customFormat="1" x14ac:dyDescent="0.15"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6"/>
      <c r="CO369" s="106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6"/>
      <c r="DC369" s="106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6"/>
      <c r="DV369" s="106"/>
      <c r="DW369" s="106"/>
      <c r="DX369" s="106"/>
      <c r="DY369" s="106"/>
      <c r="DZ369" s="106"/>
      <c r="EA369" s="106"/>
      <c r="EB369" s="106"/>
      <c r="EC369" s="106"/>
      <c r="ED369" s="106"/>
      <c r="EE369" s="106"/>
      <c r="EF369" s="106"/>
      <c r="EG369" s="106"/>
      <c r="EH369" s="106"/>
      <c r="EI369" s="106"/>
      <c r="EJ369" s="106"/>
      <c r="EK369" s="106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06"/>
      <c r="EZ369" s="106"/>
      <c r="FA369" s="106"/>
      <c r="FB369" s="106"/>
      <c r="FC369" s="106"/>
      <c r="FD369" s="106"/>
      <c r="FE369" s="106"/>
      <c r="FF369" s="106"/>
      <c r="FG369" s="106"/>
      <c r="FH369" s="106"/>
      <c r="FI369" s="106"/>
      <c r="FJ369" s="106"/>
      <c r="FK369" s="106"/>
      <c r="FL369" s="106"/>
      <c r="FM369" s="106"/>
      <c r="FN369" s="106"/>
      <c r="FO369" s="106"/>
      <c r="FP369" s="106"/>
      <c r="FQ369" s="106"/>
      <c r="FR369" s="106"/>
      <c r="FS369" s="106"/>
      <c r="FT369" s="106"/>
      <c r="FU369" s="106"/>
      <c r="FV369" s="106"/>
      <c r="FW369" s="106"/>
      <c r="FX369" s="106"/>
      <c r="FY369" s="106"/>
      <c r="FZ369" s="106"/>
      <c r="GA369" s="106"/>
    </row>
    <row r="370" spans="19:183" s="102" customFormat="1" x14ac:dyDescent="0.15"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6"/>
      <c r="DC370" s="106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6"/>
      <c r="DV370" s="106"/>
      <c r="DW370" s="106"/>
      <c r="DX370" s="106"/>
      <c r="DY370" s="106"/>
      <c r="DZ370" s="106"/>
      <c r="EA370" s="106"/>
      <c r="EB370" s="106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06"/>
      <c r="EZ370" s="106"/>
      <c r="FA370" s="106"/>
      <c r="FB370" s="106"/>
      <c r="FC370" s="106"/>
      <c r="FD370" s="106"/>
      <c r="FE370" s="106"/>
      <c r="FF370" s="106"/>
      <c r="FG370" s="106"/>
      <c r="FH370" s="106"/>
      <c r="FI370" s="106"/>
      <c r="FJ370" s="106"/>
      <c r="FK370" s="106"/>
      <c r="FL370" s="106"/>
      <c r="FM370" s="106"/>
      <c r="FN370" s="106"/>
      <c r="FO370" s="106"/>
      <c r="FP370" s="106"/>
      <c r="FQ370" s="106"/>
      <c r="FR370" s="106"/>
      <c r="FS370" s="106"/>
      <c r="FT370" s="106"/>
      <c r="FU370" s="106"/>
      <c r="FV370" s="106"/>
      <c r="FW370" s="106"/>
      <c r="FX370" s="106"/>
      <c r="FY370" s="106"/>
      <c r="FZ370" s="106"/>
      <c r="GA370" s="106"/>
    </row>
    <row r="371" spans="19:183" s="102" customFormat="1" x14ac:dyDescent="0.15"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CL371" s="106"/>
      <c r="CM371" s="106"/>
      <c r="CN371" s="106"/>
      <c r="CO371" s="106"/>
      <c r="CP371" s="106"/>
      <c r="CQ371" s="106"/>
      <c r="CR371" s="106"/>
      <c r="CS371" s="106"/>
      <c r="CT371" s="106"/>
      <c r="CU371" s="106"/>
      <c r="CV371" s="106"/>
      <c r="CW371" s="106"/>
      <c r="CX371" s="106"/>
      <c r="CY371" s="106"/>
      <c r="CZ371" s="106"/>
      <c r="DA371" s="106"/>
      <c r="DB371" s="106"/>
      <c r="DC371" s="106"/>
      <c r="DD371" s="106"/>
      <c r="DE371" s="106"/>
      <c r="DF371" s="106"/>
      <c r="DG371" s="106"/>
      <c r="DH371" s="106"/>
      <c r="DI371" s="106"/>
      <c r="DJ371" s="106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6"/>
      <c r="DV371" s="106"/>
      <c r="DW371" s="106"/>
      <c r="DX371" s="106"/>
      <c r="DY371" s="106"/>
      <c r="DZ371" s="106"/>
      <c r="EA371" s="106"/>
      <c r="EB371" s="106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06"/>
      <c r="EZ371" s="106"/>
      <c r="FA371" s="106"/>
      <c r="FB371" s="106"/>
      <c r="FC371" s="106"/>
      <c r="FD371" s="106"/>
      <c r="FE371" s="106"/>
      <c r="FF371" s="106"/>
      <c r="FG371" s="106"/>
      <c r="FH371" s="106"/>
      <c r="FI371" s="106"/>
      <c r="FJ371" s="106"/>
      <c r="FK371" s="106"/>
      <c r="FL371" s="106"/>
      <c r="FM371" s="106"/>
      <c r="FN371" s="106"/>
      <c r="FO371" s="106"/>
      <c r="FP371" s="106"/>
      <c r="FQ371" s="106"/>
      <c r="FR371" s="106"/>
      <c r="FS371" s="106"/>
      <c r="FT371" s="106"/>
      <c r="FU371" s="106"/>
      <c r="FV371" s="106"/>
      <c r="FW371" s="106"/>
      <c r="FX371" s="106"/>
      <c r="FY371" s="106"/>
      <c r="FZ371" s="106"/>
      <c r="GA371" s="106"/>
    </row>
    <row r="372" spans="19:183" s="102" customFormat="1" x14ac:dyDescent="0.15"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  <c r="BY372" s="106"/>
      <c r="BZ372" s="106"/>
      <c r="CA372" s="106"/>
      <c r="CB372" s="106"/>
      <c r="CC372" s="106"/>
      <c r="CD372" s="106"/>
      <c r="CE372" s="106"/>
      <c r="CF372" s="106"/>
      <c r="CG372" s="106"/>
      <c r="CH372" s="106"/>
      <c r="CI372" s="106"/>
      <c r="CJ372" s="106"/>
      <c r="CK372" s="106"/>
      <c r="CL372" s="106"/>
      <c r="CM372" s="106"/>
      <c r="CN372" s="106"/>
      <c r="CO372" s="106"/>
      <c r="CP372" s="106"/>
      <c r="CQ372" s="106"/>
      <c r="CR372" s="106"/>
      <c r="CS372" s="106"/>
      <c r="CT372" s="106"/>
      <c r="CU372" s="106"/>
      <c r="CV372" s="106"/>
      <c r="CW372" s="106"/>
      <c r="CX372" s="106"/>
      <c r="CY372" s="106"/>
      <c r="CZ372" s="106"/>
      <c r="DA372" s="106"/>
      <c r="DB372" s="106"/>
      <c r="DC372" s="106"/>
      <c r="DD372" s="106"/>
      <c r="DE372" s="106"/>
      <c r="DF372" s="106"/>
      <c r="DG372" s="106"/>
      <c r="DH372" s="106"/>
      <c r="DI372" s="106"/>
      <c r="DJ372" s="106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6"/>
      <c r="DV372" s="106"/>
      <c r="DW372" s="106"/>
      <c r="DX372" s="106"/>
      <c r="DY372" s="106"/>
      <c r="DZ372" s="106"/>
      <c r="EA372" s="106"/>
      <c r="EB372" s="106"/>
      <c r="EC372" s="106"/>
      <c r="ED372" s="106"/>
      <c r="EE372" s="106"/>
      <c r="EF372" s="106"/>
      <c r="EG372" s="106"/>
      <c r="EH372" s="106"/>
      <c r="EI372" s="106"/>
      <c r="EJ372" s="106"/>
      <c r="EK372" s="106"/>
      <c r="EL372" s="106"/>
      <c r="EM372" s="106"/>
      <c r="EN372" s="106"/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06"/>
      <c r="EZ372" s="106"/>
      <c r="FA372" s="106"/>
      <c r="FB372" s="106"/>
      <c r="FC372" s="106"/>
      <c r="FD372" s="106"/>
      <c r="FE372" s="106"/>
      <c r="FF372" s="106"/>
      <c r="FG372" s="106"/>
      <c r="FH372" s="106"/>
      <c r="FI372" s="106"/>
      <c r="FJ372" s="106"/>
      <c r="FK372" s="106"/>
      <c r="FL372" s="106"/>
      <c r="FM372" s="106"/>
      <c r="FN372" s="106"/>
      <c r="FO372" s="106"/>
      <c r="FP372" s="106"/>
      <c r="FQ372" s="106"/>
      <c r="FR372" s="106"/>
      <c r="FS372" s="106"/>
      <c r="FT372" s="106"/>
      <c r="FU372" s="106"/>
      <c r="FV372" s="106"/>
      <c r="FW372" s="106"/>
      <c r="FX372" s="106"/>
      <c r="FY372" s="106"/>
      <c r="FZ372" s="106"/>
      <c r="GA372" s="106"/>
    </row>
    <row r="373" spans="19:183" s="102" customFormat="1" x14ac:dyDescent="0.15"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/>
      <c r="EF373" s="106"/>
      <c r="EG373" s="106"/>
      <c r="EH373" s="106"/>
      <c r="EI373" s="106"/>
      <c r="EJ373" s="106"/>
      <c r="EK373" s="106"/>
      <c r="EL373" s="106"/>
      <c r="EM373" s="106"/>
      <c r="EN373" s="106"/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06"/>
      <c r="EZ373" s="106"/>
      <c r="FA373" s="106"/>
      <c r="FB373" s="106"/>
      <c r="FC373" s="106"/>
      <c r="FD373" s="106"/>
      <c r="FE373" s="106"/>
      <c r="FF373" s="106"/>
      <c r="FG373" s="106"/>
      <c r="FH373" s="106"/>
      <c r="FI373" s="106"/>
      <c r="FJ373" s="106"/>
      <c r="FK373" s="106"/>
      <c r="FL373" s="106"/>
      <c r="FM373" s="106"/>
      <c r="FN373" s="106"/>
      <c r="FO373" s="106"/>
      <c r="FP373" s="106"/>
      <c r="FQ373" s="106"/>
      <c r="FR373" s="106"/>
      <c r="FS373" s="106"/>
      <c r="FT373" s="106"/>
      <c r="FU373" s="106"/>
      <c r="FV373" s="106"/>
      <c r="FW373" s="106"/>
      <c r="FX373" s="106"/>
      <c r="FY373" s="106"/>
      <c r="FZ373" s="106"/>
      <c r="GA373" s="106"/>
    </row>
    <row r="374" spans="19:183" s="102" customFormat="1" x14ac:dyDescent="0.15"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/>
      <c r="EF374" s="106"/>
      <c r="EG374" s="106"/>
      <c r="EH374" s="106"/>
      <c r="EI374" s="106"/>
      <c r="EJ374" s="106"/>
      <c r="EK374" s="106"/>
      <c r="EL374" s="106"/>
      <c r="EM374" s="106"/>
      <c r="EN374" s="106"/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06"/>
      <c r="EZ374" s="106"/>
      <c r="FA374" s="106"/>
      <c r="FB374" s="106"/>
      <c r="FC374" s="106"/>
      <c r="FD374" s="106"/>
      <c r="FE374" s="106"/>
      <c r="FF374" s="106"/>
      <c r="FG374" s="106"/>
      <c r="FH374" s="106"/>
      <c r="FI374" s="106"/>
      <c r="FJ374" s="106"/>
      <c r="FK374" s="106"/>
      <c r="FL374" s="106"/>
      <c r="FM374" s="106"/>
      <c r="FN374" s="106"/>
      <c r="FO374" s="106"/>
      <c r="FP374" s="106"/>
      <c r="FQ374" s="106"/>
      <c r="FR374" s="106"/>
      <c r="FS374" s="106"/>
      <c r="FT374" s="106"/>
      <c r="FU374" s="106"/>
      <c r="FV374" s="106"/>
      <c r="FW374" s="106"/>
      <c r="FX374" s="106"/>
      <c r="FY374" s="106"/>
      <c r="FZ374" s="106"/>
      <c r="GA374" s="106"/>
    </row>
    <row r="375" spans="19:183" s="102" customFormat="1" x14ac:dyDescent="0.15"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/>
      <c r="FD375" s="106"/>
      <c r="FE375" s="106"/>
      <c r="FF375" s="106"/>
      <c r="FG375" s="106"/>
      <c r="FH375" s="106"/>
      <c r="FI375" s="106"/>
      <c r="FJ375" s="106"/>
      <c r="FK375" s="106"/>
      <c r="FL375" s="106"/>
      <c r="FM375" s="106"/>
      <c r="FN375" s="106"/>
      <c r="FO375" s="106"/>
      <c r="FP375" s="106"/>
      <c r="FQ375" s="106"/>
      <c r="FR375" s="106"/>
      <c r="FS375" s="106"/>
      <c r="FT375" s="106"/>
      <c r="FU375" s="106"/>
      <c r="FV375" s="106"/>
      <c r="FW375" s="106"/>
      <c r="FX375" s="106"/>
      <c r="FY375" s="106"/>
      <c r="FZ375" s="106"/>
      <c r="GA375" s="106"/>
    </row>
    <row r="376" spans="19:183" s="102" customFormat="1" x14ac:dyDescent="0.15"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06"/>
      <c r="EZ376" s="106"/>
      <c r="FA376" s="106"/>
      <c r="FB376" s="106"/>
      <c r="FC376" s="106"/>
      <c r="FD376" s="106"/>
      <c r="FE376" s="106"/>
      <c r="FF376" s="106"/>
      <c r="FG376" s="106"/>
      <c r="FH376" s="106"/>
      <c r="FI376" s="106"/>
      <c r="FJ376" s="106"/>
      <c r="FK376" s="106"/>
      <c r="FL376" s="106"/>
      <c r="FM376" s="106"/>
      <c r="FN376" s="106"/>
      <c r="FO376" s="106"/>
      <c r="FP376" s="106"/>
      <c r="FQ376" s="106"/>
      <c r="FR376" s="106"/>
      <c r="FS376" s="106"/>
      <c r="FT376" s="106"/>
      <c r="FU376" s="106"/>
      <c r="FV376" s="106"/>
      <c r="FW376" s="106"/>
      <c r="FX376" s="106"/>
      <c r="FY376" s="106"/>
      <c r="FZ376" s="106"/>
      <c r="GA376" s="106"/>
    </row>
    <row r="377" spans="19:183" s="102" customFormat="1" x14ac:dyDescent="0.15"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  <c r="EI377" s="106"/>
      <c r="EJ377" s="106"/>
      <c r="EK377" s="106"/>
      <c r="EL377" s="106"/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06"/>
      <c r="EZ377" s="106"/>
      <c r="FA377" s="106"/>
      <c r="FB377" s="106"/>
      <c r="FC377" s="106"/>
      <c r="FD377" s="106"/>
      <c r="FE377" s="106"/>
      <c r="FF377" s="106"/>
      <c r="FG377" s="106"/>
      <c r="FH377" s="106"/>
      <c r="FI377" s="106"/>
      <c r="FJ377" s="106"/>
      <c r="FK377" s="106"/>
      <c r="FL377" s="106"/>
      <c r="FM377" s="106"/>
      <c r="FN377" s="106"/>
      <c r="FO377" s="106"/>
      <c r="FP377" s="106"/>
      <c r="FQ377" s="106"/>
      <c r="FR377" s="106"/>
      <c r="FS377" s="106"/>
      <c r="FT377" s="106"/>
      <c r="FU377" s="106"/>
      <c r="FV377" s="106"/>
      <c r="FW377" s="106"/>
      <c r="FX377" s="106"/>
      <c r="FY377" s="106"/>
      <c r="FZ377" s="106"/>
      <c r="GA377" s="106"/>
    </row>
    <row r="378" spans="19:183" s="102" customFormat="1" x14ac:dyDescent="0.15"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  <c r="EI378" s="106"/>
      <c r="EJ378" s="106"/>
      <c r="EK378" s="106"/>
      <c r="EL378" s="106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06"/>
      <c r="EZ378" s="106"/>
      <c r="FA378" s="106"/>
      <c r="FB378" s="106"/>
      <c r="FC378" s="106"/>
      <c r="FD378" s="106"/>
      <c r="FE378" s="106"/>
      <c r="FF378" s="106"/>
      <c r="FG378" s="106"/>
      <c r="FH378" s="106"/>
      <c r="FI378" s="106"/>
      <c r="FJ378" s="106"/>
      <c r="FK378" s="106"/>
      <c r="FL378" s="106"/>
      <c r="FM378" s="106"/>
      <c r="FN378" s="106"/>
      <c r="FO378" s="106"/>
      <c r="FP378" s="106"/>
      <c r="FQ378" s="106"/>
      <c r="FR378" s="106"/>
      <c r="FS378" s="106"/>
      <c r="FT378" s="106"/>
      <c r="FU378" s="106"/>
      <c r="FV378" s="106"/>
      <c r="FW378" s="106"/>
      <c r="FX378" s="106"/>
      <c r="FY378" s="106"/>
      <c r="FZ378" s="106"/>
      <c r="GA378" s="106"/>
    </row>
    <row r="379" spans="19:183" s="102" customFormat="1" x14ac:dyDescent="0.15"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6"/>
      <c r="EY379" s="106"/>
      <c r="EZ379" s="106"/>
      <c r="FA379" s="106"/>
      <c r="FB379" s="106"/>
      <c r="FC379" s="106"/>
      <c r="FD379" s="106"/>
      <c r="FE379" s="106"/>
      <c r="FF379" s="106"/>
      <c r="FG379" s="106"/>
      <c r="FH379" s="106"/>
      <c r="FI379" s="106"/>
      <c r="FJ379" s="106"/>
      <c r="FK379" s="106"/>
      <c r="FL379" s="106"/>
      <c r="FM379" s="106"/>
      <c r="FN379" s="106"/>
      <c r="FO379" s="106"/>
      <c r="FP379" s="106"/>
      <c r="FQ379" s="106"/>
      <c r="FR379" s="106"/>
      <c r="FS379" s="106"/>
      <c r="FT379" s="106"/>
      <c r="FU379" s="106"/>
      <c r="FV379" s="106"/>
      <c r="FW379" s="106"/>
      <c r="FX379" s="106"/>
      <c r="FY379" s="106"/>
      <c r="FZ379" s="106"/>
      <c r="GA379" s="106"/>
    </row>
    <row r="380" spans="19:183" s="102" customFormat="1" x14ac:dyDescent="0.15"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6"/>
      <c r="EY380" s="106"/>
      <c r="EZ380" s="106"/>
      <c r="FA380" s="106"/>
      <c r="FB380" s="106"/>
      <c r="FC380" s="106"/>
      <c r="FD380" s="106"/>
      <c r="FE380" s="106"/>
      <c r="FF380" s="106"/>
      <c r="FG380" s="106"/>
      <c r="FH380" s="106"/>
      <c r="FI380" s="106"/>
      <c r="FJ380" s="106"/>
      <c r="FK380" s="106"/>
      <c r="FL380" s="106"/>
      <c r="FM380" s="106"/>
      <c r="FN380" s="106"/>
      <c r="FO380" s="106"/>
      <c r="FP380" s="106"/>
      <c r="FQ380" s="106"/>
      <c r="FR380" s="106"/>
      <c r="FS380" s="106"/>
      <c r="FT380" s="106"/>
      <c r="FU380" s="106"/>
      <c r="FV380" s="106"/>
      <c r="FW380" s="106"/>
      <c r="FX380" s="106"/>
      <c r="FY380" s="106"/>
      <c r="FZ380" s="106"/>
      <c r="GA380" s="106"/>
    </row>
    <row r="381" spans="19:183" s="102" customFormat="1" x14ac:dyDescent="0.15"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06"/>
      <c r="EZ381" s="106"/>
      <c r="FA381" s="106"/>
      <c r="FB381" s="106"/>
      <c r="FC381" s="106"/>
      <c r="FD381" s="106"/>
      <c r="FE381" s="106"/>
      <c r="FF381" s="106"/>
      <c r="FG381" s="106"/>
      <c r="FH381" s="106"/>
      <c r="FI381" s="106"/>
      <c r="FJ381" s="106"/>
      <c r="FK381" s="106"/>
      <c r="FL381" s="106"/>
      <c r="FM381" s="106"/>
      <c r="FN381" s="106"/>
      <c r="FO381" s="106"/>
      <c r="FP381" s="106"/>
      <c r="FQ381" s="106"/>
      <c r="FR381" s="106"/>
      <c r="FS381" s="106"/>
      <c r="FT381" s="106"/>
      <c r="FU381" s="106"/>
      <c r="FV381" s="106"/>
      <c r="FW381" s="106"/>
      <c r="FX381" s="106"/>
      <c r="FY381" s="106"/>
      <c r="FZ381" s="106"/>
      <c r="GA381" s="106"/>
    </row>
    <row r="382" spans="19:183" s="102" customFormat="1" x14ac:dyDescent="0.15"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  <c r="EI382" s="106"/>
      <c r="EJ382" s="106"/>
      <c r="EK382" s="106"/>
      <c r="EL382" s="106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6"/>
      <c r="EY382" s="106"/>
      <c r="EZ382" s="106"/>
      <c r="FA382" s="106"/>
      <c r="FB382" s="106"/>
      <c r="FC382" s="106"/>
      <c r="FD382" s="106"/>
      <c r="FE382" s="106"/>
      <c r="FF382" s="106"/>
      <c r="FG382" s="106"/>
      <c r="FH382" s="106"/>
      <c r="FI382" s="106"/>
      <c r="FJ382" s="106"/>
      <c r="FK382" s="106"/>
      <c r="FL382" s="106"/>
      <c r="FM382" s="106"/>
      <c r="FN382" s="106"/>
      <c r="FO382" s="106"/>
      <c r="FP382" s="106"/>
      <c r="FQ382" s="106"/>
      <c r="FR382" s="106"/>
      <c r="FS382" s="106"/>
      <c r="FT382" s="106"/>
      <c r="FU382" s="106"/>
      <c r="FV382" s="106"/>
      <c r="FW382" s="106"/>
      <c r="FX382" s="106"/>
      <c r="FY382" s="106"/>
      <c r="FZ382" s="106"/>
      <c r="GA382" s="106"/>
    </row>
    <row r="383" spans="19:183" s="102" customFormat="1" x14ac:dyDescent="0.15"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6"/>
      <c r="EY383" s="106"/>
      <c r="EZ383" s="106"/>
      <c r="FA383" s="106"/>
      <c r="FB383" s="106"/>
      <c r="FC383" s="106"/>
      <c r="FD383" s="106"/>
      <c r="FE383" s="106"/>
      <c r="FF383" s="106"/>
      <c r="FG383" s="106"/>
      <c r="FH383" s="106"/>
      <c r="FI383" s="106"/>
      <c r="FJ383" s="106"/>
      <c r="FK383" s="106"/>
      <c r="FL383" s="106"/>
      <c r="FM383" s="106"/>
      <c r="FN383" s="106"/>
      <c r="FO383" s="106"/>
      <c r="FP383" s="106"/>
      <c r="FQ383" s="106"/>
      <c r="FR383" s="106"/>
      <c r="FS383" s="106"/>
      <c r="FT383" s="106"/>
      <c r="FU383" s="106"/>
      <c r="FV383" s="106"/>
      <c r="FW383" s="106"/>
      <c r="FX383" s="106"/>
      <c r="FY383" s="106"/>
      <c r="FZ383" s="106"/>
      <c r="GA383" s="106"/>
    </row>
    <row r="384" spans="19:183" s="102" customFormat="1" x14ac:dyDescent="0.15"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6"/>
      <c r="EY384" s="106"/>
      <c r="EZ384" s="106"/>
      <c r="FA384" s="106"/>
      <c r="FB384" s="106"/>
      <c r="FC384" s="106"/>
      <c r="FD384" s="106"/>
      <c r="FE384" s="106"/>
      <c r="FF384" s="106"/>
      <c r="FG384" s="106"/>
      <c r="FH384" s="106"/>
      <c r="FI384" s="106"/>
      <c r="FJ384" s="106"/>
      <c r="FK384" s="106"/>
      <c r="FL384" s="106"/>
      <c r="FM384" s="106"/>
      <c r="FN384" s="106"/>
      <c r="FO384" s="106"/>
      <c r="FP384" s="106"/>
      <c r="FQ384" s="106"/>
      <c r="FR384" s="106"/>
      <c r="FS384" s="106"/>
      <c r="FT384" s="106"/>
      <c r="FU384" s="106"/>
      <c r="FV384" s="106"/>
      <c r="FW384" s="106"/>
      <c r="FX384" s="106"/>
      <c r="FY384" s="106"/>
      <c r="FZ384" s="106"/>
      <c r="GA384" s="106"/>
    </row>
    <row r="385" spans="19:183" s="102" customFormat="1" x14ac:dyDescent="0.15"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  <c r="EI385" s="106"/>
      <c r="EJ385" s="106"/>
      <c r="EK385" s="106"/>
      <c r="EL385" s="106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6"/>
      <c r="EY385" s="106"/>
      <c r="EZ385" s="106"/>
      <c r="FA385" s="106"/>
      <c r="FB385" s="106"/>
      <c r="FC385" s="106"/>
      <c r="FD385" s="106"/>
      <c r="FE385" s="106"/>
      <c r="FF385" s="106"/>
      <c r="FG385" s="106"/>
      <c r="FH385" s="106"/>
      <c r="FI385" s="106"/>
      <c r="FJ385" s="106"/>
      <c r="FK385" s="106"/>
      <c r="FL385" s="106"/>
      <c r="FM385" s="106"/>
      <c r="FN385" s="106"/>
      <c r="FO385" s="106"/>
      <c r="FP385" s="106"/>
      <c r="FQ385" s="106"/>
      <c r="FR385" s="106"/>
      <c r="FS385" s="106"/>
      <c r="FT385" s="106"/>
      <c r="FU385" s="106"/>
      <c r="FV385" s="106"/>
      <c r="FW385" s="106"/>
      <c r="FX385" s="106"/>
      <c r="FY385" s="106"/>
      <c r="FZ385" s="106"/>
      <c r="GA385" s="106"/>
    </row>
    <row r="386" spans="19:183" s="102" customFormat="1" x14ac:dyDescent="0.15"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6"/>
      <c r="EY386" s="106"/>
      <c r="EZ386" s="106"/>
      <c r="FA386" s="106"/>
      <c r="FB386" s="106"/>
      <c r="FC386" s="106"/>
      <c r="FD386" s="106"/>
      <c r="FE386" s="106"/>
      <c r="FF386" s="106"/>
      <c r="FG386" s="106"/>
      <c r="FH386" s="106"/>
      <c r="FI386" s="106"/>
      <c r="FJ386" s="106"/>
      <c r="FK386" s="106"/>
      <c r="FL386" s="106"/>
      <c r="FM386" s="106"/>
      <c r="FN386" s="106"/>
      <c r="FO386" s="106"/>
      <c r="FP386" s="106"/>
      <c r="FQ386" s="106"/>
      <c r="FR386" s="106"/>
      <c r="FS386" s="106"/>
      <c r="FT386" s="106"/>
      <c r="FU386" s="106"/>
      <c r="FV386" s="106"/>
      <c r="FW386" s="106"/>
      <c r="FX386" s="106"/>
      <c r="FY386" s="106"/>
      <c r="FZ386" s="106"/>
      <c r="GA386" s="106"/>
    </row>
    <row r="387" spans="19:183" s="102" customFormat="1" x14ac:dyDescent="0.15"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  <c r="EI387" s="106"/>
      <c r="EJ387" s="106"/>
      <c r="EK387" s="106"/>
      <c r="EL387" s="106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6"/>
      <c r="EY387" s="106"/>
      <c r="EZ387" s="106"/>
      <c r="FA387" s="106"/>
      <c r="FB387" s="106"/>
      <c r="FC387" s="106"/>
      <c r="FD387" s="106"/>
      <c r="FE387" s="106"/>
      <c r="FF387" s="106"/>
      <c r="FG387" s="106"/>
      <c r="FH387" s="106"/>
      <c r="FI387" s="106"/>
      <c r="FJ387" s="106"/>
      <c r="FK387" s="106"/>
      <c r="FL387" s="106"/>
      <c r="FM387" s="106"/>
      <c r="FN387" s="106"/>
      <c r="FO387" s="106"/>
      <c r="FP387" s="106"/>
      <c r="FQ387" s="106"/>
      <c r="FR387" s="106"/>
      <c r="FS387" s="106"/>
      <c r="FT387" s="106"/>
      <c r="FU387" s="106"/>
      <c r="FV387" s="106"/>
      <c r="FW387" s="106"/>
      <c r="FX387" s="106"/>
      <c r="FY387" s="106"/>
      <c r="FZ387" s="106"/>
      <c r="GA387" s="106"/>
    </row>
    <row r="388" spans="19:183" s="102" customFormat="1" x14ac:dyDescent="0.15"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  <c r="EE388" s="106"/>
      <c r="EF388" s="106"/>
      <c r="EG388" s="106"/>
      <c r="EH388" s="106"/>
      <c r="EI388" s="106"/>
      <c r="EJ388" s="106"/>
      <c r="EK388" s="106"/>
      <c r="EL388" s="106"/>
      <c r="EM388" s="106"/>
      <c r="EN388" s="106"/>
      <c r="EO388" s="106"/>
      <c r="EP388" s="106"/>
      <c r="EQ388" s="106"/>
      <c r="ER388" s="106"/>
      <c r="ES388" s="106"/>
      <c r="ET388" s="106"/>
      <c r="EU388" s="106"/>
      <c r="EV388" s="106"/>
      <c r="EW388" s="106"/>
      <c r="EX388" s="106"/>
      <c r="EY388" s="106"/>
      <c r="EZ388" s="106"/>
      <c r="FA388" s="106"/>
      <c r="FB388" s="106"/>
      <c r="FC388" s="106"/>
      <c r="FD388" s="106"/>
      <c r="FE388" s="106"/>
      <c r="FF388" s="106"/>
      <c r="FG388" s="106"/>
      <c r="FH388" s="106"/>
      <c r="FI388" s="106"/>
      <c r="FJ388" s="106"/>
      <c r="FK388" s="106"/>
      <c r="FL388" s="106"/>
      <c r="FM388" s="106"/>
      <c r="FN388" s="106"/>
      <c r="FO388" s="106"/>
      <c r="FP388" s="106"/>
      <c r="FQ388" s="106"/>
      <c r="FR388" s="106"/>
      <c r="FS388" s="106"/>
      <c r="FT388" s="106"/>
      <c r="FU388" s="106"/>
      <c r="FV388" s="106"/>
      <c r="FW388" s="106"/>
      <c r="FX388" s="106"/>
      <c r="FY388" s="106"/>
      <c r="FZ388" s="106"/>
      <c r="GA388" s="106"/>
    </row>
    <row r="389" spans="19:183" s="102" customFormat="1" x14ac:dyDescent="0.15"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6"/>
      <c r="ER389" s="106"/>
      <c r="ES389" s="106"/>
      <c r="ET389" s="106"/>
      <c r="EU389" s="106"/>
      <c r="EV389" s="106"/>
      <c r="EW389" s="106"/>
      <c r="EX389" s="106"/>
      <c r="EY389" s="106"/>
      <c r="EZ389" s="106"/>
      <c r="FA389" s="106"/>
      <c r="FB389" s="106"/>
      <c r="FC389" s="106"/>
      <c r="FD389" s="106"/>
      <c r="FE389" s="106"/>
      <c r="FF389" s="106"/>
      <c r="FG389" s="106"/>
      <c r="FH389" s="106"/>
      <c r="FI389" s="106"/>
      <c r="FJ389" s="106"/>
      <c r="FK389" s="106"/>
      <c r="FL389" s="106"/>
      <c r="FM389" s="106"/>
      <c r="FN389" s="106"/>
      <c r="FO389" s="106"/>
      <c r="FP389" s="106"/>
      <c r="FQ389" s="106"/>
      <c r="FR389" s="106"/>
      <c r="FS389" s="106"/>
      <c r="FT389" s="106"/>
      <c r="FU389" s="106"/>
      <c r="FV389" s="106"/>
      <c r="FW389" s="106"/>
      <c r="FX389" s="106"/>
      <c r="FY389" s="106"/>
      <c r="FZ389" s="106"/>
      <c r="GA389" s="106"/>
    </row>
    <row r="390" spans="19:183" s="102" customFormat="1" x14ac:dyDescent="0.15"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  <c r="EB390" s="106"/>
      <c r="EC390" s="106"/>
      <c r="ED390" s="106"/>
      <c r="EE390" s="106"/>
      <c r="EF390" s="106"/>
      <c r="EG390" s="106"/>
      <c r="EH390" s="106"/>
      <c r="EI390" s="106"/>
      <c r="EJ390" s="106"/>
      <c r="EK390" s="106"/>
      <c r="EL390" s="106"/>
      <c r="EM390" s="106"/>
      <c r="EN390" s="106"/>
      <c r="EO390" s="106"/>
      <c r="EP390" s="106"/>
      <c r="EQ390" s="106"/>
      <c r="ER390" s="106"/>
      <c r="ES390" s="106"/>
      <c r="ET390" s="106"/>
      <c r="EU390" s="106"/>
      <c r="EV390" s="106"/>
      <c r="EW390" s="106"/>
      <c r="EX390" s="106"/>
      <c r="EY390" s="106"/>
      <c r="EZ390" s="106"/>
      <c r="FA390" s="106"/>
      <c r="FB390" s="106"/>
      <c r="FC390" s="106"/>
      <c r="FD390" s="106"/>
      <c r="FE390" s="106"/>
      <c r="FF390" s="106"/>
      <c r="FG390" s="106"/>
      <c r="FH390" s="106"/>
      <c r="FI390" s="106"/>
      <c r="FJ390" s="106"/>
      <c r="FK390" s="106"/>
      <c r="FL390" s="106"/>
      <c r="FM390" s="106"/>
      <c r="FN390" s="106"/>
      <c r="FO390" s="106"/>
      <c r="FP390" s="106"/>
      <c r="FQ390" s="106"/>
      <c r="FR390" s="106"/>
      <c r="FS390" s="106"/>
      <c r="FT390" s="106"/>
      <c r="FU390" s="106"/>
      <c r="FV390" s="106"/>
      <c r="FW390" s="106"/>
      <c r="FX390" s="106"/>
      <c r="FY390" s="106"/>
      <c r="FZ390" s="106"/>
      <c r="GA390" s="106"/>
    </row>
    <row r="391" spans="19:183" s="102" customFormat="1" x14ac:dyDescent="0.15"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  <c r="EB391" s="106"/>
      <c r="EC391" s="106"/>
      <c r="ED391" s="106"/>
      <c r="EE391" s="106"/>
      <c r="EF391" s="106"/>
      <c r="EG391" s="106"/>
      <c r="EH391" s="106"/>
      <c r="EI391" s="106"/>
      <c r="EJ391" s="106"/>
      <c r="EK391" s="106"/>
      <c r="EL391" s="106"/>
      <c r="EM391" s="106"/>
      <c r="EN391" s="106"/>
      <c r="EO391" s="106"/>
      <c r="EP391" s="106"/>
      <c r="EQ391" s="106"/>
      <c r="ER391" s="106"/>
      <c r="ES391" s="106"/>
      <c r="ET391" s="106"/>
      <c r="EU391" s="106"/>
      <c r="EV391" s="106"/>
      <c r="EW391" s="106"/>
      <c r="EX391" s="106"/>
      <c r="EY391" s="106"/>
      <c r="EZ391" s="106"/>
      <c r="FA391" s="106"/>
      <c r="FB391" s="106"/>
      <c r="FC391" s="106"/>
      <c r="FD391" s="106"/>
      <c r="FE391" s="106"/>
      <c r="FF391" s="106"/>
      <c r="FG391" s="106"/>
      <c r="FH391" s="106"/>
      <c r="FI391" s="106"/>
      <c r="FJ391" s="106"/>
      <c r="FK391" s="106"/>
      <c r="FL391" s="106"/>
      <c r="FM391" s="106"/>
      <c r="FN391" s="106"/>
      <c r="FO391" s="106"/>
      <c r="FP391" s="106"/>
      <c r="FQ391" s="106"/>
      <c r="FR391" s="106"/>
      <c r="FS391" s="106"/>
      <c r="FT391" s="106"/>
      <c r="FU391" s="106"/>
      <c r="FV391" s="106"/>
      <c r="FW391" s="106"/>
      <c r="FX391" s="106"/>
      <c r="FY391" s="106"/>
      <c r="FZ391" s="106"/>
      <c r="GA391" s="106"/>
    </row>
    <row r="392" spans="19:183" s="102" customFormat="1" x14ac:dyDescent="0.15"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  <c r="EI392" s="106"/>
      <c r="EJ392" s="106"/>
      <c r="EK392" s="106"/>
      <c r="EL392" s="106"/>
      <c r="EM392" s="106"/>
      <c r="EN392" s="106"/>
      <c r="EO392" s="106"/>
      <c r="EP392" s="106"/>
      <c r="EQ392" s="106"/>
      <c r="ER392" s="106"/>
      <c r="ES392" s="106"/>
      <c r="ET392" s="106"/>
      <c r="EU392" s="106"/>
      <c r="EV392" s="106"/>
      <c r="EW392" s="106"/>
      <c r="EX392" s="106"/>
      <c r="EY392" s="106"/>
      <c r="EZ392" s="106"/>
      <c r="FA392" s="106"/>
      <c r="FB392" s="106"/>
      <c r="FC392" s="106"/>
      <c r="FD392" s="106"/>
      <c r="FE392" s="106"/>
      <c r="FF392" s="106"/>
      <c r="FG392" s="106"/>
      <c r="FH392" s="106"/>
      <c r="FI392" s="106"/>
      <c r="FJ392" s="106"/>
      <c r="FK392" s="106"/>
      <c r="FL392" s="106"/>
      <c r="FM392" s="106"/>
      <c r="FN392" s="106"/>
      <c r="FO392" s="106"/>
      <c r="FP392" s="106"/>
      <c r="FQ392" s="106"/>
      <c r="FR392" s="106"/>
      <c r="FS392" s="106"/>
      <c r="FT392" s="106"/>
      <c r="FU392" s="106"/>
      <c r="FV392" s="106"/>
      <c r="FW392" s="106"/>
      <c r="FX392" s="106"/>
      <c r="FY392" s="106"/>
      <c r="FZ392" s="106"/>
      <c r="GA392" s="106"/>
    </row>
    <row r="393" spans="19:183" s="102" customFormat="1" x14ac:dyDescent="0.15"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  <c r="EI393" s="106"/>
      <c r="EJ393" s="106"/>
      <c r="EK393" s="106"/>
      <c r="EL393" s="106"/>
      <c r="EM393" s="106"/>
      <c r="EN393" s="106"/>
      <c r="EO393" s="106"/>
      <c r="EP393" s="106"/>
      <c r="EQ393" s="106"/>
      <c r="ER393" s="106"/>
      <c r="ES393" s="106"/>
      <c r="ET393" s="106"/>
      <c r="EU393" s="106"/>
      <c r="EV393" s="106"/>
      <c r="EW393" s="106"/>
      <c r="EX393" s="106"/>
      <c r="EY393" s="106"/>
      <c r="EZ393" s="106"/>
      <c r="FA393" s="106"/>
      <c r="FB393" s="106"/>
      <c r="FC393" s="106"/>
      <c r="FD393" s="106"/>
      <c r="FE393" s="106"/>
      <c r="FF393" s="106"/>
      <c r="FG393" s="106"/>
      <c r="FH393" s="106"/>
      <c r="FI393" s="106"/>
      <c r="FJ393" s="106"/>
      <c r="FK393" s="106"/>
      <c r="FL393" s="106"/>
      <c r="FM393" s="106"/>
      <c r="FN393" s="106"/>
      <c r="FO393" s="106"/>
      <c r="FP393" s="106"/>
      <c r="FQ393" s="106"/>
      <c r="FR393" s="106"/>
      <c r="FS393" s="106"/>
      <c r="FT393" s="106"/>
      <c r="FU393" s="106"/>
      <c r="FV393" s="106"/>
      <c r="FW393" s="106"/>
      <c r="FX393" s="106"/>
      <c r="FY393" s="106"/>
      <c r="FZ393" s="106"/>
      <c r="GA393" s="106"/>
    </row>
    <row r="394" spans="19:183" s="102" customFormat="1" x14ac:dyDescent="0.15"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  <c r="EI394" s="106"/>
      <c r="EJ394" s="106"/>
      <c r="EK394" s="106"/>
      <c r="EL394" s="106"/>
      <c r="EM394" s="106"/>
      <c r="EN394" s="106"/>
      <c r="EO394" s="106"/>
      <c r="EP394" s="106"/>
      <c r="EQ394" s="106"/>
      <c r="ER394" s="106"/>
      <c r="ES394" s="106"/>
      <c r="ET394" s="106"/>
      <c r="EU394" s="106"/>
      <c r="EV394" s="106"/>
      <c r="EW394" s="106"/>
      <c r="EX394" s="106"/>
      <c r="EY394" s="106"/>
      <c r="EZ394" s="106"/>
      <c r="FA394" s="106"/>
      <c r="FB394" s="106"/>
      <c r="FC394" s="106"/>
      <c r="FD394" s="106"/>
      <c r="FE394" s="106"/>
      <c r="FF394" s="106"/>
      <c r="FG394" s="106"/>
      <c r="FH394" s="106"/>
      <c r="FI394" s="106"/>
      <c r="FJ394" s="106"/>
      <c r="FK394" s="106"/>
      <c r="FL394" s="106"/>
      <c r="FM394" s="106"/>
      <c r="FN394" s="106"/>
      <c r="FO394" s="106"/>
      <c r="FP394" s="106"/>
      <c r="FQ394" s="106"/>
      <c r="FR394" s="106"/>
      <c r="FS394" s="106"/>
      <c r="FT394" s="106"/>
      <c r="FU394" s="106"/>
      <c r="FV394" s="106"/>
      <c r="FW394" s="106"/>
      <c r="FX394" s="106"/>
      <c r="FY394" s="106"/>
      <c r="FZ394" s="106"/>
      <c r="GA394" s="106"/>
    </row>
    <row r="395" spans="19:183" s="102" customFormat="1" x14ac:dyDescent="0.15"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6"/>
      <c r="ER395" s="106"/>
      <c r="ES395" s="106"/>
      <c r="ET395" s="106"/>
      <c r="EU395" s="106"/>
      <c r="EV395" s="106"/>
      <c r="EW395" s="106"/>
      <c r="EX395" s="106"/>
      <c r="EY395" s="106"/>
      <c r="EZ395" s="106"/>
      <c r="FA395" s="106"/>
      <c r="FB395" s="106"/>
      <c r="FC395" s="106"/>
      <c r="FD395" s="106"/>
      <c r="FE395" s="106"/>
      <c r="FF395" s="106"/>
      <c r="FG395" s="106"/>
      <c r="FH395" s="106"/>
      <c r="FI395" s="106"/>
      <c r="FJ395" s="106"/>
      <c r="FK395" s="106"/>
      <c r="FL395" s="106"/>
      <c r="FM395" s="106"/>
      <c r="FN395" s="106"/>
      <c r="FO395" s="106"/>
      <c r="FP395" s="106"/>
      <c r="FQ395" s="106"/>
      <c r="FR395" s="106"/>
      <c r="FS395" s="106"/>
      <c r="FT395" s="106"/>
      <c r="FU395" s="106"/>
      <c r="FV395" s="106"/>
      <c r="FW395" s="106"/>
      <c r="FX395" s="106"/>
      <c r="FY395" s="106"/>
      <c r="FZ395" s="106"/>
      <c r="GA395" s="106"/>
    </row>
    <row r="396" spans="19:183" s="102" customFormat="1" x14ac:dyDescent="0.15"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  <c r="EI396" s="106"/>
      <c r="EJ396" s="106"/>
      <c r="EK396" s="106"/>
      <c r="EL396" s="106"/>
      <c r="EM396" s="106"/>
      <c r="EN396" s="106"/>
      <c r="EO396" s="106"/>
      <c r="EP396" s="106"/>
      <c r="EQ396" s="106"/>
      <c r="ER396" s="106"/>
      <c r="ES396" s="106"/>
      <c r="ET396" s="106"/>
      <c r="EU396" s="106"/>
      <c r="EV396" s="106"/>
      <c r="EW396" s="106"/>
      <c r="EX396" s="106"/>
      <c r="EY396" s="106"/>
      <c r="EZ396" s="106"/>
      <c r="FA396" s="106"/>
      <c r="FB396" s="106"/>
      <c r="FC396" s="106"/>
      <c r="FD396" s="106"/>
      <c r="FE396" s="106"/>
      <c r="FF396" s="106"/>
      <c r="FG396" s="106"/>
      <c r="FH396" s="106"/>
      <c r="FI396" s="106"/>
      <c r="FJ396" s="106"/>
      <c r="FK396" s="106"/>
      <c r="FL396" s="106"/>
      <c r="FM396" s="106"/>
      <c r="FN396" s="106"/>
      <c r="FO396" s="106"/>
      <c r="FP396" s="106"/>
      <c r="FQ396" s="106"/>
      <c r="FR396" s="106"/>
      <c r="FS396" s="106"/>
      <c r="FT396" s="106"/>
      <c r="FU396" s="106"/>
      <c r="FV396" s="106"/>
      <c r="FW396" s="106"/>
      <c r="FX396" s="106"/>
      <c r="FY396" s="106"/>
      <c r="FZ396" s="106"/>
      <c r="GA396" s="106"/>
    </row>
    <row r="397" spans="19:183" s="102" customFormat="1" x14ac:dyDescent="0.15"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  <c r="EI397" s="106"/>
      <c r="EJ397" s="106"/>
      <c r="EK397" s="106"/>
      <c r="EL397" s="106"/>
      <c r="EM397" s="106"/>
      <c r="EN397" s="106"/>
      <c r="EO397" s="106"/>
      <c r="EP397" s="106"/>
      <c r="EQ397" s="106"/>
      <c r="ER397" s="106"/>
      <c r="ES397" s="106"/>
      <c r="ET397" s="106"/>
      <c r="EU397" s="106"/>
      <c r="EV397" s="106"/>
      <c r="EW397" s="106"/>
      <c r="EX397" s="106"/>
      <c r="EY397" s="106"/>
      <c r="EZ397" s="106"/>
      <c r="FA397" s="106"/>
      <c r="FB397" s="106"/>
      <c r="FC397" s="106"/>
      <c r="FD397" s="106"/>
      <c r="FE397" s="106"/>
      <c r="FF397" s="106"/>
      <c r="FG397" s="106"/>
      <c r="FH397" s="106"/>
      <c r="FI397" s="106"/>
      <c r="FJ397" s="106"/>
      <c r="FK397" s="106"/>
      <c r="FL397" s="106"/>
      <c r="FM397" s="106"/>
      <c r="FN397" s="106"/>
      <c r="FO397" s="106"/>
      <c r="FP397" s="106"/>
      <c r="FQ397" s="106"/>
      <c r="FR397" s="106"/>
      <c r="FS397" s="106"/>
      <c r="FT397" s="106"/>
      <c r="FU397" s="106"/>
      <c r="FV397" s="106"/>
      <c r="FW397" s="106"/>
      <c r="FX397" s="106"/>
      <c r="FY397" s="106"/>
      <c r="FZ397" s="106"/>
      <c r="GA397" s="106"/>
    </row>
    <row r="398" spans="19:183" s="102" customFormat="1" x14ac:dyDescent="0.15"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6"/>
      <c r="ER398" s="106"/>
      <c r="ES398" s="106"/>
      <c r="ET398" s="106"/>
      <c r="EU398" s="106"/>
      <c r="EV398" s="106"/>
      <c r="EW398" s="106"/>
      <c r="EX398" s="106"/>
      <c r="EY398" s="106"/>
      <c r="EZ398" s="106"/>
      <c r="FA398" s="106"/>
      <c r="FB398" s="106"/>
      <c r="FC398" s="106"/>
      <c r="FD398" s="106"/>
      <c r="FE398" s="106"/>
      <c r="FF398" s="106"/>
      <c r="FG398" s="106"/>
      <c r="FH398" s="106"/>
      <c r="FI398" s="106"/>
      <c r="FJ398" s="106"/>
      <c r="FK398" s="106"/>
      <c r="FL398" s="106"/>
      <c r="FM398" s="106"/>
      <c r="FN398" s="106"/>
      <c r="FO398" s="106"/>
      <c r="FP398" s="106"/>
      <c r="FQ398" s="106"/>
      <c r="FR398" s="106"/>
      <c r="FS398" s="106"/>
      <c r="FT398" s="106"/>
      <c r="FU398" s="106"/>
      <c r="FV398" s="106"/>
      <c r="FW398" s="106"/>
      <c r="FX398" s="106"/>
      <c r="FY398" s="106"/>
      <c r="FZ398" s="106"/>
      <c r="GA398" s="106"/>
    </row>
    <row r="399" spans="19:183" s="102" customFormat="1" x14ac:dyDescent="0.15"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06"/>
      <c r="EP399" s="106"/>
      <c r="EQ399" s="106"/>
      <c r="ER399" s="106"/>
      <c r="ES399" s="106"/>
      <c r="ET399" s="106"/>
      <c r="EU399" s="106"/>
      <c r="EV399" s="106"/>
      <c r="EW399" s="106"/>
      <c r="EX399" s="106"/>
      <c r="EY399" s="106"/>
      <c r="EZ399" s="106"/>
      <c r="FA399" s="106"/>
      <c r="FB399" s="106"/>
      <c r="FC399" s="106"/>
      <c r="FD399" s="106"/>
      <c r="FE399" s="106"/>
      <c r="FF399" s="106"/>
      <c r="FG399" s="106"/>
      <c r="FH399" s="106"/>
      <c r="FI399" s="106"/>
      <c r="FJ399" s="106"/>
      <c r="FK399" s="106"/>
      <c r="FL399" s="106"/>
      <c r="FM399" s="106"/>
      <c r="FN399" s="106"/>
      <c r="FO399" s="106"/>
      <c r="FP399" s="106"/>
      <c r="FQ399" s="106"/>
      <c r="FR399" s="106"/>
      <c r="FS399" s="106"/>
      <c r="FT399" s="106"/>
      <c r="FU399" s="106"/>
      <c r="FV399" s="106"/>
      <c r="FW399" s="106"/>
      <c r="FX399" s="106"/>
      <c r="FY399" s="106"/>
      <c r="FZ399" s="106"/>
      <c r="GA399" s="106"/>
    </row>
  </sheetData>
  <sheetProtection algorithmName="SHA-512" hashValue="GIkXN1hXjJhDT+OvKJqZ6Phquvt05Ubn95GCt7yW/pOXX+vl25EPuXJlUncHWMw3JPVHzs4pQkctv/a6XiZQpw==" saltValue="PKcLw1Rg0WRP37m33jCBAQ==" spinCount="100000" sheet="1" objects="1" scenarios="1"/>
  <conditionalFormatting sqref="A8:R24">
    <cfRule type="expression" dxfId="7" priority="3">
      <formula>MOD(ROW(),2)=0</formula>
    </cfRule>
  </conditionalFormatting>
  <conditionalFormatting sqref="A34:R46">
    <cfRule type="expression" dxfId="6" priority="2">
      <formula>MOD(ROW(),2)=0</formula>
    </cfRule>
  </conditionalFormatting>
  <conditionalFormatting sqref="A56:R72">
    <cfRule type="expression" dxfId="5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9CB48-27AE-9648-B702-98A5BABDC32F}">
  <sheetPr codeName="Sheet11">
    <tabColor theme="9"/>
  </sheetPr>
  <dimension ref="A1:EH820"/>
  <sheetViews>
    <sheetView zoomScale="93" zoomScaleNormal="93"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16.6640625" style="66" customWidth="1"/>
    <col min="3" max="8" width="12.1640625" style="66" customWidth="1"/>
    <col min="9" max="138" width="10.83203125" style="106"/>
    <col min="139" max="16384" width="10.83203125" style="66"/>
  </cols>
  <sheetData>
    <row r="1" spans="1:37" s="106" customFormat="1" ht="14" x14ac:dyDescent="0.15">
      <c r="A1" s="105" t="s">
        <v>24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</row>
    <row r="2" spans="1:37" s="106" customFormat="1" ht="14" x14ac:dyDescent="0.15">
      <c r="A2" s="107" t="s">
        <v>21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</row>
    <row r="3" spans="1:37" s="106" customFormat="1" ht="15" thickBo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</row>
    <row r="7" spans="1:37" ht="30" x14ac:dyDescent="0.15">
      <c r="A7" s="120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</row>
    <row r="8" spans="1:37" ht="18" customHeight="1" thickBot="1" x14ac:dyDescent="0.2">
      <c r="A8" s="115" t="str">
        <f>'ERG Apr 2018'!K2</f>
        <v>Ergon Energy</v>
      </c>
      <c r="B8" s="98" t="str">
        <f>'ERG Apr 2018'!L2</f>
        <v>Regulated</v>
      </c>
      <c r="C8" s="80">
        <f>91*'ERG Apr 2018'!M2/100</f>
        <v>109.65409</v>
      </c>
      <c r="D8" s="80">
        <f>$C$5*'ERG Apr 2018'!N2/100</f>
        <v>1386</v>
      </c>
      <c r="E8" s="81">
        <v>0</v>
      </c>
      <c r="F8" s="82">
        <f>SUM(C8:E8)</f>
        <v>1495.65409</v>
      </c>
      <c r="G8" s="83">
        <f>F8*4</f>
        <v>5982.61636</v>
      </c>
      <c r="H8" s="84">
        <f>G8*1.1</f>
        <v>6580.8779960000002</v>
      </c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7" s="106" customFormat="1" ht="14" x14ac:dyDescent="0.15"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37" s="106" customFormat="1" ht="15" thickBot="1" x14ac:dyDescent="0.2"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37" ht="30" x14ac:dyDescent="0.15">
      <c r="A16" s="120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</row>
    <row r="17" spans="1:37" ht="18" customHeight="1" thickBot="1" x14ac:dyDescent="0.2">
      <c r="A17" s="115" t="str">
        <f>'ERG Apr 2018'!K3</f>
        <v>Ergon Energy</v>
      </c>
      <c r="B17" s="98" t="str">
        <f>'ERG Apr 2018'!L3</f>
        <v>Regulated</v>
      </c>
      <c r="C17" s="80">
        <f>91*'ERG Apr 2018'!M3/100</f>
        <v>109.65409</v>
      </c>
      <c r="D17" s="80">
        <f>(C12*C13)*'ERG Apr 2018'!N3/100</f>
        <v>970.2</v>
      </c>
      <c r="E17" s="81">
        <f>(C12*C14)*'ERG Apr 2018'!AF3/100</f>
        <v>236.61</v>
      </c>
      <c r="F17" s="82">
        <f>SUM(C17:E17)</f>
        <v>1316.4640899999999</v>
      </c>
      <c r="G17" s="83">
        <f>F17*4</f>
        <v>5265.8563599999998</v>
      </c>
      <c r="H17" s="84">
        <f>G17*1.1</f>
        <v>5792.4419960000005</v>
      </c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</row>
    <row r="18" spans="1:37" s="106" customFormat="1" ht="14" x14ac:dyDescent="0.15"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37" s="106" customFormat="1" ht="15" thickBot="1" x14ac:dyDescent="0.2"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</row>
    <row r="25" spans="1:37" ht="30" x14ac:dyDescent="0.15">
      <c r="A25" s="120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</row>
    <row r="26" spans="1:37" ht="18" customHeight="1" thickBot="1" x14ac:dyDescent="0.2">
      <c r="A26" s="115" t="str">
        <f>'ERG Apr 2018'!K4</f>
        <v>Ergon Energy</v>
      </c>
      <c r="B26" s="98" t="str">
        <f>'ERG Apr 2018'!L4</f>
        <v>Regulated</v>
      </c>
      <c r="C26" s="80">
        <f>91*'ERG Apr 2018'!M4/100</f>
        <v>109.65409</v>
      </c>
      <c r="D26" s="80">
        <f>(C21*C22)*'ERG Apr 2018'!N4/100</f>
        <v>2001.825</v>
      </c>
      <c r="E26" s="81">
        <f>(C21*C23)*'ERG Apr 2018'!W4/100</f>
        <v>358.02</v>
      </c>
      <c r="F26" s="82">
        <f>SUM(C26:E26)</f>
        <v>2469.4990899999998</v>
      </c>
      <c r="G26" s="83">
        <f>F26*4</f>
        <v>9877.9963599999992</v>
      </c>
      <c r="H26" s="84">
        <f>G26*1.1</f>
        <v>10865.795996000001</v>
      </c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</row>
    <row r="27" spans="1:37" s="106" customFormat="1" ht="14" x14ac:dyDescent="0.15"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37" s="106" customFormat="1" ht="14" x14ac:dyDescent="0.15"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37" s="106" customFormat="1" ht="14" x14ac:dyDescent="0.15"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37" s="106" customFormat="1" ht="14" x14ac:dyDescent="0.15"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37" s="106" customFormat="1" ht="14" x14ac:dyDescent="0.15"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37" s="106" customFormat="1" ht="14" x14ac:dyDescent="0.15"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0:37" s="106" customFormat="1" ht="14" x14ac:dyDescent="0.15"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0:37" s="106" customFormat="1" ht="14" x14ac:dyDescent="0.15"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0:37" s="106" customFormat="1" ht="14" x14ac:dyDescent="0.15"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0:37" s="106" customFormat="1" ht="14" x14ac:dyDescent="0.15"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</row>
    <row r="37" spans="10:37" s="106" customFormat="1" x14ac:dyDescent="0.15"/>
    <row r="38" spans="10:37" s="106" customFormat="1" x14ac:dyDescent="0.15"/>
    <row r="39" spans="10:37" s="106" customFormat="1" x14ac:dyDescent="0.15"/>
    <row r="40" spans="10:37" s="106" customFormat="1" x14ac:dyDescent="0.15"/>
    <row r="41" spans="10:37" s="106" customFormat="1" x14ac:dyDescent="0.15"/>
    <row r="42" spans="10:37" s="106" customFormat="1" x14ac:dyDescent="0.15"/>
    <row r="43" spans="10:37" s="106" customFormat="1" x14ac:dyDescent="0.15"/>
    <row r="44" spans="10:37" s="106" customFormat="1" x14ac:dyDescent="0.15"/>
    <row r="45" spans="10:37" s="106" customFormat="1" x14ac:dyDescent="0.15"/>
    <row r="46" spans="10:37" s="106" customFormat="1" x14ac:dyDescent="0.15"/>
    <row r="47" spans="10:37" s="106" customFormat="1" x14ac:dyDescent="0.15"/>
    <row r="48" spans="10:37" s="106" customFormat="1" x14ac:dyDescent="0.15"/>
    <row r="49" s="106" customFormat="1" x14ac:dyDescent="0.15"/>
    <row r="50" s="106" customFormat="1" x14ac:dyDescent="0.15"/>
    <row r="51" s="106" customFormat="1" x14ac:dyDescent="0.15"/>
    <row r="52" s="106" customFormat="1" x14ac:dyDescent="0.15"/>
    <row r="53" s="106" customFormat="1" x14ac:dyDescent="0.15"/>
    <row r="54" s="106" customFormat="1" x14ac:dyDescent="0.15"/>
    <row r="55" s="106" customFormat="1" x14ac:dyDescent="0.15"/>
    <row r="56" s="106" customFormat="1" x14ac:dyDescent="0.15"/>
    <row r="57" s="106" customFormat="1" x14ac:dyDescent="0.15"/>
    <row r="58" s="106" customFormat="1" x14ac:dyDescent="0.15"/>
    <row r="59" s="106" customFormat="1" x14ac:dyDescent="0.15"/>
    <row r="60" s="106" customFormat="1" x14ac:dyDescent="0.15"/>
    <row r="61" s="106" customFormat="1" x14ac:dyDescent="0.15"/>
    <row r="62" s="106" customFormat="1" x14ac:dyDescent="0.15"/>
    <row r="63" s="106" customFormat="1" x14ac:dyDescent="0.15"/>
    <row r="64" s="106" customFormat="1" x14ac:dyDescent="0.15"/>
    <row r="65" s="106" customFormat="1" x14ac:dyDescent="0.15"/>
    <row r="66" s="106" customFormat="1" x14ac:dyDescent="0.15"/>
    <row r="67" s="106" customFormat="1" x14ac:dyDescent="0.15"/>
    <row r="68" s="106" customFormat="1" x14ac:dyDescent="0.15"/>
    <row r="69" s="106" customFormat="1" x14ac:dyDescent="0.15"/>
    <row r="70" s="106" customFormat="1" x14ac:dyDescent="0.15"/>
    <row r="71" s="106" customFormat="1" x14ac:dyDescent="0.15"/>
    <row r="72" s="106" customFormat="1" x14ac:dyDescent="0.15"/>
    <row r="73" s="106" customFormat="1" x14ac:dyDescent="0.15"/>
    <row r="74" s="106" customFormat="1" x14ac:dyDescent="0.15"/>
    <row r="75" s="106" customFormat="1" x14ac:dyDescent="0.15"/>
    <row r="76" s="106" customFormat="1" x14ac:dyDescent="0.15"/>
    <row r="77" s="106" customFormat="1" x14ac:dyDescent="0.15"/>
    <row r="78" s="106" customFormat="1" x14ac:dyDescent="0.15"/>
    <row r="79" s="106" customFormat="1" x14ac:dyDescent="0.15"/>
    <row r="80" s="106" customFormat="1" x14ac:dyDescent="0.15"/>
    <row r="81" s="106" customFormat="1" x14ac:dyDescent="0.15"/>
    <row r="82" s="106" customFormat="1" x14ac:dyDescent="0.15"/>
    <row r="83" s="106" customFormat="1" x14ac:dyDescent="0.15"/>
    <row r="84" s="106" customFormat="1" x14ac:dyDescent="0.15"/>
    <row r="85" s="106" customFormat="1" x14ac:dyDescent="0.15"/>
    <row r="86" s="106" customFormat="1" x14ac:dyDescent="0.15"/>
    <row r="87" s="106" customFormat="1" x14ac:dyDescent="0.15"/>
    <row r="88" s="106" customFormat="1" x14ac:dyDescent="0.15"/>
    <row r="89" s="106" customFormat="1" x14ac:dyDescent="0.15"/>
    <row r="90" s="106" customFormat="1" x14ac:dyDescent="0.15"/>
    <row r="91" s="106" customFormat="1" x14ac:dyDescent="0.15"/>
    <row r="92" s="106" customFormat="1" x14ac:dyDescent="0.15"/>
    <row r="93" s="106" customFormat="1" x14ac:dyDescent="0.15"/>
    <row r="94" s="106" customFormat="1" x14ac:dyDescent="0.15"/>
    <row r="95" s="106" customFormat="1" x14ac:dyDescent="0.15"/>
    <row r="96" s="106" customFormat="1" x14ac:dyDescent="0.15"/>
    <row r="97" s="106" customFormat="1" x14ac:dyDescent="0.15"/>
    <row r="98" s="106" customFormat="1" x14ac:dyDescent="0.15"/>
    <row r="99" s="106" customFormat="1" x14ac:dyDescent="0.15"/>
    <row r="100" s="106" customFormat="1" x14ac:dyDescent="0.15"/>
    <row r="101" s="106" customFormat="1" x14ac:dyDescent="0.15"/>
    <row r="102" s="106" customFormat="1" x14ac:dyDescent="0.15"/>
    <row r="103" s="106" customFormat="1" x14ac:dyDescent="0.15"/>
    <row r="104" s="106" customFormat="1" x14ac:dyDescent="0.15"/>
    <row r="105" s="106" customFormat="1" x14ac:dyDescent="0.15"/>
    <row r="106" s="106" customFormat="1" x14ac:dyDescent="0.15"/>
    <row r="107" s="106" customFormat="1" x14ac:dyDescent="0.15"/>
    <row r="108" s="106" customFormat="1" x14ac:dyDescent="0.15"/>
    <row r="109" s="106" customFormat="1" x14ac:dyDescent="0.15"/>
    <row r="110" s="106" customFormat="1" x14ac:dyDescent="0.15"/>
    <row r="111" s="106" customFormat="1" x14ac:dyDescent="0.15"/>
    <row r="112" s="106" customFormat="1" x14ac:dyDescent="0.15"/>
    <row r="113" s="106" customFormat="1" x14ac:dyDescent="0.15"/>
    <row r="114" s="106" customFormat="1" x14ac:dyDescent="0.15"/>
    <row r="115" s="106" customFormat="1" x14ac:dyDescent="0.15"/>
    <row r="116" s="106" customFormat="1" x14ac:dyDescent="0.15"/>
    <row r="117" s="106" customFormat="1" x14ac:dyDescent="0.15"/>
    <row r="118" s="106" customFormat="1" x14ac:dyDescent="0.15"/>
    <row r="119" s="106" customFormat="1" x14ac:dyDescent="0.15"/>
    <row r="120" s="106" customFormat="1" x14ac:dyDescent="0.15"/>
    <row r="121" s="106" customFormat="1" x14ac:dyDescent="0.15"/>
    <row r="122" s="106" customFormat="1" x14ac:dyDescent="0.15"/>
    <row r="123" s="106" customFormat="1" x14ac:dyDescent="0.15"/>
    <row r="124" s="106" customFormat="1" x14ac:dyDescent="0.15"/>
    <row r="125" s="106" customFormat="1" x14ac:dyDescent="0.15"/>
    <row r="126" s="106" customFormat="1" x14ac:dyDescent="0.15"/>
    <row r="127" s="106" customFormat="1" x14ac:dyDescent="0.15"/>
    <row r="128" s="106" customFormat="1" x14ac:dyDescent="0.15"/>
    <row r="129" s="106" customFormat="1" x14ac:dyDescent="0.15"/>
    <row r="130" s="106" customFormat="1" x14ac:dyDescent="0.15"/>
    <row r="131" s="106" customFormat="1" x14ac:dyDescent="0.15"/>
    <row r="132" s="106" customFormat="1" x14ac:dyDescent="0.15"/>
    <row r="133" s="106" customFormat="1" x14ac:dyDescent="0.15"/>
    <row r="134" s="106" customFormat="1" x14ac:dyDescent="0.15"/>
    <row r="135" s="106" customFormat="1" x14ac:dyDescent="0.15"/>
    <row r="136" s="106" customFormat="1" x14ac:dyDescent="0.15"/>
    <row r="137" s="106" customFormat="1" x14ac:dyDescent="0.15"/>
    <row r="138" s="106" customFormat="1" x14ac:dyDescent="0.15"/>
    <row r="139" s="106" customFormat="1" x14ac:dyDescent="0.15"/>
    <row r="140" s="106" customFormat="1" x14ac:dyDescent="0.15"/>
    <row r="141" s="106" customFormat="1" x14ac:dyDescent="0.15"/>
    <row r="142" s="106" customFormat="1" x14ac:dyDescent="0.15"/>
    <row r="143" s="106" customFormat="1" x14ac:dyDescent="0.15"/>
    <row r="144" s="106" customFormat="1" x14ac:dyDescent="0.15"/>
    <row r="145" s="106" customFormat="1" x14ac:dyDescent="0.15"/>
    <row r="146" s="106" customFormat="1" x14ac:dyDescent="0.15"/>
    <row r="147" s="106" customFormat="1" x14ac:dyDescent="0.15"/>
    <row r="148" s="106" customFormat="1" x14ac:dyDescent="0.15"/>
    <row r="149" s="106" customFormat="1" x14ac:dyDescent="0.15"/>
    <row r="150" s="106" customFormat="1" x14ac:dyDescent="0.15"/>
    <row r="151" s="106" customFormat="1" x14ac:dyDescent="0.15"/>
    <row r="152" s="106" customFormat="1" x14ac:dyDescent="0.15"/>
    <row r="153" s="106" customFormat="1" x14ac:dyDescent="0.15"/>
    <row r="154" s="106" customFormat="1" x14ac:dyDescent="0.15"/>
    <row r="155" s="106" customFormat="1" x14ac:dyDescent="0.15"/>
    <row r="156" s="106" customFormat="1" x14ac:dyDescent="0.15"/>
    <row r="157" s="106" customFormat="1" x14ac:dyDescent="0.15"/>
    <row r="158" s="106" customFormat="1" x14ac:dyDescent="0.15"/>
    <row r="159" s="106" customFormat="1" x14ac:dyDescent="0.15"/>
    <row r="160" s="106" customFormat="1" x14ac:dyDescent="0.15"/>
    <row r="161" s="106" customFormat="1" x14ac:dyDescent="0.15"/>
    <row r="162" s="106" customFormat="1" x14ac:dyDescent="0.15"/>
    <row r="163" s="106" customFormat="1" x14ac:dyDescent="0.15"/>
    <row r="164" s="106" customFormat="1" x14ac:dyDescent="0.15"/>
    <row r="165" s="106" customFormat="1" x14ac:dyDescent="0.15"/>
    <row r="166" s="106" customFormat="1" x14ac:dyDescent="0.15"/>
    <row r="167" s="106" customFormat="1" x14ac:dyDescent="0.15"/>
    <row r="168" s="106" customFormat="1" x14ac:dyDescent="0.15"/>
    <row r="169" s="106" customFormat="1" x14ac:dyDescent="0.15"/>
    <row r="170" s="106" customFormat="1" x14ac:dyDescent="0.15"/>
    <row r="171" s="106" customFormat="1" x14ac:dyDescent="0.15"/>
    <row r="172" s="106" customFormat="1" x14ac:dyDescent="0.15"/>
    <row r="173" s="106" customFormat="1" x14ac:dyDescent="0.15"/>
    <row r="174" s="106" customFormat="1" x14ac:dyDescent="0.15"/>
    <row r="175" s="106" customFormat="1" x14ac:dyDescent="0.15"/>
    <row r="176" s="106" customFormat="1" x14ac:dyDescent="0.15"/>
    <row r="177" s="106" customFormat="1" x14ac:dyDescent="0.15"/>
    <row r="178" s="106" customFormat="1" x14ac:dyDescent="0.15"/>
    <row r="179" s="106" customFormat="1" x14ac:dyDescent="0.15"/>
    <row r="180" s="106" customFormat="1" x14ac:dyDescent="0.15"/>
    <row r="181" s="106" customFormat="1" x14ac:dyDescent="0.15"/>
    <row r="182" s="106" customFormat="1" x14ac:dyDescent="0.15"/>
    <row r="183" s="106" customFormat="1" x14ac:dyDescent="0.15"/>
    <row r="184" s="106" customFormat="1" x14ac:dyDescent="0.15"/>
    <row r="185" s="106" customFormat="1" x14ac:dyDescent="0.15"/>
    <row r="186" s="106" customFormat="1" x14ac:dyDescent="0.15"/>
    <row r="187" s="106" customFormat="1" x14ac:dyDescent="0.15"/>
    <row r="188" s="106" customFormat="1" x14ac:dyDescent="0.15"/>
    <row r="189" s="106" customFormat="1" x14ac:dyDescent="0.15"/>
    <row r="190" s="106" customFormat="1" x14ac:dyDescent="0.15"/>
    <row r="191" s="106" customFormat="1" x14ac:dyDescent="0.15"/>
    <row r="192" s="106" customFormat="1" x14ac:dyDescent="0.15"/>
    <row r="193" s="106" customFormat="1" x14ac:dyDescent="0.15"/>
    <row r="194" s="106" customFormat="1" x14ac:dyDescent="0.15"/>
    <row r="195" s="106" customFormat="1" x14ac:dyDescent="0.15"/>
    <row r="196" s="106" customFormat="1" x14ac:dyDescent="0.15"/>
    <row r="197" s="106" customFormat="1" x14ac:dyDescent="0.15"/>
    <row r="198" s="106" customFormat="1" x14ac:dyDescent="0.15"/>
    <row r="199" s="106" customFormat="1" x14ac:dyDescent="0.15"/>
    <row r="200" s="106" customFormat="1" x14ac:dyDescent="0.15"/>
    <row r="201" s="106" customFormat="1" x14ac:dyDescent="0.15"/>
    <row r="202" s="106" customFormat="1" x14ac:dyDescent="0.15"/>
    <row r="203" s="106" customFormat="1" x14ac:dyDescent="0.15"/>
    <row r="204" s="106" customFormat="1" x14ac:dyDescent="0.15"/>
    <row r="205" s="106" customFormat="1" x14ac:dyDescent="0.15"/>
    <row r="206" s="106" customFormat="1" x14ac:dyDescent="0.15"/>
    <row r="207" s="106" customFormat="1" x14ac:dyDescent="0.15"/>
    <row r="208" s="106" customFormat="1" x14ac:dyDescent="0.15"/>
    <row r="209" s="106" customFormat="1" x14ac:dyDescent="0.15"/>
    <row r="210" s="106" customFormat="1" x14ac:dyDescent="0.15"/>
    <row r="211" s="106" customFormat="1" x14ac:dyDescent="0.15"/>
    <row r="212" s="106" customFormat="1" x14ac:dyDescent="0.15"/>
    <row r="213" s="106" customFormat="1" x14ac:dyDescent="0.15"/>
    <row r="214" s="106" customFormat="1" x14ac:dyDescent="0.15"/>
    <row r="215" s="106" customFormat="1" x14ac:dyDescent="0.15"/>
    <row r="216" s="106" customFormat="1" x14ac:dyDescent="0.15"/>
    <row r="217" s="106" customFormat="1" x14ac:dyDescent="0.15"/>
    <row r="218" s="106" customFormat="1" x14ac:dyDescent="0.15"/>
    <row r="219" s="106" customFormat="1" x14ac:dyDescent="0.15"/>
    <row r="220" s="106" customFormat="1" x14ac:dyDescent="0.15"/>
    <row r="221" s="106" customFormat="1" x14ac:dyDescent="0.15"/>
    <row r="222" s="106" customFormat="1" x14ac:dyDescent="0.15"/>
    <row r="223" s="106" customFormat="1" x14ac:dyDescent="0.15"/>
    <row r="224" s="106" customFormat="1" x14ac:dyDescent="0.15"/>
    <row r="225" s="106" customFormat="1" x14ac:dyDescent="0.15"/>
    <row r="226" s="106" customFormat="1" x14ac:dyDescent="0.15"/>
    <row r="227" s="106" customFormat="1" x14ac:dyDescent="0.15"/>
    <row r="228" s="106" customFormat="1" x14ac:dyDescent="0.15"/>
    <row r="229" s="106" customFormat="1" x14ac:dyDescent="0.15"/>
    <row r="230" s="106" customFormat="1" x14ac:dyDescent="0.15"/>
    <row r="231" s="106" customFormat="1" x14ac:dyDescent="0.15"/>
    <row r="232" s="106" customFormat="1" x14ac:dyDescent="0.15"/>
    <row r="233" s="106" customFormat="1" x14ac:dyDescent="0.15"/>
    <row r="234" s="106" customFormat="1" x14ac:dyDescent="0.15"/>
    <row r="235" s="106" customFormat="1" x14ac:dyDescent="0.15"/>
    <row r="236" s="106" customFormat="1" x14ac:dyDescent="0.15"/>
    <row r="237" s="106" customFormat="1" x14ac:dyDescent="0.15"/>
    <row r="238" s="106" customFormat="1" x14ac:dyDescent="0.15"/>
    <row r="239" s="106" customFormat="1" x14ac:dyDescent="0.15"/>
    <row r="240" s="106" customFormat="1" x14ac:dyDescent="0.15"/>
    <row r="241" s="106" customFormat="1" x14ac:dyDescent="0.15"/>
    <row r="242" s="106" customFormat="1" x14ac:dyDescent="0.15"/>
    <row r="243" s="106" customFormat="1" x14ac:dyDescent="0.15"/>
    <row r="244" s="106" customFormat="1" x14ac:dyDescent="0.15"/>
    <row r="245" s="106" customFormat="1" x14ac:dyDescent="0.15"/>
    <row r="246" s="106" customFormat="1" x14ac:dyDescent="0.15"/>
    <row r="247" s="106" customFormat="1" x14ac:dyDescent="0.15"/>
    <row r="248" s="106" customFormat="1" x14ac:dyDescent="0.15"/>
    <row r="249" s="106" customFormat="1" x14ac:dyDescent="0.15"/>
    <row r="250" s="106" customFormat="1" x14ac:dyDescent="0.15"/>
    <row r="251" s="106" customFormat="1" x14ac:dyDescent="0.15"/>
    <row r="252" s="106" customFormat="1" x14ac:dyDescent="0.15"/>
    <row r="253" s="106" customFormat="1" x14ac:dyDescent="0.15"/>
    <row r="254" s="106" customFormat="1" x14ac:dyDescent="0.15"/>
    <row r="255" s="106" customFormat="1" x14ac:dyDescent="0.15"/>
    <row r="256" s="106" customFormat="1" x14ac:dyDescent="0.15"/>
    <row r="257" s="106" customFormat="1" x14ac:dyDescent="0.15"/>
    <row r="258" s="106" customFormat="1" x14ac:dyDescent="0.15"/>
    <row r="259" s="106" customFormat="1" x14ac:dyDescent="0.15"/>
    <row r="260" s="106" customFormat="1" x14ac:dyDescent="0.15"/>
    <row r="261" s="106" customFormat="1" x14ac:dyDescent="0.15"/>
    <row r="262" s="106" customFormat="1" x14ac:dyDescent="0.15"/>
    <row r="263" s="106" customFormat="1" x14ac:dyDescent="0.15"/>
    <row r="264" s="106" customFormat="1" x14ac:dyDescent="0.15"/>
    <row r="265" s="106" customFormat="1" x14ac:dyDescent="0.15"/>
    <row r="266" s="106" customFormat="1" x14ac:dyDescent="0.15"/>
    <row r="267" s="106" customFormat="1" x14ac:dyDescent="0.15"/>
    <row r="268" s="106" customFormat="1" x14ac:dyDescent="0.15"/>
    <row r="269" s="106" customFormat="1" x14ac:dyDescent="0.15"/>
    <row r="270" s="106" customFormat="1" x14ac:dyDescent="0.15"/>
    <row r="271" s="106" customFormat="1" x14ac:dyDescent="0.15"/>
    <row r="272" s="106" customFormat="1" x14ac:dyDescent="0.15"/>
    <row r="273" s="106" customFormat="1" x14ac:dyDescent="0.15"/>
    <row r="274" s="106" customFormat="1" x14ac:dyDescent="0.15"/>
    <row r="275" s="106" customFormat="1" x14ac:dyDescent="0.15"/>
    <row r="276" s="106" customFormat="1" x14ac:dyDescent="0.15"/>
    <row r="277" s="106" customFormat="1" x14ac:dyDescent="0.15"/>
    <row r="278" s="106" customFormat="1" x14ac:dyDescent="0.15"/>
    <row r="279" s="106" customFormat="1" x14ac:dyDescent="0.15"/>
    <row r="280" s="106" customFormat="1" x14ac:dyDescent="0.15"/>
    <row r="281" s="106" customFormat="1" x14ac:dyDescent="0.15"/>
    <row r="282" s="106" customFormat="1" x14ac:dyDescent="0.15"/>
    <row r="283" s="106" customFormat="1" x14ac:dyDescent="0.15"/>
    <row r="284" s="106" customFormat="1" x14ac:dyDescent="0.15"/>
    <row r="285" s="106" customFormat="1" x14ac:dyDescent="0.15"/>
    <row r="286" s="106" customFormat="1" x14ac:dyDescent="0.15"/>
    <row r="287" s="106" customFormat="1" x14ac:dyDescent="0.15"/>
    <row r="288" s="106" customFormat="1" x14ac:dyDescent="0.15"/>
    <row r="289" s="106" customFormat="1" x14ac:dyDescent="0.15"/>
    <row r="290" s="106" customFormat="1" x14ac:dyDescent="0.15"/>
    <row r="291" s="106" customFormat="1" x14ac:dyDescent="0.15"/>
    <row r="292" s="106" customFormat="1" x14ac:dyDescent="0.15"/>
    <row r="293" s="106" customFormat="1" x14ac:dyDescent="0.15"/>
    <row r="294" s="106" customFormat="1" x14ac:dyDescent="0.15"/>
    <row r="295" s="106" customFormat="1" x14ac:dyDescent="0.15"/>
    <row r="296" s="106" customFormat="1" x14ac:dyDescent="0.15"/>
    <row r="297" s="106" customFormat="1" x14ac:dyDescent="0.15"/>
    <row r="298" s="106" customFormat="1" x14ac:dyDescent="0.15"/>
    <row r="299" s="106" customFormat="1" x14ac:dyDescent="0.15"/>
    <row r="300" s="106" customFormat="1" x14ac:dyDescent="0.15"/>
    <row r="301" s="106" customFormat="1" x14ac:dyDescent="0.15"/>
    <row r="302" s="106" customFormat="1" x14ac:dyDescent="0.15"/>
    <row r="303" s="106" customFormat="1" x14ac:dyDescent="0.15"/>
    <row r="304" s="106" customFormat="1" x14ac:dyDescent="0.15"/>
    <row r="305" s="106" customFormat="1" x14ac:dyDescent="0.15"/>
    <row r="306" s="106" customFormat="1" x14ac:dyDescent="0.15"/>
    <row r="307" s="106" customFormat="1" x14ac:dyDescent="0.15"/>
    <row r="308" s="106" customFormat="1" x14ac:dyDescent="0.15"/>
    <row r="309" s="106" customFormat="1" x14ac:dyDescent="0.15"/>
    <row r="310" s="106" customFormat="1" x14ac:dyDescent="0.15"/>
    <row r="311" s="106" customFormat="1" x14ac:dyDescent="0.15"/>
    <row r="312" s="106" customFormat="1" x14ac:dyDescent="0.15"/>
    <row r="313" s="106" customFormat="1" x14ac:dyDescent="0.15"/>
    <row r="314" s="106" customFormat="1" x14ac:dyDescent="0.15"/>
    <row r="315" s="106" customFormat="1" x14ac:dyDescent="0.15"/>
    <row r="316" s="106" customFormat="1" x14ac:dyDescent="0.15"/>
    <row r="317" s="106" customFormat="1" x14ac:dyDescent="0.15"/>
    <row r="318" s="106" customFormat="1" x14ac:dyDescent="0.15"/>
    <row r="319" s="106" customFormat="1" x14ac:dyDescent="0.15"/>
    <row r="320" s="106" customFormat="1" x14ac:dyDescent="0.15"/>
    <row r="321" s="106" customFormat="1" x14ac:dyDescent="0.15"/>
    <row r="322" s="106" customFormat="1" x14ac:dyDescent="0.15"/>
    <row r="323" s="106" customFormat="1" x14ac:dyDescent="0.15"/>
    <row r="324" s="106" customFormat="1" x14ac:dyDescent="0.15"/>
    <row r="325" s="106" customFormat="1" x14ac:dyDescent="0.15"/>
    <row r="326" s="106" customFormat="1" x14ac:dyDescent="0.15"/>
    <row r="327" s="106" customFormat="1" x14ac:dyDescent="0.15"/>
    <row r="328" s="106" customFormat="1" x14ac:dyDescent="0.15"/>
    <row r="329" s="106" customFormat="1" x14ac:dyDescent="0.15"/>
    <row r="330" s="106" customFormat="1" x14ac:dyDescent="0.15"/>
    <row r="331" s="106" customFormat="1" x14ac:dyDescent="0.15"/>
    <row r="332" s="106" customFormat="1" x14ac:dyDescent="0.15"/>
    <row r="333" s="106" customFormat="1" x14ac:dyDescent="0.15"/>
    <row r="334" s="106" customFormat="1" x14ac:dyDescent="0.15"/>
    <row r="335" s="106" customFormat="1" x14ac:dyDescent="0.15"/>
    <row r="336" s="106" customFormat="1" x14ac:dyDescent="0.15"/>
    <row r="337" s="106" customFormat="1" x14ac:dyDescent="0.15"/>
    <row r="338" s="106" customFormat="1" x14ac:dyDescent="0.15"/>
    <row r="339" s="106" customFormat="1" x14ac:dyDescent="0.15"/>
    <row r="340" s="106" customFormat="1" x14ac:dyDescent="0.15"/>
    <row r="341" s="106" customFormat="1" x14ac:dyDescent="0.15"/>
    <row r="342" s="106" customFormat="1" x14ac:dyDescent="0.15"/>
    <row r="343" s="106" customFormat="1" x14ac:dyDescent="0.15"/>
    <row r="344" s="106" customFormat="1" x14ac:dyDescent="0.15"/>
    <row r="345" s="106" customFormat="1" x14ac:dyDescent="0.15"/>
    <row r="346" s="106" customFormat="1" x14ac:dyDescent="0.15"/>
    <row r="347" s="106" customFormat="1" x14ac:dyDescent="0.15"/>
    <row r="348" s="106" customFormat="1" x14ac:dyDescent="0.15"/>
    <row r="349" s="106" customFormat="1" x14ac:dyDescent="0.15"/>
    <row r="350" s="106" customFormat="1" x14ac:dyDescent="0.15"/>
    <row r="351" s="106" customFormat="1" x14ac:dyDescent="0.15"/>
    <row r="352" s="106" customFormat="1" x14ac:dyDescent="0.15"/>
    <row r="353" s="106" customFormat="1" x14ac:dyDescent="0.15"/>
    <row r="354" s="106" customFormat="1" x14ac:dyDescent="0.15"/>
    <row r="355" s="106" customFormat="1" x14ac:dyDescent="0.15"/>
    <row r="356" s="106" customFormat="1" x14ac:dyDescent="0.15"/>
    <row r="357" s="106" customFormat="1" x14ac:dyDescent="0.15"/>
    <row r="358" s="106" customFormat="1" x14ac:dyDescent="0.15"/>
    <row r="359" s="106" customFormat="1" x14ac:dyDescent="0.15"/>
    <row r="360" s="106" customFormat="1" x14ac:dyDescent="0.15"/>
    <row r="361" s="106" customFormat="1" x14ac:dyDescent="0.15"/>
    <row r="362" s="106" customFormat="1" x14ac:dyDescent="0.15"/>
    <row r="363" s="106" customFormat="1" x14ac:dyDescent="0.15"/>
    <row r="364" s="106" customFormat="1" x14ac:dyDescent="0.15"/>
    <row r="365" s="106" customFormat="1" x14ac:dyDescent="0.15"/>
    <row r="366" s="106" customFormat="1" x14ac:dyDescent="0.15"/>
    <row r="367" s="106" customFormat="1" x14ac:dyDescent="0.15"/>
    <row r="368" s="106" customFormat="1" x14ac:dyDescent="0.15"/>
    <row r="369" spans="9:138" s="106" customFormat="1" x14ac:dyDescent="0.15"/>
    <row r="370" spans="9:138" s="106" customFormat="1" x14ac:dyDescent="0.15"/>
    <row r="371" spans="9:138" s="106" customFormat="1" x14ac:dyDescent="0.15"/>
    <row r="372" spans="9:138" s="106" customFormat="1" x14ac:dyDescent="0.15"/>
    <row r="373" spans="9:138" s="102" customFormat="1" x14ac:dyDescent="0.15"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/>
      <c r="EF373" s="106"/>
      <c r="EG373" s="106"/>
      <c r="EH373" s="106"/>
    </row>
    <row r="374" spans="9:138" s="102" customFormat="1" x14ac:dyDescent="0.15"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/>
      <c r="EF374" s="106"/>
      <c r="EG374" s="106"/>
      <c r="EH374" s="106"/>
    </row>
    <row r="375" spans="9:138" s="102" customFormat="1" x14ac:dyDescent="0.15"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</row>
    <row r="376" spans="9:138" s="102" customFormat="1" x14ac:dyDescent="0.15"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</row>
    <row r="377" spans="9:138" s="102" customFormat="1" x14ac:dyDescent="0.15"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</row>
    <row r="378" spans="9:138" s="102" customFormat="1" x14ac:dyDescent="0.15"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</row>
    <row r="379" spans="9:138" s="102" customFormat="1" x14ac:dyDescent="0.15"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</row>
    <row r="380" spans="9:138" s="102" customFormat="1" x14ac:dyDescent="0.15"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</row>
    <row r="381" spans="9:138" s="102" customFormat="1" x14ac:dyDescent="0.15"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</row>
    <row r="382" spans="9:138" s="102" customFormat="1" x14ac:dyDescent="0.15"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</row>
    <row r="383" spans="9:138" s="102" customFormat="1" x14ac:dyDescent="0.15"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</row>
    <row r="384" spans="9:138" s="102" customFormat="1" x14ac:dyDescent="0.15"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</row>
    <row r="385" spans="9:138" s="102" customFormat="1" x14ac:dyDescent="0.15"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</row>
    <row r="386" spans="9:138" s="102" customFormat="1" x14ac:dyDescent="0.15"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</row>
    <row r="387" spans="9:138" s="102" customFormat="1" x14ac:dyDescent="0.15"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</row>
    <row r="388" spans="9:138" s="102" customFormat="1" x14ac:dyDescent="0.15"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  <c r="EE388" s="106"/>
      <c r="EF388" s="106"/>
      <c r="EG388" s="106"/>
      <c r="EH388" s="106"/>
    </row>
    <row r="389" spans="9:138" s="102" customFormat="1" x14ac:dyDescent="0.15"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</row>
    <row r="390" spans="9:138" s="102" customFormat="1" x14ac:dyDescent="0.15"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  <c r="EB390" s="106"/>
      <c r="EC390" s="106"/>
      <c r="ED390" s="106"/>
      <c r="EE390" s="106"/>
      <c r="EF390" s="106"/>
      <c r="EG390" s="106"/>
      <c r="EH390" s="106"/>
    </row>
    <row r="391" spans="9:138" s="102" customFormat="1" x14ac:dyDescent="0.15"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  <c r="EB391" s="106"/>
      <c r="EC391" s="106"/>
      <c r="ED391" s="106"/>
      <c r="EE391" s="106"/>
      <c r="EF391" s="106"/>
      <c r="EG391" s="106"/>
      <c r="EH391" s="106"/>
    </row>
    <row r="392" spans="9:138" s="102" customFormat="1" x14ac:dyDescent="0.15"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</row>
    <row r="393" spans="9:138" s="102" customFormat="1" x14ac:dyDescent="0.15"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</row>
    <row r="394" spans="9:138" s="102" customFormat="1" x14ac:dyDescent="0.15"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</row>
    <row r="395" spans="9:138" s="102" customFormat="1" x14ac:dyDescent="0.15"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</row>
    <row r="396" spans="9:138" s="102" customFormat="1" x14ac:dyDescent="0.15"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</row>
    <row r="397" spans="9:138" s="102" customFormat="1" x14ac:dyDescent="0.15"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</row>
    <row r="398" spans="9:138" s="102" customFormat="1" x14ac:dyDescent="0.15"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</row>
    <row r="399" spans="9:138" s="102" customFormat="1" x14ac:dyDescent="0.15"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</row>
    <row r="400" spans="9:138" s="102" customFormat="1" x14ac:dyDescent="0.15"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6"/>
      <c r="DD400" s="106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6"/>
      <c r="DV400" s="106"/>
      <c r="DW400" s="106"/>
      <c r="DX400" s="106"/>
      <c r="DY400" s="106"/>
      <c r="DZ400" s="106"/>
      <c r="EA400" s="106"/>
      <c r="EB400" s="106"/>
      <c r="EC400" s="106"/>
      <c r="ED400" s="106"/>
      <c r="EE400" s="106"/>
      <c r="EF400" s="106"/>
      <c r="EG400" s="106"/>
      <c r="EH400" s="106"/>
    </row>
    <row r="401" spans="9:138" s="102" customFormat="1" x14ac:dyDescent="0.15"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6"/>
      <c r="DD401" s="106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6"/>
      <c r="DV401" s="106"/>
      <c r="DW401" s="106"/>
      <c r="DX401" s="106"/>
      <c r="DY401" s="106"/>
      <c r="DZ401" s="106"/>
      <c r="EA401" s="106"/>
      <c r="EB401" s="106"/>
      <c r="EC401" s="106"/>
      <c r="ED401" s="106"/>
      <c r="EE401" s="106"/>
      <c r="EF401" s="106"/>
      <c r="EG401" s="106"/>
      <c r="EH401" s="106"/>
    </row>
    <row r="402" spans="9:138" s="102" customFormat="1" x14ac:dyDescent="0.15"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6"/>
      <c r="DD402" s="106"/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6"/>
      <c r="DV402" s="106"/>
      <c r="DW402" s="106"/>
      <c r="DX402" s="106"/>
      <c r="DY402" s="106"/>
      <c r="DZ402" s="106"/>
      <c r="EA402" s="106"/>
      <c r="EB402" s="106"/>
      <c r="EC402" s="106"/>
      <c r="ED402" s="106"/>
      <c r="EE402" s="106"/>
      <c r="EF402" s="106"/>
      <c r="EG402" s="106"/>
      <c r="EH402" s="106"/>
    </row>
    <row r="403" spans="9:138" s="102" customFormat="1" x14ac:dyDescent="0.15"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  <c r="BY403" s="106"/>
      <c r="BZ403" s="106"/>
      <c r="CA403" s="106"/>
      <c r="CB403" s="106"/>
      <c r="CC403" s="106"/>
      <c r="CD403" s="106"/>
      <c r="CE403" s="106"/>
      <c r="CF403" s="106"/>
      <c r="CG403" s="106"/>
      <c r="CH403" s="106"/>
      <c r="CI403" s="106"/>
      <c r="CJ403" s="106"/>
      <c r="CK403" s="106"/>
      <c r="CL403" s="106"/>
      <c r="CM403" s="106"/>
      <c r="CN403" s="106"/>
      <c r="CO403" s="106"/>
      <c r="CP403" s="106"/>
      <c r="CQ403" s="106"/>
      <c r="CR403" s="106"/>
      <c r="CS403" s="106"/>
      <c r="CT403" s="106"/>
      <c r="CU403" s="106"/>
      <c r="CV403" s="106"/>
      <c r="CW403" s="106"/>
      <c r="CX403" s="106"/>
      <c r="CY403" s="106"/>
      <c r="CZ403" s="106"/>
      <c r="DA403" s="106"/>
      <c r="DB403" s="106"/>
      <c r="DC403" s="106"/>
      <c r="DD403" s="106"/>
      <c r="DE403" s="106"/>
      <c r="DF403" s="106"/>
      <c r="DG403" s="106"/>
      <c r="DH403" s="106"/>
      <c r="DI403" s="106"/>
      <c r="DJ403" s="106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6"/>
      <c r="DV403" s="106"/>
      <c r="DW403" s="106"/>
      <c r="DX403" s="106"/>
      <c r="DY403" s="106"/>
      <c r="DZ403" s="106"/>
      <c r="EA403" s="106"/>
      <c r="EB403" s="106"/>
      <c r="EC403" s="106"/>
      <c r="ED403" s="106"/>
      <c r="EE403" s="106"/>
      <c r="EF403" s="106"/>
      <c r="EG403" s="106"/>
      <c r="EH403" s="106"/>
    </row>
    <row r="404" spans="9:138" s="102" customFormat="1" x14ac:dyDescent="0.15"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  <c r="BY404" s="106"/>
      <c r="BZ404" s="106"/>
      <c r="CA404" s="106"/>
      <c r="CB404" s="106"/>
      <c r="CC404" s="106"/>
      <c r="CD404" s="106"/>
      <c r="CE404" s="106"/>
      <c r="CF404" s="106"/>
      <c r="CG404" s="106"/>
      <c r="CH404" s="106"/>
      <c r="CI404" s="106"/>
      <c r="CJ404" s="106"/>
      <c r="CK404" s="106"/>
      <c r="CL404" s="106"/>
      <c r="CM404" s="106"/>
      <c r="CN404" s="106"/>
      <c r="CO404" s="106"/>
      <c r="CP404" s="106"/>
      <c r="CQ404" s="106"/>
      <c r="CR404" s="106"/>
      <c r="CS404" s="106"/>
      <c r="CT404" s="106"/>
      <c r="CU404" s="106"/>
      <c r="CV404" s="106"/>
      <c r="CW404" s="106"/>
      <c r="CX404" s="106"/>
      <c r="CY404" s="106"/>
      <c r="CZ404" s="106"/>
      <c r="DA404" s="106"/>
      <c r="DB404" s="106"/>
      <c r="DC404" s="106"/>
      <c r="DD404" s="106"/>
      <c r="DE404" s="106"/>
      <c r="DF404" s="106"/>
      <c r="DG404" s="106"/>
      <c r="DH404" s="106"/>
      <c r="DI404" s="106"/>
      <c r="DJ404" s="106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6"/>
      <c r="DV404" s="106"/>
      <c r="DW404" s="106"/>
      <c r="DX404" s="106"/>
      <c r="DY404" s="106"/>
      <c r="DZ404" s="106"/>
      <c r="EA404" s="106"/>
      <c r="EB404" s="106"/>
      <c r="EC404" s="106"/>
      <c r="ED404" s="106"/>
      <c r="EE404" s="106"/>
      <c r="EF404" s="106"/>
      <c r="EG404" s="106"/>
      <c r="EH404" s="106"/>
    </row>
    <row r="405" spans="9:138" s="102" customFormat="1" x14ac:dyDescent="0.15"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CT405" s="106"/>
      <c r="CU405" s="106"/>
      <c r="CV405" s="106"/>
      <c r="CW405" s="106"/>
      <c r="CX405" s="106"/>
      <c r="CY405" s="106"/>
      <c r="CZ405" s="106"/>
      <c r="DA405" s="106"/>
      <c r="DB405" s="106"/>
      <c r="DC405" s="106"/>
      <c r="DD405" s="106"/>
      <c r="DE405" s="106"/>
      <c r="DF405" s="106"/>
      <c r="DG405" s="106"/>
      <c r="DH405" s="106"/>
      <c r="DI405" s="106"/>
      <c r="DJ405" s="106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6"/>
      <c r="DV405" s="106"/>
      <c r="DW405" s="106"/>
      <c r="DX405" s="106"/>
      <c r="DY405" s="106"/>
      <c r="DZ405" s="106"/>
      <c r="EA405" s="106"/>
      <c r="EB405" s="106"/>
      <c r="EC405" s="106"/>
      <c r="ED405" s="106"/>
      <c r="EE405" s="106"/>
      <c r="EF405" s="106"/>
      <c r="EG405" s="106"/>
      <c r="EH405" s="106"/>
    </row>
    <row r="406" spans="9:138" s="102" customFormat="1" x14ac:dyDescent="0.15"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  <c r="EB406" s="106"/>
      <c r="EC406" s="106"/>
      <c r="ED406" s="106"/>
      <c r="EE406" s="106"/>
      <c r="EF406" s="106"/>
      <c r="EG406" s="106"/>
      <c r="EH406" s="106"/>
    </row>
    <row r="407" spans="9:138" s="102" customFormat="1" x14ac:dyDescent="0.15"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  <c r="EB407" s="106"/>
      <c r="EC407" s="106"/>
      <c r="ED407" s="106"/>
      <c r="EE407" s="106"/>
      <c r="EF407" s="106"/>
      <c r="EG407" s="106"/>
      <c r="EH407" s="106"/>
    </row>
    <row r="408" spans="9:138" s="102" customFormat="1" x14ac:dyDescent="0.15"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6"/>
      <c r="DC408" s="106"/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6"/>
      <c r="DV408" s="106"/>
      <c r="DW408" s="106"/>
      <c r="DX408" s="106"/>
      <c r="DY408" s="106"/>
      <c r="DZ408" s="106"/>
      <c r="EA408" s="106"/>
      <c r="EB408" s="106"/>
      <c r="EC408" s="106"/>
      <c r="ED408" s="106"/>
      <c r="EE408" s="106"/>
      <c r="EF408" s="106"/>
      <c r="EG408" s="106"/>
      <c r="EH408" s="106"/>
    </row>
    <row r="409" spans="9:138" s="102" customFormat="1" x14ac:dyDescent="0.15"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6"/>
      <c r="DC409" s="106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6"/>
      <c r="DV409" s="106"/>
      <c r="DW409" s="106"/>
      <c r="DX409" s="106"/>
      <c r="DY409" s="106"/>
      <c r="DZ409" s="106"/>
      <c r="EA409" s="106"/>
      <c r="EB409" s="106"/>
      <c r="EC409" s="106"/>
      <c r="ED409" s="106"/>
      <c r="EE409" s="106"/>
      <c r="EF409" s="106"/>
      <c r="EG409" s="106"/>
      <c r="EH409" s="106"/>
    </row>
    <row r="410" spans="9:138" s="102" customFormat="1" x14ac:dyDescent="0.15"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6"/>
      <c r="DC410" s="106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6"/>
      <c r="DV410" s="106"/>
      <c r="DW410" s="106"/>
      <c r="DX410" s="106"/>
      <c r="DY410" s="106"/>
      <c r="DZ410" s="106"/>
      <c r="EA410" s="106"/>
      <c r="EB410" s="106"/>
      <c r="EC410" s="106"/>
      <c r="ED410" s="106"/>
      <c r="EE410" s="106"/>
      <c r="EF410" s="106"/>
      <c r="EG410" s="106"/>
      <c r="EH410" s="106"/>
    </row>
    <row r="411" spans="9:138" s="102" customFormat="1" x14ac:dyDescent="0.15"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6"/>
      <c r="DC411" s="106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6"/>
      <c r="DV411" s="106"/>
      <c r="DW411" s="106"/>
      <c r="DX411" s="106"/>
      <c r="DY411" s="106"/>
      <c r="DZ411" s="106"/>
      <c r="EA411" s="106"/>
      <c r="EB411" s="106"/>
      <c r="EC411" s="106"/>
      <c r="ED411" s="106"/>
      <c r="EE411" s="106"/>
      <c r="EF411" s="106"/>
      <c r="EG411" s="106"/>
      <c r="EH411" s="106"/>
    </row>
    <row r="412" spans="9:138" s="102" customFormat="1" x14ac:dyDescent="0.15"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6"/>
      <c r="DC412" s="106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6"/>
      <c r="DV412" s="106"/>
      <c r="DW412" s="106"/>
      <c r="DX412" s="106"/>
      <c r="DY412" s="106"/>
      <c r="DZ412" s="106"/>
      <c r="EA412" s="106"/>
      <c r="EB412" s="106"/>
      <c r="EC412" s="106"/>
      <c r="ED412" s="106"/>
      <c r="EE412" s="106"/>
      <c r="EF412" s="106"/>
      <c r="EG412" s="106"/>
      <c r="EH412" s="106"/>
    </row>
    <row r="413" spans="9:138" s="102" customFormat="1" x14ac:dyDescent="0.15"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6"/>
      <c r="DC413" s="106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6"/>
      <c r="DV413" s="106"/>
      <c r="DW413" s="106"/>
      <c r="DX413" s="106"/>
      <c r="DY413" s="106"/>
      <c r="DZ413" s="106"/>
      <c r="EA413" s="106"/>
      <c r="EB413" s="106"/>
      <c r="EC413" s="106"/>
      <c r="ED413" s="106"/>
      <c r="EE413" s="106"/>
      <c r="EF413" s="106"/>
      <c r="EG413" s="106"/>
      <c r="EH413" s="106"/>
    </row>
    <row r="414" spans="9:138" s="102" customFormat="1" x14ac:dyDescent="0.15"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6"/>
      <c r="DC414" s="106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6"/>
      <c r="DV414" s="106"/>
      <c r="DW414" s="106"/>
      <c r="DX414" s="106"/>
      <c r="DY414" s="106"/>
      <c r="DZ414" s="106"/>
      <c r="EA414" s="106"/>
      <c r="EB414" s="106"/>
      <c r="EC414" s="106"/>
      <c r="ED414" s="106"/>
      <c r="EE414" s="106"/>
      <c r="EF414" s="106"/>
      <c r="EG414" s="106"/>
      <c r="EH414" s="106"/>
    </row>
    <row r="415" spans="9:138" s="102" customFormat="1" x14ac:dyDescent="0.15"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6"/>
      <c r="DC415" s="106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6"/>
      <c r="DV415" s="106"/>
      <c r="DW415" s="106"/>
      <c r="DX415" s="106"/>
      <c r="DY415" s="106"/>
      <c r="DZ415" s="106"/>
      <c r="EA415" s="106"/>
      <c r="EB415" s="106"/>
      <c r="EC415" s="106"/>
      <c r="ED415" s="106"/>
      <c r="EE415" s="106"/>
      <c r="EF415" s="106"/>
      <c r="EG415" s="106"/>
      <c r="EH415" s="106"/>
    </row>
    <row r="416" spans="9:138" s="102" customFormat="1" x14ac:dyDescent="0.15"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6"/>
      <c r="DC416" s="106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6"/>
      <c r="DV416" s="106"/>
      <c r="DW416" s="106"/>
      <c r="DX416" s="106"/>
      <c r="DY416" s="106"/>
      <c r="DZ416" s="106"/>
      <c r="EA416" s="106"/>
      <c r="EB416" s="106"/>
      <c r="EC416" s="106"/>
      <c r="ED416" s="106"/>
      <c r="EE416" s="106"/>
      <c r="EF416" s="106"/>
      <c r="EG416" s="106"/>
      <c r="EH416" s="106"/>
    </row>
    <row r="417" spans="9:138" s="102" customFormat="1" x14ac:dyDescent="0.15"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6"/>
      <c r="DC417" s="106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6"/>
      <c r="DV417" s="106"/>
      <c r="DW417" s="106"/>
      <c r="DX417" s="106"/>
      <c r="DY417" s="106"/>
      <c r="DZ417" s="106"/>
      <c r="EA417" s="106"/>
      <c r="EB417" s="106"/>
      <c r="EC417" s="106"/>
      <c r="ED417" s="106"/>
      <c r="EE417" s="106"/>
      <c r="EF417" s="106"/>
      <c r="EG417" s="106"/>
      <c r="EH417" s="106"/>
    </row>
    <row r="418" spans="9:138" s="102" customFormat="1" x14ac:dyDescent="0.15"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6"/>
      <c r="CO418" s="106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6"/>
      <c r="DC418" s="106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6"/>
      <c r="DV418" s="106"/>
      <c r="DW418" s="106"/>
      <c r="DX418" s="106"/>
      <c r="DY418" s="106"/>
      <c r="DZ418" s="106"/>
      <c r="EA418" s="106"/>
      <c r="EB418" s="106"/>
      <c r="EC418" s="106"/>
      <c r="ED418" s="106"/>
      <c r="EE418" s="106"/>
      <c r="EF418" s="106"/>
      <c r="EG418" s="106"/>
      <c r="EH418" s="106"/>
    </row>
    <row r="419" spans="9:138" s="102" customFormat="1" x14ac:dyDescent="0.15"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6"/>
      <c r="CO419" s="106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6"/>
      <c r="DC419" s="106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6"/>
      <c r="DV419" s="106"/>
      <c r="DW419" s="106"/>
      <c r="DX419" s="106"/>
      <c r="DY419" s="106"/>
      <c r="DZ419" s="106"/>
      <c r="EA419" s="106"/>
      <c r="EB419" s="106"/>
      <c r="EC419" s="106"/>
      <c r="ED419" s="106"/>
      <c r="EE419" s="106"/>
      <c r="EF419" s="106"/>
      <c r="EG419" s="106"/>
      <c r="EH419" s="106"/>
    </row>
    <row r="420" spans="9:138" s="102" customFormat="1" x14ac:dyDescent="0.15"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6"/>
      <c r="CO420" s="106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6"/>
      <c r="DC420" s="106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6"/>
      <c r="DV420" s="106"/>
      <c r="DW420" s="106"/>
      <c r="DX420" s="106"/>
      <c r="DY420" s="106"/>
      <c r="DZ420" s="106"/>
      <c r="EA420" s="106"/>
      <c r="EB420" s="106"/>
      <c r="EC420" s="106"/>
      <c r="ED420" s="106"/>
      <c r="EE420" s="106"/>
      <c r="EF420" s="106"/>
      <c r="EG420" s="106"/>
      <c r="EH420" s="106"/>
    </row>
    <row r="421" spans="9:138" s="102" customFormat="1" x14ac:dyDescent="0.15"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6"/>
      <c r="CO421" s="106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6"/>
      <c r="DC421" s="106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6"/>
      <c r="DV421" s="106"/>
      <c r="DW421" s="106"/>
      <c r="DX421" s="106"/>
      <c r="DY421" s="106"/>
      <c r="DZ421" s="106"/>
      <c r="EA421" s="106"/>
      <c r="EB421" s="106"/>
      <c r="EC421" s="106"/>
      <c r="ED421" s="106"/>
      <c r="EE421" s="106"/>
      <c r="EF421" s="106"/>
      <c r="EG421" s="106"/>
      <c r="EH421" s="106"/>
    </row>
    <row r="422" spans="9:138" s="102" customFormat="1" x14ac:dyDescent="0.15"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6"/>
      <c r="CO422" s="106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6"/>
      <c r="DC422" s="106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6"/>
      <c r="DV422" s="106"/>
      <c r="DW422" s="106"/>
      <c r="DX422" s="106"/>
      <c r="DY422" s="106"/>
      <c r="DZ422" s="106"/>
      <c r="EA422" s="106"/>
      <c r="EB422" s="106"/>
      <c r="EC422" s="106"/>
      <c r="ED422" s="106"/>
      <c r="EE422" s="106"/>
      <c r="EF422" s="106"/>
      <c r="EG422" s="106"/>
      <c r="EH422" s="106"/>
    </row>
    <row r="423" spans="9:138" s="102" customFormat="1" x14ac:dyDescent="0.15"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6"/>
      <c r="CO423" s="106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6"/>
      <c r="DC423" s="106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6"/>
      <c r="DV423" s="106"/>
      <c r="DW423" s="106"/>
      <c r="DX423" s="106"/>
      <c r="DY423" s="106"/>
      <c r="DZ423" s="106"/>
      <c r="EA423" s="106"/>
      <c r="EB423" s="106"/>
      <c r="EC423" s="106"/>
      <c r="ED423" s="106"/>
      <c r="EE423" s="106"/>
      <c r="EF423" s="106"/>
      <c r="EG423" s="106"/>
      <c r="EH423" s="106"/>
    </row>
    <row r="424" spans="9:138" s="102" customFormat="1" x14ac:dyDescent="0.15"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  <c r="BY424" s="106"/>
      <c r="BZ424" s="106"/>
      <c r="CA424" s="106"/>
      <c r="CB424" s="106"/>
      <c r="CC424" s="106"/>
      <c r="CD424" s="106"/>
      <c r="CE424" s="106"/>
      <c r="CF424" s="106"/>
      <c r="CG424" s="106"/>
      <c r="CH424" s="106"/>
      <c r="CI424" s="106"/>
      <c r="CJ424" s="106"/>
      <c r="CK424" s="106"/>
      <c r="CL424" s="106"/>
      <c r="CM424" s="106"/>
      <c r="CN424" s="106"/>
      <c r="CO424" s="106"/>
      <c r="CP424" s="106"/>
      <c r="CQ424" s="106"/>
      <c r="CR424" s="106"/>
      <c r="CS424" s="106"/>
      <c r="CT424" s="106"/>
      <c r="CU424" s="106"/>
      <c r="CV424" s="106"/>
      <c r="CW424" s="106"/>
      <c r="CX424" s="106"/>
      <c r="CY424" s="106"/>
      <c r="CZ424" s="106"/>
      <c r="DA424" s="106"/>
      <c r="DB424" s="106"/>
      <c r="DC424" s="106"/>
      <c r="DD424" s="106"/>
      <c r="DE424" s="106"/>
      <c r="DF424" s="106"/>
      <c r="DG424" s="106"/>
      <c r="DH424" s="106"/>
      <c r="DI424" s="106"/>
      <c r="DJ424" s="106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6"/>
      <c r="DV424" s="106"/>
      <c r="DW424" s="106"/>
      <c r="DX424" s="106"/>
      <c r="DY424" s="106"/>
      <c r="DZ424" s="106"/>
      <c r="EA424" s="106"/>
      <c r="EB424" s="106"/>
      <c r="EC424" s="106"/>
      <c r="ED424" s="106"/>
      <c r="EE424" s="106"/>
      <c r="EF424" s="106"/>
      <c r="EG424" s="106"/>
      <c r="EH424" s="106"/>
    </row>
    <row r="425" spans="9:138" s="102" customFormat="1" x14ac:dyDescent="0.15"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  <c r="CL425" s="106"/>
      <c r="CM425" s="106"/>
      <c r="CN425" s="106"/>
      <c r="CO425" s="106"/>
      <c r="CP425" s="106"/>
      <c r="CQ425" s="106"/>
      <c r="CR425" s="106"/>
      <c r="CS425" s="106"/>
      <c r="CT425" s="106"/>
      <c r="CU425" s="106"/>
      <c r="CV425" s="106"/>
      <c r="CW425" s="106"/>
      <c r="CX425" s="106"/>
      <c r="CY425" s="106"/>
      <c r="CZ425" s="106"/>
      <c r="DA425" s="106"/>
      <c r="DB425" s="106"/>
      <c r="DC425" s="106"/>
      <c r="DD425" s="106"/>
      <c r="DE425" s="106"/>
      <c r="DF425" s="106"/>
      <c r="DG425" s="106"/>
      <c r="DH425" s="106"/>
      <c r="DI425" s="106"/>
      <c r="DJ425" s="106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6"/>
      <c r="DV425" s="106"/>
      <c r="DW425" s="106"/>
      <c r="DX425" s="106"/>
      <c r="DY425" s="106"/>
      <c r="DZ425" s="106"/>
      <c r="EA425" s="106"/>
      <c r="EB425" s="106"/>
      <c r="EC425" s="106"/>
      <c r="ED425" s="106"/>
      <c r="EE425" s="106"/>
      <c r="EF425" s="106"/>
      <c r="EG425" s="106"/>
      <c r="EH425" s="106"/>
    </row>
    <row r="426" spans="9:138" s="102" customFormat="1" x14ac:dyDescent="0.15"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  <c r="BY426" s="106"/>
      <c r="BZ426" s="106"/>
      <c r="CA426" s="106"/>
      <c r="CB426" s="106"/>
      <c r="CC426" s="106"/>
      <c r="CD426" s="106"/>
      <c r="CE426" s="106"/>
      <c r="CF426" s="106"/>
      <c r="CG426" s="106"/>
      <c r="CH426" s="106"/>
      <c r="CI426" s="106"/>
      <c r="CJ426" s="106"/>
      <c r="CK426" s="106"/>
      <c r="CL426" s="106"/>
      <c r="CM426" s="106"/>
      <c r="CN426" s="106"/>
      <c r="CO426" s="106"/>
      <c r="CP426" s="106"/>
      <c r="CQ426" s="106"/>
      <c r="CR426" s="106"/>
      <c r="CS426" s="106"/>
      <c r="CT426" s="106"/>
      <c r="CU426" s="106"/>
      <c r="CV426" s="106"/>
      <c r="CW426" s="106"/>
      <c r="CX426" s="106"/>
      <c r="CY426" s="106"/>
      <c r="CZ426" s="106"/>
      <c r="DA426" s="106"/>
      <c r="DB426" s="106"/>
      <c r="DC426" s="106"/>
      <c r="DD426" s="106"/>
      <c r="DE426" s="106"/>
      <c r="DF426" s="106"/>
      <c r="DG426" s="106"/>
      <c r="DH426" s="106"/>
      <c r="DI426" s="106"/>
      <c r="DJ426" s="106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6"/>
      <c r="DV426" s="106"/>
      <c r="DW426" s="106"/>
      <c r="DX426" s="106"/>
      <c r="DY426" s="106"/>
      <c r="DZ426" s="106"/>
      <c r="EA426" s="106"/>
      <c r="EB426" s="106"/>
      <c r="EC426" s="106"/>
      <c r="ED426" s="106"/>
      <c r="EE426" s="106"/>
      <c r="EF426" s="106"/>
      <c r="EG426" s="106"/>
      <c r="EH426" s="106"/>
    </row>
    <row r="427" spans="9:138" s="102" customFormat="1" x14ac:dyDescent="0.15"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  <c r="BY427" s="106"/>
      <c r="BZ427" s="106"/>
      <c r="CA427" s="106"/>
      <c r="CB427" s="106"/>
      <c r="CC427" s="106"/>
      <c r="CD427" s="106"/>
      <c r="CE427" s="106"/>
      <c r="CF427" s="106"/>
      <c r="CG427" s="106"/>
      <c r="CH427" s="106"/>
      <c r="CI427" s="106"/>
      <c r="CJ427" s="106"/>
      <c r="CK427" s="106"/>
      <c r="CL427" s="106"/>
      <c r="CM427" s="106"/>
      <c r="CN427" s="106"/>
      <c r="CO427" s="106"/>
      <c r="CP427" s="106"/>
      <c r="CQ427" s="106"/>
      <c r="CR427" s="106"/>
      <c r="CS427" s="106"/>
      <c r="CT427" s="106"/>
      <c r="CU427" s="106"/>
      <c r="CV427" s="106"/>
      <c r="CW427" s="106"/>
      <c r="CX427" s="106"/>
      <c r="CY427" s="106"/>
      <c r="CZ427" s="106"/>
      <c r="DA427" s="106"/>
      <c r="DB427" s="106"/>
      <c r="DC427" s="106"/>
      <c r="DD427" s="106"/>
      <c r="DE427" s="106"/>
      <c r="DF427" s="106"/>
      <c r="DG427" s="106"/>
      <c r="DH427" s="106"/>
      <c r="DI427" s="106"/>
      <c r="DJ427" s="106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6"/>
      <c r="DV427" s="106"/>
      <c r="DW427" s="106"/>
      <c r="DX427" s="106"/>
      <c r="DY427" s="106"/>
      <c r="DZ427" s="106"/>
      <c r="EA427" s="106"/>
      <c r="EB427" s="106"/>
      <c r="EC427" s="106"/>
      <c r="ED427" s="106"/>
      <c r="EE427" s="106"/>
      <c r="EF427" s="106"/>
      <c r="EG427" s="106"/>
      <c r="EH427" s="106"/>
    </row>
    <row r="428" spans="9:138" s="102" customFormat="1" x14ac:dyDescent="0.15"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6"/>
      <c r="EB428" s="106"/>
      <c r="EC428" s="106"/>
      <c r="ED428" s="106"/>
      <c r="EE428" s="106"/>
      <c r="EF428" s="106"/>
      <c r="EG428" s="106"/>
      <c r="EH428" s="106"/>
    </row>
    <row r="429" spans="9:138" s="102" customFormat="1" x14ac:dyDescent="0.15"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6"/>
      <c r="CQ429" s="106"/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6"/>
      <c r="DG429" s="106"/>
      <c r="DH429" s="106"/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6"/>
      <c r="DV429" s="106"/>
      <c r="DW429" s="106"/>
      <c r="DX429" s="106"/>
      <c r="DY429" s="106"/>
      <c r="DZ429" s="106"/>
      <c r="EA429" s="106"/>
      <c r="EB429" s="106"/>
      <c r="EC429" s="106"/>
      <c r="ED429" s="106"/>
      <c r="EE429" s="106"/>
      <c r="EF429" s="106"/>
      <c r="EG429" s="106"/>
      <c r="EH429" s="106"/>
    </row>
    <row r="430" spans="9:138" s="102" customFormat="1" x14ac:dyDescent="0.15"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6"/>
      <c r="CQ430" s="106"/>
      <c r="CR430" s="106"/>
      <c r="CS430" s="106"/>
      <c r="CT430" s="106"/>
      <c r="CU430" s="106"/>
      <c r="CV430" s="106"/>
      <c r="CW430" s="106"/>
      <c r="CX430" s="106"/>
      <c r="CY430" s="106"/>
      <c r="CZ430" s="106"/>
      <c r="DA430" s="106"/>
      <c r="DB430" s="106"/>
      <c r="DC430" s="106"/>
      <c r="DD430" s="106"/>
      <c r="DE430" s="106"/>
      <c r="DF430" s="106"/>
      <c r="DG430" s="106"/>
      <c r="DH430" s="106"/>
      <c r="DI430" s="106"/>
      <c r="DJ430" s="106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6"/>
      <c r="DV430" s="106"/>
      <c r="DW430" s="106"/>
      <c r="DX430" s="106"/>
      <c r="DY430" s="106"/>
      <c r="DZ430" s="106"/>
      <c r="EA430" s="106"/>
      <c r="EB430" s="106"/>
      <c r="EC430" s="106"/>
      <c r="ED430" s="106"/>
      <c r="EE430" s="106"/>
      <c r="EF430" s="106"/>
      <c r="EG430" s="106"/>
      <c r="EH430" s="106"/>
    </row>
    <row r="431" spans="9:138" s="102" customFormat="1" x14ac:dyDescent="0.15"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  <c r="BY431" s="106"/>
      <c r="BZ431" s="106"/>
      <c r="CA431" s="106"/>
      <c r="CB431" s="106"/>
      <c r="CC431" s="106"/>
      <c r="CD431" s="106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6"/>
      <c r="CQ431" s="106"/>
      <c r="CR431" s="106"/>
      <c r="CS431" s="106"/>
      <c r="CT431" s="106"/>
      <c r="CU431" s="106"/>
      <c r="CV431" s="106"/>
      <c r="CW431" s="106"/>
      <c r="CX431" s="106"/>
      <c r="CY431" s="106"/>
      <c r="CZ431" s="106"/>
      <c r="DA431" s="106"/>
      <c r="DB431" s="106"/>
      <c r="DC431" s="106"/>
      <c r="DD431" s="106"/>
      <c r="DE431" s="106"/>
      <c r="DF431" s="106"/>
      <c r="DG431" s="106"/>
      <c r="DH431" s="106"/>
      <c r="DI431" s="106"/>
      <c r="DJ431" s="106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6"/>
      <c r="DV431" s="106"/>
      <c r="DW431" s="106"/>
      <c r="DX431" s="106"/>
      <c r="DY431" s="106"/>
      <c r="DZ431" s="106"/>
      <c r="EA431" s="106"/>
      <c r="EB431" s="106"/>
      <c r="EC431" s="106"/>
      <c r="ED431" s="106"/>
      <c r="EE431" s="106"/>
      <c r="EF431" s="106"/>
      <c r="EG431" s="106"/>
      <c r="EH431" s="106"/>
    </row>
    <row r="432" spans="9:138" s="102" customFormat="1" x14ac:dyDescent="0.15"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  <c r="BY432" s="106"/>
      <c r="BZ432" s="106"/>
      <c r="CA432" s="106"/>
      <c r="CB432" s="106"/>
      <c r="CC432" s="106"/>
      <c r="CD432" s="106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6"/>
      <c r="CQ432" s="106"/>
      <c r="CR432" s="106"/>
      <c r="CS432" s="106"/>
      <c r="CT432" s="106"/>
      <c r="CU432" s="106"/>
      <c r="CV432" s="106"/>
      <c r="CW432" s="106"/>
      <c r="CX432" s="106"/>
      <c r="CY432" s="106"/>
      <c r="CZ432" s="106"/>
      <c r="DA432" s="106"/>
      <c r="DB432" s="106"/>
      <c r="DC432" s="106"/>
      <c r="DD432" s="106"/>
      <c r="DE432" s="106"/>
      <c r="DF432" s="106"/>
      <c r="DG432" s="106"/>
      <c r="DH432" s="106"/>
      <c r="DI432" s="106"/>
      <c r="DJ432" s="106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6"/>
      <c r="DV432" s="106"/>
      <c r="DW432" s="106"/>
      <c r="DX432" s="106"/>
      <c r="DY432" s="106"/>
      <c r="DZ432" s="106"/>
      <c r="EA432" s="106"/>
      <c r="EB432" s="106"/>
      <c r="EC432" s="106"/>
      <c r="ED432" s="106"/>
      <c r="EE432" s="106"/>
      <c r="EF432" s="106"/>
      <c r="EG432" s="106"/>
      <c r="EH432" s="106"/>
    </row>
    <row r="433" spans="9:138" s="102" customFormat="1" x14ac:dyDescent="0.15"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  <c r="BY433" s="106"/>
      <c r="BZ433" s="106"/>
      <c r="CA433" s="106"/>
      <c r="CB433" s="106"/>
      <c r="CC433" s="106"/>
      <c r="CD433" s="106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6"/>
      <c r="CQ433" s="106"/>
      <c r="CR433" s="106"/>
      <c r="CS433" s="106"/>
      <c r="CT433" s="106"/>
      <c r="CU433" s="106"/>
      <c r="CV433" s="106"/>
      <c r="CW433" s="106"/>
      <c r="CX433" s="106"/>
      <c r="CY433" s="106"/>
      <c r="CZ433" s="106"/>
      <c r="DA433" s="106"/>
      <c r="DB433" s="106"/>
      <c r="DC433" s="106"/>
      <c r="DD433" s="106"/>
      <c r="DE433" s="106"/>
      <c r="DF433" s="106"/>
      <c r="DG433" s="106"/>
      <c r="DH433" s="106"/>
      <c r="DI433" s="106"/>
      <c r="DJ433" s="106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6"/>
      <c r="DV433" s="106"/>
      <c r="DW433" s="106"/>
      <c r="DX433" s="106"/>
      <c r="DY433" s="106"/>
      <c r="DZ433" s="106"/>
      <c r="EA433" s="106"/>
      <c r="EB433" s="106"/>
      <c r="EC433" s="106"/>
      <c r="ED433" s="106"/>
      <c r="EE433" s="106"/>
      <c r="EF433" s="106"/>
      <c r="EG433" s="106"/>
      <c r="EH433" s="106"/>
    </row>
    <row r="434" spans="9:138" s="102" customFormat="1" x14ac:dyDescent="0.15"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6"/>
      <c r="CQ434" s="106"/>
      <c r="CR434" s="106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6"/>
      <c r="DH434" s="106"/>
      <c r="DI434" s="106"/>
      <c r="DJ434" s="106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6"/>
      <c r="DV434" s="106"/>
      <c r="DW434" s="106"/>
      <c r="DX434" s="106"/>
      <c r="DY434" s="106"/>
      <c r="DZ434" s="106"/>
      <c r="EA434" s="106"/>
      <c r="EB434" s="106"/>
      <c r="EC434" s="106"/>
      <c r="ED434" s="106"/>
      <c r="EE434" s="106"/>
      <c r="EF434" s="106"/>
      <c r="EG434" s="106"/>
      <c r="EH434" s="106"/>
    </row>
    <row r="435" spans="9:138" s="102" customFormat="1" x14ac:dyDescent="0.15"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6"/>
      <c r="DZ435" s="106"/>
      <c r="EA435" s="106"/>
      <c r="EB435" s="106"/>
      <c r="EC435" s="106"/>
      <c r="ED435" s="106"/>
      <c r="EE435" s="106"/>
      <c r="EF435" s="106"/>
      <c r="EG435" s="106"/>
      <c r="EH435" s="106"/>
    </row>
    <row r="436" spans="9:138" s="102" customFormat="1" x14ac:dyDescent="0.15"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6"/>
      <c r="CQ436" s="106"/>
      <c r="CR436" s="106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6"/>
      <c r="DH436" s="106"/>
      <c r="DI436" s="106"/>
      <c r="DJ436" s="106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6"/>
      <c r="DV436" s="106"/>
      <c r="DW436" s="106"/>
      <c r="DX436" s="106"/>
      <c r="DY436" s="106"/>
      <c r="DZ436" s="106"/>
      <c r="EA436" s="106"/>
      <c r="EB436" s="106"/>
      <c r="EC436" s="106"/>
      <c r="ED436" s="106"/>
      <c r="EE436" s="106"/>
      <c r="EF436" s="106"/>
      <c r="EG436" s="106"/>
      <c r="EH436" s="106"/>
    </row>
    <row r="437" spans="9:138" s="102" customFormat="1" x14ac:dyDescent="0.15"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  <c r="BY437" s="106"/>
      <c r="BZ437" s="106"/>
      <c r="CA437" s="106"/>
      <c r="CB437" s="106"/>
      <c r="CC437" s="106"/>
      <c r="CD437" s="106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6"/>
      <c r="CQ437" s="106"/>
      <c r="CR437" s="106"/>
      <c r="CS437" s="106"/>
      <c r="CT437" s="106"/>
      <c r="CU437" s="106"/>
      <c r="CV437" s="106"/>
      <c r="CW437" s="106"/>
      <c r="CX437" s="106"/>
      <c r="CY437" s="106"/>
      <c r="CZ437" s="106"/>
      <c r="DA437" s="106"/>
      <c r="DB437" s="106"/>
      <c r="DC437" s="106"/>
      <c r="DD437" s="106"/>
      <c r="DE437" s="106"/>
      <c r="DF437" s="106"/>
      <c r="DG437" s="106"/>
      <c r="DH437" s="106"/>
      <c r="DI437" s="106"/>
      <c r="DJ437" s="106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6"/>
      <c r="DV437" s="106"/>
      <c r="DW437" s="106"/>
      <c r="DX437" s="106"/>
      <c r="DY437" s="106"/>
      <c r="DZ437" s="106"/>
      <c r="EA437" s="106"/>
      <c r="EB437" s="106"/>
      <c r="EC437" s="106"/>
      <c r="ED437" s="106"/>
      <c r="EE437" s="106"/>
      <c r="EF437" s="106"/>
      <c r="EG437" s="106"/>
      <c r="EH437" s="106"/>
    </row>
    <row r="438" spans="9:138" s="102" customFormat="1" x14ac:dyDescent="0.15"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  <c r="BY438" s="106"/>
      <c r="BZ438" s="106"/>
      <c r="CA438" s="106"/>
      <c r="CB438" s="106"/>
      <c r="CC438" s="106"/>
      <c r="CD438" s="106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6"/>
      <c r="CQ438" s="106"/>
      <c r="CR438" s="106"/>
      <c r="CS438" s="106"/>
      <c r="CT438" s="106"/>
      <c r="CU438" s="106"/>
      <c r="CV438" s="106"/>
      <c r="CW438" s="106"/>
      <c r="CX438" s="106"/>
      <c r="CY438" s="106"/>
      <c r="CZ438" s="106"/>
      <c r="DA438" s="106"/>
      <c r="DB438" s="106"/>
      <c r="DC438" s="106"/>
      <c r="DD438" s="106"/>
      <c r="DE438" s="106"/>
      <c r="DF438" s="106"/>
      <c r="DG438" s="106"/>
      <c r="DH438" s="106"/>
      <c r="DI438" s="106"/>
      <c r="DJ438" s="106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6"/>
      <c r="DV438" s="106"/>
      <c r="DW438" s="106"/>
      <c r="DX438" s="106"/>
      <c r="DY438" s="106"/>
      <c r="DZ438" s="106"/>
      <c r="EA438" s="106"/>
      <c r="EB438" s="106"/>
      <c r="EC438" s="106"/>
      <c r="ED438" s="106"/>
      <c r="EE438" s="106"/>
      <c r="EF438" s="106"/>
      <c r="EG438" s="106"/>
      <c r="EH438" s="106"/>
    </row>
    <row r="439" spans="9:138" s="102" customFormat="1" x14ac:dyDescent="0.15"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  <c r="BY439" s="106"/>
      <c r="BZ439" s="106"/>
      <c r="CA439" s="106"/>
      <c r="CB439" s="106"/>
      <c r="CC439" s="106"/>
      <c r="CD439" s="106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6"/>
      <c r="CQ439" s="106"/>
      <c r="CR439" s="106"/>
      <c r="CS439" s="106"/>
      <c r="CT439" s="106"/>
      <c r="CU439" s="106"/>
      <c r="CV439" s="106"/>
      <c r="CW439" s="106"/>
      <c r="CX439" s="106"/>
      <c r="CY439" s="106"/>
      <c r="CZ439" s="106"/>
      <c r="DA439" s="106"/>
      <c r="DB439" s="106"/>
      <c r="DC439" s="106"/>
      <c r="DD439" s="106"/>
      <c r="DE439" s="106"/>
      <c r="DF439" s="106"/>
      <c r="DG439" s="106"/>
      <c r="DH439" s="106"/>
      <c r="DI439" s="106"/>
      <c r="DJ439" s="106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6"/>
      <c r="DV439" s="106"/>
      <c r="DW439" s="106"/>
      <c r="DX439" s="106"/>
      <c r="DY439" s="106"/>
      <c r="DZ439" s="106"/>
      <c r="EA439" s="106"/>
      <c r="EB439" s="106"/>
      <c r="EC439" s="106"/>
      <c r="ED439" s="106"/>
      <c r="EE439" s="106"/>
      <c r="EF439" s="106"/>
      <c r="EG439" s="106"/>
      <c r="EH439" s="106"/>
    </row>
    <row r="440" spans="9:138" s="102" customFormat="1" x14ac:dyDescent="0.15"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  <c r="BY440" s="106"/>
      <c r="BZ440" s="106"/>
      <c r="CA440" s="106"/>
      <c r="CB440" s="106"/>
      <c r="CC440" s="106"/>
      <c r="CD440" s="106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6"/>
      <c r="CQ440" s="106"/>
      <c r="CR440" s="106"/>
      <c r="CS440" s="106"/>
      <c r="CT440" s="106"/>
      <c r="CU440" s="106"/>
      <c r="CV440" s="106"/>
      <c r="CW440" s="106"/>
      <c r="CX440" s="106"/>
      <c r="CY440" s="106"/>
      <c r="CZ440" s="106"/>
      <c r="DA440" s="106"/>
      <c r="DB440" s="106"/>
      <c r="DC440" s="106"/>
      <c r="DD440" s="106"/>
      <c r="DE440" s="106"/>
      <c r="DF440" s="106"/>
      <c r="DG440" s="106"/>
      <c r="DH440" s="106"/>
      <c r="DI440" s="106"/>
      <c r="DJ440" s="106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6"/>
      <c r="DV440" s="106"/>
      <c r="DW440" s="106"/>
      <c r="DX440" s="106"/>
      <c r="DY440" s="106"/>
      <c r="DZ440" s="106"/>
      <c r="EA440" s="106"/>
      <c r="EB440" s="106"/>
      <c r="EC440" s="106"/>
      <c r="ED440" s="106"/>
      <c r="EE440" s="106"/>
      <c r="EF440" s="106"/>
      <c r="EG440" s="106"/>
      <c r="EH440" s="106"/>
    </row>
    <row r="441" spans="9:138" s="102" customFormat="1" x14ac:dyDescent="0.15"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  <c r="BY441" s="106"/>
      <c r="BZ441" s="106"/>
      <c r="CA441" s="106"/>
      <c r="CB441" s="106"/>
      <c r="CC441" s="106"/>
      <c r="CD441" s="106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6"/>
      <c r="CQ441" s="106"/>
      <c r="CR441" s="106"/>
      <c r="CS441" s="106"/>
      <c r="CT441" s="106"/>
      <c r="CU441" s="106"/>
      <c r="CV441" s="106"/>
      <c r="CW441" s="106"/>
      <c r="CX441" s="106"/>
      <c r="CY441" s="106"/>
      <c r="CZ441" s="106"/>
      <c r="DA441" s="106"/>
      <c r="DB441" s="106"/>
      <c r="DC441" s="106"/>
      <c r="DD441" s="106"/>
      <c r="DE441" s="106"/>
      <c r="DF441" s="106"/>
      <c r="DG441" s="106"/>
      <c r="DH441" s="106"/>
      <c r="DI441" s="106"/>
      <c r="DJ441" s="106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6"/>
      <c r="DV441" s="106"/>
      <c r="DW441" s="106"/>
      <c r="DX441" s="106"/>
      <c r="DY441" s="106"/>
      <c r="DZ441" s="106"/>
      <c r="EA441" s="106"/>
      <c r="EB441" s="106"/>
      <c r="EC441" s="106"/>
      <c r="ED441" s="106"/>
      <c r="EE441" s="106"/>
      <c r="EF441" s="106"/>
      <c r="EG441" s="106"/>
      <c r="EH441" s="106"/>
    </row>
    <row r="442" spans="9:138" s="102" customFormat="1" x14ac:dyDescent="0.15"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  <c r="BY442" s="106"/>
      <c r="BZ442" s="106"/>
      <c r="CA442" s="106"/>
      <c r="CB442" s="106"/>
      <c r="CC442" s="106"/>
      <c r="CD442" s="106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6"/>
      <c r="CQ442" s="106"/>
      <c r="CR442" s="106"/>
      <c r="CS442" s="106"/>
      <c r="CT442" s="106"/>
      <c r="CU442" s="106"/>
      <c r="CV442" s="106"/>
      <c r="CW442" s="106"/>
      <c r="CX442" s="106"/>
      <c r="CY442" s="106"/>
      <c r="CZ442" s="106"/>
      <c r="DA442" s="106"/>
      <c r="DB442" s="106"/>
      <c r="DC442" s="106"/>
      <c r="DD442" s="106"/>
      <c r="DE442" s="106"/>
      <c r="DF442" s="106"/>
      <c r="DG442" s="106"/>
      <c r="DH442" s="106"/>
      <c r="DI442" s="106"/>
      <c r="DJ442" s="106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6"/>
      <c r="DV442" s="106"/>
      <c r="DW442" s="106"/>
      <c r="DX442" s="106"/>
      <c r="DY442" s="106"/>
      <c r="DZ442" s="106"/>
      <c r="EA442" s="106"/>
      <c r="EB442" s="106"/>
      <c r="EC442" s="106"/>
      <c r="ED442" s="106"/>
      <c r="EE442" s="106"/>
      <c r="EF442" s="106"/>
      <c r="EG442" s="106"/>
      <c r="EH442" s="106"/>
    </row>
    <row r="443" spans="9:138" s="102" customFormat="1" x14ac:dyDescent="0.15"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6"/>
      <c r="CQ443" s="106"/>
      <c r="CR443" s="106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6"/>
      <c r="DH443" s="106"/>
      <c r="DI443" s="106"/>
      <c r="DJ443" s="106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6"/>
      <c r="DV443" s="106"/>
      <c r="DW443" s="106"/>
      <c r="DX443" s="106"/>
      <c r="DY443" s="106"/>
      <c r="DZ443" s="106"/>
      <c r="EA443" s="106"/>
      <c r="EB443" s="106"/>
      <c r="EC443" s="106"/>
      <c r="ED443" s="106"/>
      <c r="EE443" s="106"/>
      <c r="EF443" s="106"/>
      <c r="EG443" s="106"/>
      <c r="EH443" s="106"/>
    </row>
    <row r="444" spans="9:138" s="102" customFormat="1" x14ac:dyDescent="0.15"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6"/>
      <c r="DZ444" s="106"/>
      <c r="EA444" s="106"/>
      <c r="EB444" s="106"/>
      <c r="EC444" s="106"/>
      <c r="ED444" s="106"/>
      <c r="EE444" s="106"/>
      <c r="EF444" s="106"/>
      <c r="EG444" s="106"/>
      <c r="EH444" s="106"/>
    </row>
    <row r="445" spans="9:138" s="102" customFormat="1" x14ac:dyDescent="0.15"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6"/>
      <c r="CQ445" s="106"/>
      <c r="CR445" s="106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6"/>
      <c r="DH445" s="106"/>
      <c r="DI445" s="106"/>
      <c r="DJ445" s="106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6"/>
      <c r="DV445" s="106"/>
      <c r="DW445" s="106"/>
      <c r="DX445" s="106"/>
      <c r="DY445" s="106"/>
      <c r="DZ445" s="106"/>
      <c r="EA445" s="106"/>
      <c r="EB445" s="106"/>
      <c r="EC445" s="106"/>
      <c r="ED445" s="106"/>
      <c r="EE445" s="106"/>
      <c r="EF445" s="106"/>
      <c r="EG445" s="106"/>
      <c r="EH445" s="106"/>
    </row>
    <row r="446" spans="9:138" s="102" customFormat="1" x14ac:dyDescent="0.15"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6"/>
      <c r="CQ446" s="106"/>
      <c r="CR446" s="106"/>
      <c r="CS446" s="106"/>
      <c r="CT446" s="106"/>
      <c r="CU446" s="106"/>
      <c r="CV446" s="106"/>
      <c r="CW446" s="106"/>
      <c r="CX446" s="106"/>
      <c r="CY446" s="106"/>
      <c r="CZ446" s="106"/>
      <c r="DA446" s="106"/>
      <c r="DB446" s="106"/>
      <c r="DC446" s="106"/>
      <c r="DD446" s="106"/>
      <c r="DE446" s="106"/>
      <c r="DF446" s="106"/>
      <c r="DG446" s="106"/>
      <c r="DH446" s="106"/>
      <c r="DI446" s="106"/>
      <c r="DJ446" s="106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6"/>
      <c r="DV446" s="106"/>
      <c r="DW446" s="106"/>
      <c r="DX446" s="106"/>
      <c r="DY446" s="106"/>
      <c r="DZ446" s="106"/>
      <c r="EA446" s="106"/>
      <c r="EB446" s="106"/>
      <c r="EC446" s="106"/>
      <c r="ED446" s="106"/>
      <c r="EE446" s="106"/>
      <c r="EF446" s="106"/>
      <c r="EG446" s="106"/>
      <c r="EH446" s="106"/>
    </row>
    <row r="447" spans="9:138" s="102" customFormat="1" x14ac:dyDescent="0.15"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6"/>
      <c r="CQ447" s="106"/>
      <c r="CR447" s="106"/>
      <c r="CS447" s="106"/>
      <c r="CT447" s="106"/>
      <c r="CU447" s="106"/>
      <c r="CV447" s="106"/>
      <c r="CW447" s="106"/>
      <c r="CX447" s="106"/>
      <c r="CY447" s="106"/>
      <c r="CZ447" s="106"/>
      <c r="DA447" s="106"/>
      <c r="DB447" s="106"/>
      <c r="DC447" s="106"/>
      <c r="DD447" s="106"/>
      <c r="DE447" s="106"/>
      <c r="DF447" s="106"/>
      <c r="DG447" s="106"/>
      <c r="DH447" s="106"/>
      <c r="DI447" s="106"/>
      <c r="DJ447" s="106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6"/>
      <c r="DV447" s="106"/>
      <c r="DW447" s="106"/>
      <c r="DX447" s="106"/>
      <c r="DY447" s="106"/>
      <c r="DZ447" s="106"/>
      <c r="EA447" s="106"/>
      <c r="EB447" s="106"/>
      <c r="EC447" s="106"/>
      <c r="ED447" s="106"/>
      <c r="EE447" s="106"/>
      <c r="EF447" s="106"/>
      <c r="EG447" s="106"/>
      <c r="EH447" s="106"/>
    </row>
    <row r="448" spans="9:138" s="102" customFormat="1" x14ac:dyDescent="0.15"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  <c r="BY448" s="106"/>
      <c r="BZ448" s="106"/>
      <c r="CA448" s="106"/>
      <c r="CB448" s="106"/>
      <c r="CC448" s="106"/>
      <c r="CD448" s="106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6"/>
      <c r="CQ448" s="106"/>
      <c r="CR448" s="106"/>
      <c r="CS448" s="106"/>
      <c r="CT448" s="106"/>
      <c r="CU448" s="106"/>
      <c r="CV448" s="106"/>
      <c r="CW448" s="106"/>
      <c r="CX448" s="106"/>
      <c r="CY448" s="106"/>
      <c r="CZ448" s="106"/>
      <c r="DA448" s="106"/>
      <c r="DB448" s="106"/>
      <c r="DC448" s="106"/>
      <c r="DD448" s="106"/>
      <c r="DE448" s="106"/>
      <c r="DF448" s="106"/>
      <c r="DG448" s="106"/>
      <c r="DH448" s="106"/>
      <c r="DI448" s="106"/>
      <c r="DJ448" s="106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6"/>
      <c r="DV448" s="106"/>
      <c r="DW448" s="106"/>
      <c r="DX448" s="106"/>
      <c r="DY448" s="106"/>
      <c r="DZ448" s="106"/>
      <c r="EA448" s="106"/>
      <c r="EB448" s="106"/>
      <c r="EC448" s="106"/>
      <c r="ED448" s="106"/>
      <c r="EE448" s="106"/>
      <c r="EF448" s="106"/>
      <c r="EG448" s="106"/>
      <c r="EH448" s="106"/>
    </row>
    <row r="449" spans="9:138" s="102" customFormat="1" x14ac:dyDescent="0.15"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  <c r="BY449" s="106"/>
      <c r="BZ449" s="106"/>
      <c r="CA449" s="106"/>
      <c r="CB449" s="106"/>
      <c r="CC449" s="106"/>
      <c r="CD449" s="106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6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6"/>
      <c r="DV449" s="106"/>
      <c r="DW449" s="106"/>
      <c r="DX449" s="106"/>
      <c r="DY449" s="106"/>
      <c r="DZ449" s="106"/>
      <c r="EA449" s="106"/>
      <c r="EB449" s="106"/>
      <c r="EC449" s="106"/>
      <c r="ED449" s="106"/>
      <c r="EE449" s="106"/>
      <c r="EF449" s="106"/>
      <c r="EG449" s="106"/>
      <c r="EH449" s="106"/>
    </row>
    <row r="450" spans="9:138" s="102" customFormat="1" x14ac:dyDescent="0.15"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  <c r="BY450" s="106"/>
      <c r="BZ450" s="106"/>
      <c r="CA450" s="106"/>
      <c r="CB450" s="106"/>
      <c r="CC450" s="106"/>
      <c r="CD450" s="106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6"/>
      <c r="CQ450" s="106"/>
      <c r="CR450" s="106"/>
      <c r="CS450" s="106"/>
      <c r="CT450" s="106"/>
      <c r="CU450" s="106"/>
      <c r="CV450" s="106"/>
      <c r="CW450" s="106"/>
      <c r="CX450" s="106"/>
      <c r="CY450" s="106"/>
      <c r="CZ450" s="106"/>
      <c r="DA450" s="106"/>
      <c r="DB450" s="106"/>
      <c r="DC450" s="106"/>
      <c r="DD450" s="106"/>
      <c r="DE450" s="106"/>
      <c r="DF450" s="106"/>
      <c r="DG450" s="106"/>
      <c r="DH450" s="106"/>
      <c r="DI450" s="106"/>
      <c r="DJ450" s="106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6"/>
      <c r="DV450" s="106"/>
      <c r="DW450" s="106"/>
      <c r="DX450" s="106"/>
      <c r="DY450" s="106"/>
      <c r="DZ450" s="106"/>
      <c r="EA450" s="106"/>
      <c r="EB450" s="106"/>
      <c r="EC450" s="106"/>
      <c r="ED450" s="106"/>
      <c r="EE450" s="106"/>
      <c r="EF450" s="106"/>
      <c r="EG450" s="106"/>
      <c r="EH450" s="106"/>
    </row>
    <row r="451" spans="9:138" s="102" customFormat="1" x14ac:dyDescent="0.15"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  <c r="BY451" s="106"/>
      <c r="BZ451" s="106"/>
      <c r="CA451" s="106"/>
      <c r="CB451" s="106"/>
      <c r="CC451" s="106"/>
      <c r="CD451" s="106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6"/>
      <c r="CQ451" s="106"/>
      <c r="CR451" s="106"/>
      <c r="CS451" s="106"/>
      <c r="CT451" s="106"/>
      <c r="CU451" s="106"/>
      <c r="CV451" s="106"/>
      <c r="CW451" s="106"/>
      <c r="CX451" s="106"/>
      <c r="CY451" s="106"/>
      <c r="CZ451" s="106"/>
      <c r="DA451" s="106"/>
      <c r="DB451" s="106"/>
      <c r="DC451" s="106"/>
      <c r="DD451" s="106"/>
      <c r="DE451" s="106"/>
      <c r="DF451" s="106"/>
      <c r="DG451" s="106"/>
      <c r="DH451" s="106"/>
      <c r="DI451" s="106"/>
      <c r="DJ451" s="106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6"/>
      <c r="DV451" s="106"/>
      <c r="DW451" s="106"/>
      <c r="DX451" s="106"/>
      <c r="DY451" s="106"/>
      <c r="DZ451" s="106"/>
      <c r="EA451" s="106"/>
      <c r="EB451" s="106"/>
      <c r="EC451" s="106"/>
      <c r="ED451" s="106"/>
      <c r="EE451" s="106"/>
      <c r="EF451" s="106"/>
      <c r="EG451" s="106"/>
      <c r="EH451" s="106"/>
    </row>
    <row r="452" spans="9:138" s="95" customFormat="1" x14ac:dyDescent="0.15"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  <c r="BY452" s="106"/>
      <c r="BZ452" s="106"/>
      <c r="CA452" s="106"/>
      <c r="CB452" s="106"/>
      <c r="CC452" s="106"/>
      <c r="CD452" s="106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6"/>
      <c r="CQ452" s="106"/>
      <c r="CR452" s="106"/>
      <c r="CS452" s="106"/>
      <c r="CT452" s="106"/>
      <c r="CU452" s="106"/>
      <c r="CV452" s="106"/>
      <c r="CW452" s="106"/>
      <c r="CX452" s="106"/>
      <c r="CY452" s="106"/>
      <c r="CZ452" s="106"/>
      <c r="DA452" s="106"/>
      <c r="DB452" s="106"/>
      <c r="DC452" s="106"/>
      <c r="DD452" s="106"/>
      <c r="DE452" s="106"/>
      <c r="DF452" s="106"/>
      <c r="DG452" s="106"/>
      <c r="DH452" s="106"/>
      <c r="DI452" s="106"/>
      <c r="DJ452" s="106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6"/>
      <c r="DV452" s="106"/>
      <c r="DW452" s="106"/>
      <c r="DX452" s="106"/>
      <c r="DY452" s="106"/>
      <c r="DZ452" s="106"/>
      <c r="EA452" s="106"/>
      <c r="EB452" s="106"/>
      <c r="EC452" s="106"/>
      <c r="ED452" s="106"/>
      <c r="EE452" s="106"/>
      <c r="EF452" s="106"/>
      <c r="EG452" s="106"/>
      <c r="EH452" s="106"/>
    </row>
    <row r="453" spans="9:138" s="95" customFormat="1" x14ac:dyDescent="0.15"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  <c r="BY453" s="106"/>
      <c r="BZ453" s="106"/>
      <c r="CA453" s="106"/>
      <c r="CB453" s="106"/>
      <c r="CC453" s="106"/>
      <c r="CD453" s="106"/>
      <c r="CE453" s="106"/>
      <c r="CF453" s="106"/>
      <c r="CG453" s="106"/>
      <c r="CH453" s="106"/>
      <c r="CI453" s="106"/>
      <c r="CJ453" s="106"/>
      <c r="CK453" s="106"/>
      <c r="CL453" s="106"/>
      <c r="CM453" s="106"/>
      <c r="CN453" s="106"/>
      <c r="CO453" s="106"/>
      <c r="CP453" s="106"/>
      <c r="CQ453" s="106"/>
      <c r="CR453" s="106"/>
      <c r="CS453" s="106"/>
      <c r="CT453" s="106"/>
      <c r="CU453" s="106"/>
      <c r="CV453" s="106"/>
      <c r="CW453" s="106"/>
      <c r="CX453" s="106"/>
      <c r="CY453" s="106"/>
      <c r="CZ453" s="106"/>
      <c r="DA453" s="106"/>
      <c r="DB453" s="106"/>
      <c r="DC453" s="106"/>
      <c r="DD453" s="106"/>
      <c r="DE453" s="106"/>
      <c r="DF453" s="106"/>
      <c r="DG453" s="106"/>
      <c r="DH453" s="106"/>
      <c r="DI453" s="106"/>
      <c r="DJ453" s="106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6"/>
      <c r="DV453" s="106"/>
      <c r="DW453" s="106"/>
      <c r="DX453" s="106"/>
      <c r="DY453" s="106"/>
      <c r="DZ453" s="106"/>
      <c r="EA453" s="106"/>
      <c r="EB453" s="106"/>
      <c r="EC453" s="106"/>
      <c r="ED453" s="106"/>
      <c r="EE453" s="106"/>
      <c r="EF453" s="106"/>
      <c r="EG453" s="106"/>
      <c r="EH453" s="106"/>
    </row>
    <row r="454" spans="9:138" s="95" customFormat="1" x14ac:dyDescent="0.15"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  <c r="BY454" s="106"/>
      <c r="BZ454" s="106"/>
      <c r="CA454" s="106"/>
      <c r="CB454" s="106"/>
      <c r="CC454" s="106"/>
      <c r="CD454" s="106"/>
      <c r="CE454" s="106"/>
      <c r="CF454" s="106"/>
      <c r="CG454" s="106"/>
      <c r="CH454" s="106"/>
      <c r="CI454" s="106"/>
      <c r="CJ454" s="106"/>
      <c r="CK454" s="106"/>
      <c r="CL454" s="106"/>
      <c r="CM454" s="106"/>
      <c r="CN454" s="106"/>
      <c r="CO454" s="106"/>
      <c r="CP454" s="106"/>
      <c r="CQ454" s="106"/>
      <c r="CR454" s="106"/>
      <c r="CS454" s="106"/>
      <c r="CT454" s="106"/>
      <c r="CU454" s="106"/>
      <c r="CV454" s="106"/>
      <c r="CW454" s="106"/>
      <c r="CX454" s="106"/>
      <c r="CY454" s="106"/>
      <c r="CZ454" s="106"/>
      <c r="DA454" s="106"/>
      <c r="DB454" s="106"/>
      <c r="DC454" s="106"/>
      <c r="DD454" s="106"/>
      <c r="DE454" s="106"/>
      <c r="DF454" s="106"/>
      <c r="DG454" s="106"/>
      <c r="DH454" s="106"/>
      <c r="DI454" s="106"/>
      <c r="DJ454" s="106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6"/>
      <c r="DV454" s="106"/>
      <c r="DW454" s="106"/>
      <c r="DX454" s="106"/>
      <c r="DY454" s="106"/>
      <c r="DZ454" s="106"/>
      <c r="EA454" s="106"/>
      <c r="EB454" s="106"/>
      <c r="EC454" s="106"/>
      <c r="ED454" s="106"/>
      <c r="EE454" s="106"/>
      <c r="EF454" s="106"/>
      <c r="EG454" s="106"/>
      <c r="EH454" s="106"/>
    </row>
    <row r="455" spans="9:138" s="95" customFormat="1" x14ac:dyDescent="0.15"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  <c r="BY455" s="106"/>
      <c r="BZ455" s="106"/>
      <c r="CA455" s="106"/>
      <c r="CB455" s="106"/>
      <c r="CC455" s="106"/>
      <c r="CD455" s="106"/>
      <c r="CE455" s="106"/>
      <c r="CF455" s="106"/>
      <c r="CG455" s="106"/>
      <c r="CH455" s="106"/>
      <c r="CI455" s="106"/>
      <c r="CJ455" s="106"/>
      <c r="CK455" s="106"/>
      <c r="CL455" s="106"/>
      <c r="CM455" s="106"/>
      <c r="CN455" s="106"/>
      <c r="CO455" s="106"/>
      <c r="CP455" s="106"/>
      <c r="CQ455" s="106"/>
      <c r="CR455" s="106"/>
      <c r="CS455" s="106"/>
      <c r="CT455" s="106"/>
      <c r="CU455" s="106"/>
      <c r="CV455" s="106"/>
      <c r="CW455" s="106"/>
      <c r="CX455" s="106"/>
      <c r="CY455" s="106"/>
      <c r="CZ455" s="106"/>
      <c r="DA455" s="106"/>
      <c r="DB455" s="106"/>
      <c r="DC455" s="106"/>
      <c r="DD455" s="106"/>
      <c r="DE455" s="106"/>
      <c r="DF455" s="106"/>
      <c r="DG455" s="106"/>
      <c r="DH455" s="106"/>
      <c r="DI455" s="106"/>
      <c r="DJ455" s="106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6"/>
      <c r="DV455" s="106"/>
      <c r="DW455" s="106"/>
      <c r="DX455" s="106"/>
      <c r="DY455" s="106"/>
      <c r="DZ455" s="106"/>
      <c r="EA455" s="106"/>
      <c r="EB455" s="106"/>
      <c r="EC455" s="106"/>
      <c r="ED455" s="106"/>
      <c r="EE455" s="106"/>
      <c r="EF455" s="106"/>
      <c r="EG455" s="106"/>
      <c r="EH455" s="106"/>
    </row>
    <row r="456" spans="9:138" s="95" customFormat="1" x14ac:dyDescent="0.15"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  <c r="BY456" s="106"/>
      <c r="BZ456" s="106"/>
      <c r="CA456" s="106"/>
      <c r="CB456" s="106"/>
      <c r="CC456" s="106"/>
      <c r="CD456" s="106"/>
      <c r="CE456" s="106"/>
      <c r="CF456" s="106"/>
      <c r="CG456" s="106"/>
      <c r="CH456" s="106"/>
      <c r="CI456" s="106"/>
      <c r="CJ456" s="106"/>
      <c r="CK456" s="106"/>
      <c r="CL456" s="106"/>
      <c r="CM456" s="106"/>
      <c r="CN456" s="106"/>
      <c r="CO456" s="106"/>
      <c r="CP456" s="106"/>
      <c r="CQ456" s="106"/>
      <c r="CR456" s="106"/>
      <c r="CS456" s="106"/>
      <c r="CT456" s="106"/>
      <c r="CU456" s="106"/>
      <c r="CV456" s="106"/>
      <c r="CW456" s="106"/>
      <c r="CX456" s="106"/>
      <c r="CY456" s="106"/>
      <c r="CZ456" s="106"/>
      <c r="DA456" s="106"/>
      <c r="DB456" s="106"/>
      <c r="DC456" s="106"/>
      <c r="DD456" s="106"/>
      <c r="DE456" s="106"/>
      <c r="DF456" s="106"/>
      <c r="DG456" s="106"/>
      <c r="DH456" s="106"/>
      <c r="DI456" s="106"/>
      <c r="DJ456" s="106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6"/>
      <c r="DV456" s="106"/>
      <c r="DW456" s="106"/>
      <c r="DX456" s="106"/>
      <c r="DY456" s="106"/>
      <c r="DZ456" s="106"/>
      <c r="EA456" s="106"/>
      <c r="EB456" s="106"/>
      <c r="EC456" s="106"/>
      <c r="ED456" s="106"/>
      <c r="EE456" s="106"/>
      <c r="EF456" s="106"/>
      <c r="EG456" s="106"/>
      <c r="EH456" s="106"/>
    </row>
    <row r="457" spans="9:138" s="95" customFormat="1" x14ac:dyDescent="0.15"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  <c r="BY457" s="106"/>
      <c r="BZ457" s="106"/>
      <c r="CA457" s="106"/>
      <c r="CB457" s="106"/>
      <c r="CC457" s="106"/>
      <c r="CD457" s="106"/>
      <c r="CE457" s="106"/>
      <c r="CF457" s="106"/>
      <c r="CG457" s="106"/>
      <c r="CH457" s="106"/>
      <c r="CI457" s="106"/>
      <c r="CJ457" s="106"/>
      <c r="CK457" s="106"/>
      <c r="CL457" s="106"/>
      <c r="CM457" s="106"/>
      <c r="CN457" s="106"/>
      <c r="CO457" s="106"/>
      <c r="CP457" s="106"/>
      <c r="CQ457" s="106"/>
      <c r="CR457" s="106"/>
      <c r="CS457" s="106"/>
      <c r="CT457" s="106"/>
      <c r="CU457" s="106"/>
      <c r="CV457" s="106"/>
      <c r="CW457" s="106"/>
      <c r="CX457" s="106"/>
      <c r="CY457" s="106"/>
      <c r="CZ457" s="106"/>
      <c r="DA457" s="106"/>
      <c r="DB457" s="106"/>
      <c r="DC457" s="106"/>
      <c r="DD457" s="106"/>
      <c r="DE457" s="106"/>
      <c r="DF457" s="106"/>
      <c r="DG457" s="106"/>
      <c r="DH457" s="106"/>
      <c r="DI457" s="106"/>
      <c r="DJ457" s="106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6"/>
      <c r="DV457" s="106"/>
      <c r="DW457" s="106"/>
      <c r="DX457" s="106"/>
      <c r="DY457" s="106"/>
      <c r="DZ457" s="106"/>
      <c r="EA457" s="106"/>
      <c r="EB457" s="106"/>
      <c r="EC457" s="106"/>
      <c r="ED457" s="106"/>
      <c r="EE457" s="106"/>
      <c r="EF457" s="106"/>
      <c r="EG457" s="106"/>
      <c r="EH457" s="106"/>
    </row>
    <row r="458" spans="9:138" s="95" customFormat="1" x14ac:dyDescent="0.15"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  <c r="BY458" s="106"/>
      <c r="BZ458" s="106"/>
      <c r="CA458" s="106"/>
      <c r="CB458" s="106"/>
      <c r="CC458" s="106"/>
      <c r="CD458" s="106"/>
      <c r="CE458" s="106"/>
      <c r="CF458" s="106"/>
      <c r="CG458" s="106"/>
      <c r="CH458" s="106"/>
      <c r="CI458" s="106"/>
      <c r="CJ458" s="106"/>
      <c r="CK458" s="106"/>
      <c r="CL458" s="106"/>
      <c r="CM458" s="106"/>
      <c r="CN458" s="106"/>
      <c r="CO458" s="106"/>
      <c r="CP458" s="106"/>
      <c r="CQ458" s="106"/>
      <c r="CR458" s="106"/>
      <c r="CS458" s="106"/>
      <c r="CT458" s="106"/>
      <c r="CU458" s="106"/>
      <c r="CV458" s="106"/>
      <c r="CW458" s="106"/>
      <c r="CX458" s="106"/>
      <c r="CY458" s="106"/>
      <c r="CZ458" s="106"/>
      <c r="DA458" s="106"/>
      <c r="DB458" s="106"/>
      <c r="DC458" s="106"/>
      <c r="DD458" s="106"/>
      <c r="DE458" s="106"/>
      <c r="DF458" s="106"/>
      <c r="DG458" s="106"/>
      <c r="DH458" s="106"/>
      <c r="DI458" s="106"/>
      <c r="DJ458" s="106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6"/>
      <c r="DV458" s="106"/>
      <c r="DW458" s="106"/>
      <c r="DX458" s="106"/>
      <c r="DY458" s="106"/>
      <c r="DZ458" s="106"/>
      <c r="EA458" s="106"/>
      <c r="EB458" s="106"/>
      <c r="EC458" s="106"/>
      <c r="ED458" s="106"/>
      <c r="EE458" s="106"/>
      <c r="EF458" s="106"/>
      <c r="EG458" s="106"/>
      <c r="EH458" s="106"/>
    </row>
    <row r="459" spans="9:138" s="95" customFormat="1" x14ac:dyDescent="0.15"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  <c r="BY459" s="106"/>
      <c r="BZ459" s="106"/>
      <c r="CA459" s="106"/>
      <c r="CB459" s="106"/>
      <c r="CC459" s="106"/>
      <c r="CD459" s="106"/>
      <c r="CE459" s="106"/>
      <c r="CF459" s="106"/>
      <c r="CG459" s="106"/>
      <c r="CH459" s="106"/>
      <c r="CI459" s="106"/>
      <c r="CJ459" s="106"/>
      <c r="CK459" s="106"/>
      <c r="CL459" s="106"/>
      <c r="CM459" s="106"/>
      <c r="CN459" s="106"/>
      <c r="CO459" s="106"/>
      <c r="CP459" s="106"/>
      <c r="CQ459" s="106"/>
      <c r="CR459" s="106"/>
      <c r="CS459" s="106"/>
      <c r="CT459" s="106"/>
      <c r="CU459" s="106"/>
      <c r="CV459" s="106"/>
      <c r="CW459" s="106"/>
      <c r="CX459" s="106"/>
      <c r="CY459" s="106"/>
      <c r="CZ459" s="106"/>
      <c r="DA459" s="106"/>
      <c r="DB459" s="106"/>
      <c r="DC459" s="106"/>
      <c r="DD459" s="106"/>
      <c r="DE459" s="106"/>
      <c r="DF459" s="106"/>
      <c r="DG459" s="106"/>
      <c r="DH459" s="106"/>
      <c r="DI459" s="106"/>
      <c r="DJ459" s="106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6"/>
      <c r="DV459" s="106"/>
      <c r="DW459" s="106"/>
      <c r="DX459" s="106"/>
      <c r="DY459" s="106"/>
      <c r="DZ459" s="106"/>
      <c r="EA459" s="106"/>
      <c r="EB459" s="106"/>
      <c r="EC459" s="106"/>
      <c r="ED459" s="106"/>
      <c r="EE459" s="106"/>
      <c r="EF459" s="106"/>
      <c r="EG459" s="106"/>
      <c r="EH459" s="106"/>
    </row>
    <row r="460" spans="9:138" s="95" customFormat="1" x14ac:dyDescent="0.15"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  <c r="BY460" s="106"/>
      <c r="BZ460" s="106"/>
      <c r="CA460" s="106"/>
      <c r="CB460" s="106"/>
      <c r="CC460" s="106"/>
      <c r="CD460" s="106"/>
      <c r="CE460" s="106"/>
      <c r="CF460" s="106"/>
      <c r="CG460" s="106"/>
      <c r="CH460" s="106"/>
      <c r="CI460" s="106"/>
      <c r="CJ460" s="106"/>
      <c r="CK460" s="106"/>
      <c r="CL460" s="106"/>
      <c r="CM460" s="106"/>
      <c r="CN460" s="106"/>
      <c r="CO460" s="106"/>
      <c r="CP460" s="106"/>
      <c r="CQ460" s="106"/>
      <c r="CR460" s="106"/>
      <c r="CS460" s="106"/>
      <c r="CT460" s="106"/>
      <c r="CU460" s="106"/>
      <c r="CV460" s="106"/>
      <c r="CW460" s="106"/>
      <c r="CX460" s="106"/>
      <c r="CY460" s="106"/>
      <c r="CZ460" s="106"/>
      <c r="DA460" s="106"/>
      <c r="DB460" s="106"/>
      <c r="DC460" s="106"/>
      <c r="DD460" s="106"/>
      <c r="DE460" s="106"/>
      <c r="DF460" s="106"/>
      <c r="DG460" s="106"/>
      <c r="DH460" s="106"/>
      <c r="DI460" s="106"/>
      <c r="DJ460" s="106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6"/>
      <c r="DV460" s="106"/>
      <c r="DW460" s="106"/>
      <c r="DX460" s="106"/>
      <c r="DY460" s="106"/>
      <c r="DZ460" s="106"/>
      <c r="EA460" s="106"/>
      <c r="EB460" s="106"/>
      <c r="EC460" s="106"/>
      <c r="ED460" s="106"/>
      <c r="EE460" s="106"/>
      <c r="EF460" s="106"/>
      <c r="EG460" s="106"/>
      <c r="EH460" s="106"/>
    </row>
    <row r="461" spans="9:138" s="95" customFormat="1" x14ac:dyDescent="0.15"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  <c r="BY461" s="106"/>
      <c r="BZ461" s="106"/>
      <c r="CA461" s="106"/>
      <c r="CB461" s="106"/>
      <c r="CC461" s="106"/>
      <c r="CD461" s="106"/>
      <c r="CE461" s="106"/>
      <c r="CF461" s="106"/>
      <c r="CG461" s="106"/>
      <c r="CH461" s="106"/>
      <c r="CI461" s="106"/>
      <c r="CJ461" s="106"/>
      <c r="CK461" s="106"/>
      <c r="CL461" s="106"/>
      <c r="CM461" s="106"/>
      <c r="CN461" s="106"/>
      <c r="CO461" s="106"/>
      <c r="CP461" s="106"/>
      <c r="CQ461" s="106"/>
      <c r="CR461" s="106"/>
      <c r="CS461" s="106"/>
      <c r="CT461" s="106"/>
      <c r="CU461" s="106"/>
      <c r="CV461" s="106"/>
      <c r="CW461" s="106"/>
      <c r="CX461" s="106"/>
      <c r="CY461" s="106"/>
      <c r="CZ461" s="106"/>
      <c r="DA461" s="106"/>
      <c r="DB461" s="106"/>
      <c r="DC461" s="106"/>
      <c r="DD461" s="106"/>
      <c r="DE461" s="106"/>
      <c r="DF461" s="106"/>
      <c r="DG461" s="106"/>
      <c r="DH461" s="106"/>
      <c r="DI461" s="106"/>
      <c r="DJ461" s="106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6"/>
      <c r="DV461" s="106"/>
      <c r="DW461" s="106"/>
      <c r="DX461" s="106"/>
      <c r="DY461" s="106"/>
      <c r="DZ461" s="106"/>
      <c r="EA461" s="106"/>
      <c r="EB461" s="106"/>
      <c r="EC461" s="106"/>
      <c r="ED461" s="106"/>
      <c r="EE461" s="106"/>
      <c r="EF461" s="106"/>
      <c r="EG461" s="106"/>
      <c r="EH461" s="106"/>
    </row>
    <row r="462" spans="9:138" s="95" customFormat="1" x14ac:dyDescent="0.15"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  <c r="BY462" s="106"/>
      <c r="BZ462" s="106"/>
      <c r="CA462" s="106"/>
      <c r="CB462" s="106"/>
      <c r="CC462" s="106"/>
      <c r="CD462" s="106"/>
      <c r="CE462" s="106"/>
      <c r="CF462" s="106"/>
      <c r="CG462" s="106"/>
      <c r="CH462" s="106"/>
      <c r="CI462" s="106"/>
      <c r="CJ462" s="106"/>
      <c r="CK462" s="106"/>
      <c r="CL462" s="106"/>
      <c r="CM462" s="106"/>
      <c r="CN462" s="106"/>
      <c r="CO462" s="106"/>
      <c r="CP462" s="106"/>
      <c r="CQ462" s="106"/>
      <c r="CR462" s="106"/>
      <c r="CS462" s="106"/>
      <c r="CT462" s="106"/>
      <c r="CU462" s="106"/>
      <c r="CV462" s="106"/>
      <c r="CW462" s="106"/>
      <c r="CX462" s="106"/>
      <c r="CY462" s="106"/>
      <c r="CZ462" s="106"/>
      <c r="DA462" s="106"/>
      <c r="DB462" s="106"/>
      <c r="DC462" s="106"/>
      <c r="DD462" s="106"/>
      <c r="DE462" s="106"/>
      <c r="DF462" s="106"/>
      <c r="DG462" s="106"/>
      <c r="DH462" s="106"/>
      <c r="DI462" s="106"/>
      <c r="DJ462" s="106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6"/>
      <c r="DV462" s="106"/>
      <c r="DW462" s="106"/>
      <c r="DX462" s="106"/>
      <c r="DY462" s="106"/>
      <c r="DZ462" s="106"/>
      <c r="EA462" s="106"/>
      <c r="EB462" s="106"/>
      <c r="EC462" s="106"/>
      <c r="ED462" s="106"/>
      <c r="EE462" s="106"/>
      <c r="EF462" s="106"/>
      <c r="EG462" s="106"/>
      <c r="EH462" s="106"/>
    </row>
    <row r="463" spans="9:138" s="95" customFormat="1" x14ac:dyDescent="0.15"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  <c r="BY463" s="106"/>
      <c r="BZ463" s="106"/>
      <c r="CA463" s="106"/>
      <c r="CB463" s="106"/>
      <c r="CC463" s="106"/>
      <c r="CD463" s="106"/>
      <c r="CE463" s="106"/>
      <c r="CF463" s="106"/>
      <c r="CG463" s="106"/>
      <c r="CH463" s="106"/>
      <c r="CI463" s="106"/>
      <c r="CJ463" s="106"/>
      <c r="CK463" s="106"/>
      <c r="CL463" s="106"/>
      <c r="CM463" s="106"/>
      <c r="CN463" s="106"/>
      <c r="CO463" s="106"/>
      <c r="CP463" s="106"/>
      <c r="CQ463" s="106"/>
      <c r="CR463" s="106"/>
      <c r="CS463" s="106"/>
      <c r="CT463" s="106"/>
      <c r="CU463" s="106"/>
      <c r="CV463" s="106"/>
      <c r="CW463" s="106"/>
      <c r="CX463" s="106"/>
      <c r="CY463" s="106"/>
      <c r="CZ463" s="106"/>
      <c r="DA463" s="106"/>
      <c r="DB463" s="106"/>
      <c r="DC463" s="106"/>
      <c r="DD463" s="106"/>
      <c r="DE463" s="106"/>
      <c r="DF463" s="106"/>
      <c r="DG463" s="106"/>
      <c r="DH463" s="106"/>
      <c r="DI463" s="106"/>
      <c r="DJ463" s="106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6"/>
      <c r="DV463" s="106"/>
      <c r="DW463" s="106"/>
      <c r="DX463" s="106"/>
      <c r="DY463" s="106"/>
      <c r="DZ463" s="106"/>
      <c r="EA463" s="106"/>
      <c r="EB463" s="106"/>
      <c r="EC463" s="106"/>
      <c r="ED463" s="106"/>
      <c r="EE463" s="106"/>
      <c r="EF463" s="106"/>
      <c r="EG463" s="106"/>
      <c r="EH463" s="106"/>
    </row>
    <row r="464" spans="9:138" s="95" customFormat="1" x14ac:dyDescent="0.15"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  <c r="CL464" s="106"/>
      <c r="CM464" s="106"/>
      <c r="CN464" s="106"/>
      <c r="CO464" s="106"/>
      <c r="CP464" s="106"/>
      <c r="CQ464" s="106"/>
      <c r="CR464" s="106"/>
      <c r="CS464" s="106"/>
      <c r="CT464" s="106"/>
      <c r="CU464" s="106"/>
      <c r="CV464" s="106"/>
      <c r="CW464" s="106"/>
      <c r="CX464" s="106"/>
      <c r="CY464" s="106"/>
      <c r="CZ464" s="106"/>
      <c r="DA464" s="106"/>
      <c r="DB464" s="106"/>
      <c r="DC464" s="106"/>
      <c r="DD464" s="106"/>
      <c r="DE464" s="106"/>
      <c r="DF464" s="106"/>
      <c r="DG464" s="106"/>
      <c r="DH464" s="106"/>
      <c r="DI464" s="106"/>
      <c r="DJ464" s="106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6"/>
      <c r="DV464" s="106"/>
      <c r="DW464" s="106"/>
      <c r="DX464" s="106"/>
      <c r="DY464" s="106"/>
      <c r="DZ464" s="106"/>
      <c r="EA464" s="106"/>
      <c r="EB464" s="106"/>
      <c r="EC464" s="106"/>
      <c r="ED464" s="106"/>
      <c r="EE464" s="106"/>
      <c r="EF464" s="106"/>
      <c r="EG464" s="106"/>
      <c r="EH464" s="106"/>
    </row>
    <row r="465" spans="9:138" s="95" customFormat="1" x14ac:dyDescent="0.15"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6"/>
      <c r="DG465" s="106"/>
      <c r="DH465" s="106"/>
      <c r="DI465" s="106"/>
      <c r="DJ465" s="106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6"/>
      <c r="DV465" s="106"/>
      <c r="DW465" s="106"/>
      <c r="DX465" s="106"/>
      <c r="DY465" s="106"/>
      <c r="DZ465" s="106"/>
      <c r="EA465" s="106"/>
      <c r="EB465" s="106"/>
      <c r="EC465" s="106"/>
      <c r="ED465" s="106"/>
      <c r="EE465" s="106"/>
      <c r="EF465" s="106"/>
      <c r="EG465" s="106"/>
      <c r="EH465" s="106"/>
    </row>
    <row r="466" spans="9:138" s="95" customFormat="1" x14ac:dyDescent="0.15"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  <c r="BY466" s="106"/>
      <c r="BZ466" s="106"/>
      <c r="CA466" s="106"/>
      <c r="CB466" s="106"/>
      <c r="CC466" s="106"/>
      <c r="CD466" s="106"/>
      <c r="CE466" s="106"/>
      <c r="CF466" s="106"/>
      <c r="CG466" s="106"/>
      <c r="CH466" s="106"/>
      <c r="CI466" s="106"/>
      <c r="CJ466" s="106"/>
      <c r="CK466" s="106"/>
      <c r="CL466" s="106"/>
      <c r="CM466" s="106"/>
      <c r="CN466" s="106"/>
      <c r="CO466" s="106"/>
      <c r="CP466" s="106"/>
      <c r="CQ466" s="106"/>
      <c r="CR466" s="106"/>
      <c r="CS466" s="106"/>
      <c r="CT466" s="106"/>
      <c r="CU466" s="106"/>
      <c r="CV466" s="106"/>
      <c r="CW466" s="106"/>
      <c r="CX466" s="106"/>
      <c r="CY466" s="106"/>
      <c r="CZ466" s="106"/>
      <c r="DA466" s="106"/>
      <c r="DB466" s="106"/>
      <c r="DC466" s="106"/>
      <c r="DD466" s="106"/>
      <c r="DE466" s="106"/>
      <c r="DF466" s="106"/>
      <c r="DG466" s="106"/>
      <c r="DH466" s="106"/>
      <c r="DI466" s="106"/>
      <c r="DJ466" s="106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6"/>
      <c r="DV466" s="106"/>
      <c r="DW466" s="106"/>
      <c r="DX466" s="106"/>
      <c r="DY466" s="106"/>
      <c r="DZ466" s="106"/>
      <c r="EA466" s="106"/>
      <c r="EB466" s="106"/>
      <c r="EC466" s="106"/>
      <c r="ED466" s="106"/>
      <c r="EE466" s="106"/>
      <c r="EF466" s="106"/>
      <c r="EG466" s="106"/>
      <c r="EH466" s="106"/>
    </row>
    <row r="467" spans="9:138" s="95" customFormat="1" x14ac:dyDescent="0.15"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  <c r="BY467" s="106"/>
      <c r="BZ467" s="106"/>
      <c r="CA467" s="106"/>
      <c r="CB467" s="106"/>
      <c r="CC467" s="106"/>
      <c r="CD467" s="106"/>
      <c r="CE467" s="106"/>
      <c r="CF467" s="106"/>
      <c r="CG467" s="106"/>
      <c r="CH467" s="106"/>
      <c r="CI467" s="106"/>
      <c r="CJ467" s="106"/>
      <c r="CK467" s="106"/>
      <c r="CL467" s="106"/>
      <c r="CM467" s="106"/>
      <c r="CN467" s="106"/>
      <c r="CO467" s="106"/>
      <c r="CP467" s="106"/>
      <c r="CQ467" s="106"/>
      <c r="CR467" s="106"/>
      <c r="CS467" s="106"/>
      <c r="CT467" s="106"/>
      <c r="CU467" s="106"/>
      <c r="CV467" s="106"/>
      <c r="CW467" s="106"/>
      <c r="CX467" s="106"/>
      <c r="CY467" s="106"/>
      <c r="CZ467" s="106"/>
      <c r="DA467" s="106"/>
      <c r="DB467" s="106"/>
      <c r="DC467" s="106"/>
      <c r="DD467" s="106"/>
      <c r="DE467" s="106"/>
      <c r="DF467" s="106"/>
      <c r="DG467" s="106"/>
      <c r="DH467" s="106"/>
      <c r="DI467" s="106"/>
      <c r="DJ467" s="106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6"/>
      <c r="DV467" s="106"/>
      <c r="DW467" s="106"/>
      <c r="DX467" s="106"/>
      <c r="DY467" s="106"/>
      <c r="DZ467" s="106"/>
      <c r="EA467" s="106"/>
      <c r="EB467" s="106"/>
      <c r="EC467" s="106"/>
      <c r="ED467" s="106"/>
      <c r="EE467" s="106"/>
      <c r="EF467" s="106"/>
      <c r="EG467" s="106"/>
      <c r="EH467" s="106"/>
    </row>
    <row r="468" spans="9:138" s="95" customFormat="1" x14ac:dyDescent="0.15"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  <c r="BY468" s="106"/>
      <c r="BZ468" s="106"/>
      <c r="CA468" s="106"/>
      <c r="CB468" s="106"/>
      <c r="CC468" s="106"/>
      <c r="CD468" s="106"/>
      <c r="CE468" s="106"/>
      <c r="CF468" s="106"/>
      <c r="CG468" s="106"/>
      <c r="CH468" s="106"/>
      <c r="CI468" s="106"/>
      <c r="CJ468" s="106"/>
      <c r="CK468" s="106"/>
      <c r="CL468" s="106"/>
      <c r="CM468" s="106"/>
      <c r="CN468" s="106"/>
      <c r="CO468" s="106"/>
      <c r="CP468" s="106"/>
      <c r="CQ468" s="106"/>
      <c r="CR468" s="106"/>
      <c r="CS468" s="106"/>
      <c r="CT468" s="106"/>
      <c r="CU468" s="106"/>
      <c r="CV468" s="106"/>
      <c r="CW468" s="106"/>
      <c r="CX468" s="106"/>
      <c r="CY468" s="106"/>
      <c r="CZ468" s="106"/>
      <c r="DA468" s="106"/>
      <c r="DB468" s="106"/>
      <c r="DC468" s="106"/>
      <c r="DD468" s="106"/>
      <c r="DE468" s="106"/>
      <c r="DF468" s="106"/>
      <c r="DG468" s="106"/>
      <c r="DH468" s="106"/>
      <c r="DI468" s="106"/>
      <c r="DJ468" s="106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6"/>
      <c r="DV468" s="106"/>
      <c r="DW468" s="106"/>
      <c r="DX468" s="106"/>
      <c r="DY468" s="106"/>
      <c r="DZ468" s="106"/>
      <c r="EA468" s="106"/>
      <c r="EB468" s="106"/>
      <c r="EC468" s="106"/>
      <c r="ED468" s="106"/>
      <c r="EE468" s="106"/>
      <c r="EF468" s="106"/>
      <c r="EG468" s="106"/>
      <c r="EH468" s="106"/>
    </row>
    <row r="469" spans="9:138" s="95" customFormat="1" x14ac:dyDescent="0.15"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  <c r="BY469" s="106"/>
      <c r="BZ469" s="106"/>
      <c r="CA469" s="106"/>
      <c r="CB469" s="106"/>
      <c r="CC469" s="106"/>
      <c r="CD469" s="106"/>
      <c r="CE469" s="106"/>
      <c r="CF469" s="106"/>
      <c r="CG469" s="106"/>
      <c r="CH469" s="106"/>
      <c r="CI469" s="106"/>
      <c r="CJ469" s="106"/>
      <c r="CK469" s="106"/>
      <c r="CL469" s="106"/>
      <c r="CM469" s="106"/>
      <c r="CN469" s="106"/>
      <c r="CO469" s="106"/>
      <c r="CP469" s="106"/>
      <c r="CQ469" s="106"/>
      <c r="CR469" s="106"/>
      <c r="CS469" s="106"/>
      <c r="CT469" s="106"/>
      <c r="CU469" s="106"/>
      <c r="CV469" s="106"/>
      <c r="CW469" s="106"/>
      <c r="CX469" s="106"/>
      <c r="CY469" s="106"/>
      <c r="CZ469" s="106"/>
      <c r="DA469" s="106"/>
      <c r="DB469" s="106"/>
      <c r="DC469" s="106"/>
      <c r="DD469" s="106"/>
      <c r="DE469" s="106"/>
      <c r="DF469" s="106"/>
      <c r="DG469" s="106"/>
      <c r="DH469" s="106"/>
      <c r="DI469" s="106"/>
      <c r="DJ469" s="106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6"/>
      <c r="DV469" s="106"/>
      <c r="DW469" s="106"/>
      <c r="DX469" s="106"/>
      <c r="DY469" s="106"/>
      <c r="DZ469" s="106"/>
      <c r="EA469" s="106"/>
      <c r="EB469" s="106"/>
      <c r="EC469" s="106"/>
      <c r="ED469" s="106"/>
      <c r="EE469" s="106"/>
      <c r="EF469" s="106"/>
      <c r="EG469" s="106"/>
      <c r="EH469" s="106"/>
    </row>
    <row r="470" spans="9:138" s="95" customFormat="1" x14ac:dyDescent="0.15"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  <c r="BY470" s="106"/>
      <c r="BZ470" s="106"/>
      <c r="CA470" s="106"/>
      <c r="CB470" s="106"/>
      <c r="CC470" s="106"/>
      <c r="CD470" s="106"/>
      <c r="CE470" s="106"/>
      <c r="CF470" s="106"/>
      <c r="CG470" s="106"/>
      <c r="CH470" s="106"/>
      <c r="CI470" s="106"/>
      <c r="CJ470" s="106"/>
      <c r="CK470" s="106"/>
      <c r="CL470" s="106"/>
      <c r="CM470" s="106"/>
      <c r="CN470" s="106"/>
      <c r="CO470" s="106"/>
      <c r="CP470" s="106"/>
      <c r="CQ470" s="106"/>
      <c r="CR470" s="106"/>
      <c r="CS470" s="106"/>
      <c r="CT470" s="106"/>
      <c r="CU470" s="106"/>
      <c r="CV470" s="106"/>
      <c r="CW470" s="106"/>
      <c r="CX470" s="106"/>
      <c r="CY470" s="106"/>
      <c r="CZ470" s="106"/>
      <c r="DA470" s="106"/>
      <c r="DB470" s="106"/>
      <c r="DC470" s="106"/>
      <c r="DD470" s="106"/>
      <c r="DE470" s="106"/>
      <c r="DF470" s="106"/>
      <c r="DG470" s="106"/>
      <c r="DH470" s="106"/>
      <c r="DI470" s="106"/>
      <c r="DJ470" s="106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6"/>
      <c r="DV470" s="106"/>
      <c r="DW470" s="106"/>
      <c r="DX470" s="106"/>
      <c r="DY470" s="106"/>
      <c r="DZ470" s="106"/>
      <c r="EA470" s="106"/>
      <c r="EB470" s="106"/>
      <c r="EC470" s="106"/>
      <c r="ED470" s="106"/>
      <c r="EE470" s="106"/>
      <c r="EF470" s="106"/>
      <c r="EG470" s="106"/>
      <c r="EH470" s="106"/>
    </row>
    <row r="471" spans="9:138" s="95" customFormat="1" x14ac:dyDescent="0.15"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6"/>
      <c r="CE471" s="106"/>
      <c r="CF471" s="106"/>
      <c r="CG471" s="106"/>
      <c r="CH471" s="106"/>
      <c r="CI471" s="106"/>
      <c r="CJ471" s="106"/>
      <c r="CK471" s="106"/>
      <c r="CL471" s="106"/>
      <c r="CM471" s="106"/>
      <c r="CN471" s="106"/>
      <c r="CO471" s="106"/>
      <c r="CP471" s="106"/>
      <c r="CQ471" s="106"/>
      <c r="CR471" s="106"/>
      <c r="CS471" s="106"/>
      <c r="CT471" s="106"/>
      <c r="CU471" s="106"/>
      <c r="CV471" s="106"/>
      <c r="CW471" s="106"/>
      <c r="CX471" s="106"/>
      <c r="CY471" s="106"/>
      <c r="CZ471" s="106"/>
      <c r="DA471" s="106"/>
      <c r="DB471" s="106"/>
      <c r="DC471" s="106"/>
      <c r="DD471" s="106"/>
      <c r="DE471" s="106"/>
      <c r="DF471" s="106"/>
      <c r="DG471" s="106"/>
      <c r="DH471" s="106"/>
      <c r="DI471" s="106"/>
      <c r="DJ471" s="106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6"/>
      <c r="DV471" s="106"/>
      <c r="DW471" s="106"/>
      <c r="DX471" s="106"/>
      <c r="DY471" s="106"/>
      <c r="DZ471" s="106"/>
      <c r="EA471" s="106"/>
      <c r="EB471" s="106"/>
      <c r="EC471" s="106"/>
      <c r="ED471" s="106"/>
      <c r="EE471" s="106"/>
      <c r="EF471" s="106"/>
      <c r="EG471" s="106"/>
      <c r="EH471" s="106"/>
    </row>
    <row r="472" spans="9:138" s="95" customFormat="1" x14ac:dyDescent="0.15"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  <c r="BY472" s="106"/>
      <c r="BZ472" s="106"/>
      <c r="CA472" s="106"/>
      <c r="CB472" s="106"/>
      <c r="CC472" s="106"/>
      <c r="CD472" s="106"/>
      <c r="CE472" s="106"/>
      <c r="CF472" s="106"/>
      <c r="CG472" s="106"/>
      <c r="CH472" s="106"/>
      <c r="CI472" s="106"/>
      <c r="CJ472" s="106"/>
      <c r="CK472" s="106"/>
      <c r="CL472" s="106"/>
      <c r="CM472" s="106"/>
      <c r="CN472" s="106"/>
      <c r="CO472" s="106"/>
      <c r="CP472" s="106"/>
      <c r="CQ472" s="106"/>
      <c r="CR472" s="106"/>
      <c r="CS472" s="106"/>
      <c r="CT472" s="106"/>
      <c r="CU472" s="106"/>
      <c r="CV472" s="106"/>
      <c r="CW472" s="106"/>
      <c r="CX472" s="106"/>
      <c r="CY472" s="106"/>
      <c r="CZ472" s="106"/>
      <c r="DA472" s="106"/>
      <c r="DB472" s="106"/>
      <c r="DC472" s="106"/>
      <c r="DD472" s="106"/>
      <c r="DE472" s="106"/>
      <c r="DF472" s="106"/>
      <c r="DG472" s="106"/>
      <c r="DH472" s="106"/>
      <c r="DI472" s="106"/>
      <c r="DJ472" s="106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6"/>
      <c r="DV472" s="106"/>
      <c r="DW472" s="106"/>
      <c r="DX472" s="106"/>
      <c r="DY472" s="106"/>
      <c r="DZ472" s="106"/>
      <c r="EA472" s="106"/>
      <c r="EB472" s="106"/>
      <c r="EC472" s="106"/>
      <c r="ED472" s="106"/>
      <c r="EE472" s="106"/>
      <c r="EF472" s="106"/>
      <c r="EG472" s="106"/>
      <c r="EH472" s="106"/>
    </row>
    <row r="473" spans="9:138" s="95" customFormat="1" x14ac:dyDescent="0.15"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  <c r="BY473" s="106"/>
      <c r="BZ473" s="106"/>
      <c r="CA473" s="106"/>
      <c r="CB473" s="106"/>
      <c r="CC473" s="106"/>
      <c r="CD473" s="106"/>
      <c r="CE473" s="106"/>
      <c r="CF473" s="106"/>
      <c r="CG473" s="106"/>
      <c r="CH473" s="106"/>
      <c r="CI473" s="106"/>
      <c r="CJ473" s="106"/>
      <c r="CK473" s="106"/>
      <c r="CL473" s="106"/>
      <c r="CM473" s="106"/>
      <c r="CN473" s="106"/>
      <c r="CO473" s="106"/>
      <c r="CP473" s="106"/>
      <c r="CQ473" s="106"/>
      <c r="CR473" s="106"/>
      <c r="CS473" s="106"/>
      <c r="CT473" s="106"/>
      <c r="CU473" s="106"/>
      <c r="CV473" s="106"/>
      <c r="CW473" s="106"/>
      <c r="CX473" s="106"/>
      <c r="CY473" s="106"/>
      <c r="CZ473" s="106"/>
      <c r="DA473" s="106"/>
      <c r="DB473" s="106"/>
      <c r="DC473" s="106"/>
      <c r="DD473" s="106"/>
      <c r="DE473" s="106"/>
      <c r="DF473" s="106"/>
      <c r="DG473" s="106"/>
      <c r="DH473" s="106"/>
      <c r="DI473" s="106"/>
      <c r="DJ473" s="106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6"/>
      <c r="DV473" s="106"/>
      <c r="DW473" s="106"/>
      <c r="DX473" s="106"/>
      <c r="DY473" s="106"/>
      <c r="DZ473" s="106"/>
      <c r="EA473" s="106"/>
      <c r="EB473" s="106"/>
      <c r="EC473" s="106"/>
      <c r="ED473" s="106"/>
      <c r="EE473" s="106"/>
      <c r="EF473" s="106"/>
      <c r="EG473" s="106"/>
      <c r="EH473" s="106"/>
    </row>
    <row r="474" spans="9:138" s="95" customFormat="1" x14ac:dyDescent="0.15"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  <c r="BY474" s="106"/>
      <c r="BZ474" s="106"/>
      <c r="CA474" s="106"/>
      <c r="CB474" s="106"/>
      <c r="CC474" s="106"/>
      <c r="CD474" s="106"/>
      <c r="CE474" s="106"/>
      <c r="CF474" s="106"/>
      <c r="CG474" s="106"/>
      <c r="CH474" s="106"/>
      <c r="CI474" s="106"/>
      <c r="CJ474" s="106"/>
      <c r="CK474" s="106"/>
      <c r="CL474" s="106"/>
      <c r="CM474" s="106"/>
      <c r="CN474" s="106"/>
      <c r="CO474" s="106"/>
      <c r="CP474" s="106"/>
      <c r="CQ474" s="106"/>
      <c r="CR474" s="106"/>
      <c r="CS474" s="106"/>
      <c r="CT474" s="106"/>
      <c r="CU474" s="106"/>
      <c r="CV474" s="106"/>
      <c r="CW474" s="106"/>
      <c r="CX474" s="106"/>
      <c r="CY474" s="106"/>
      <c r="CZ474" s="106"/>
      <c r="DA474" s="106"/>
      <c r="DB474" s="106"/>
      <c r="DC474" s="106"/>
      <c r="DD474" s="106"/>
      <c r="DE474" s="106"/>
      <c r="DF474" s="106"/>
      <c r="DG474" s="106"/>
      <c r="DH474" s="106"/>
      <c r="DI474" s="106"/>
      <c r="DJ474" s="106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6"/>
      <c r="DV474" s="106"/>
      <c r="DW474" s="106"/>
      <c r="DX474" s="106"/>
      <c r="DY474" s="106"/>
      <c r="DZ474" s="106"/>
      <c r="EA474" s="106"/>
      <c r="EB474" s="106"/>
      <c r="EC474" s="106"/>
      <c r="ED474" s="106"/>
      <c r="EE474" s="106"/>
      <c r="EF474" s="106"/>
      <c r="EG474" s="106"/>
      <c r="EH474" s="106"/>
    </row>
    <row r="475" spans="9:138" s="95" customFormat="1" x14ac:dyDescent="0.15"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  <c r="BY475" s="106"/>
      <c r="BZ475" s="106"/>
      <c r="CA475" s="106"/>
      <c r="CB475" s="106"/>
      <c r="CC475" s="106"/>
      <c r="CD475" s="106"/>
      <c r="CE475" s="106"/>
      <c r="CF475" s="106"/>
      <c r="CG475" s="106"/>
      <c r="CH475" s="106"/>
      <c r="CI475" s="106"/>
      <c r="CJ475" s="106"/>
      <c r="CK475" s="106"/>
      <c r="CL475" s="106"/>
      <c r="CM475" s="106"/>
      <c r="CN475" s="106"/>
      <c r="CO475" s="106"/>
      <c r="CP475" s="106"/>
      <c r="CQ475" s="106"/>
      <c r="CR475" s="106"/>
      <c r="CS475" s="106"/>
      <c r="CT475" s="106"/>
      <c r="CU475" s="106"/>
      <c r="CV475" s="106"/>
      <c r="CW475" s="106"/>
      <c r="CX475" s="106"/>
      <c r="CY475" s="106"/>
      <c r="CZ475" s="106"/>
      <c r="DA475" s="106"/>
      <c r="DB475" s="106"/>
      <c r="DC475" s="106"/>
      <c r="DD475" s="106"/>
      <c r="DE475" s="106"/>
      <c r="DF475" s="106"/>
      <c r="DG475" s="106"/>
      <c r="DH475" s="106"/>
      <c r="DI475" s="106"/>
      <c r="DJ475" s="106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6"/>
      <c r="DV475" s="106"/>
      <c r="DW475" s="106"/>
      <c r="DX475" s="106"/>
      <c r="DY475" s="106"/>
      <c r="DZ475" s="106"/>
      <c r="EA475" s="106"/>
      <c r="EB475" s="106"/>
      <c r="EC475" s="106"/>
      <c r="ED475" s="106"/>
      <c r="EE475" s="106"/>
      <c r="EF475" s="106"/>
      <c r="EG475" s="106"/>
      <c r="EH475" s="106"/>
    </row>
    <row r="476" spans="9:138" s="95" customFormat="1" x14ac:dyDescent="0.15"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  <c r="BY476" s="106"/>
      <c r="BZ476" s="106"/>
      <c r="CA476" s="106"/>
      <c r="CB476" s="106"/>
      <c r="CC476" s="106"/>
      <c r="CD476" s="106"/>
      <c r="CE476" s="106"/>
      <c r="CF476" s="106"/>
      <c r="CG476" s="106"/>
      <c r="CH476" s="106"/>
      <c r="CI476" s="106"/>
      <c r="CJ476" s="106"/>
      <c r="CK476" s="106"/>
      <c r="CL476" s="106"/>
      <c r="CM476" s="106"/>
      <c r="CN476" s="106"/>
      <c r="CO476" s="106"/>
      <c r="CP476" s="106"/>
      <c r="CQ476" s="106"/>
      <c r="CR476" s="106"/>
      <c r="CS476" s="106"/>
      <c r="CT476" s="106"/>
      <c r="CU476" s="106"/>
      <c r="CV476" s="106"/>
      <c r="CW476" s="106"/>
      <c r="CX476" s="106"/>
      <c r="CY476" s="106"/>
      <c r="CZ476" s="106"/>
      <c r="DA476" s="106"/>
      <c r="DB476" s="106"/>
      <c r="DC476" s="106"/>
      <c r="DD476" s="106"/>
      <c r="DE476" s="106"/>
      <c r="DF476" s="106"/>
      <c r="DG476" s="106"/>
      <c r="DH476" s="106"/>
      <c r="DI476" s="106"/>
      <c r="DJ476" s="106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6"/>
      <c r="DV476" s="106"/>
      <c r="DW476" s="106"/>
      <c r="DX476" s="106"/>
      <c r="DY476" s="106"/>
      <c r="DZ476" s="106"/>
      <c r="EA476" s="106"/>
      <c r="EB476" s="106"/>
      <c r="EC476" s="106"/>
      <c r="ED476" s="106"/>
      <c r="EE476" s="106"/>
      <c r="EF476" s="106"/>
      <c r="EG476" s="106"/>
      <c r="EH476" s="106"/>
    </row>
    <row r="477" spans="9:138" s="95" customFormat="1" x14ac:dyDescent="0.15"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  <c r="BY477" s="106"/>
      <c r="BZ477" s="106"/>
      <c r="CA477" s="106"/>
      <c r="CB477" s="106"/>
      <c r="CC477" s="106"/>
      <c r="CD477" s="106"/>
      <c r="CE477" s="106"/>
      <c r="CF477" s="106"/>
      <c r="CG477" s="106"/>
      <c r="CH477" s="106"/>
      <c r="CI477" s="106"/>
      <c r="CJ477" s="106"/>
      <c r="CK477" s="106"/>
      <c r="CL477" s="106"/>
      <c r="CM477" s="106"/>
      <c r="CN477" s="106"/>
      <c r="CO477" s="106"/>
      <c r="CP477" s="106"/>
      <c r="CQ477" s="106"/>
      <c r="CR477" s="106"/>
      <c r="CS477" s="106"/>
      <c r="CT477" s="106"/>
      <c r="CU477" s="106"/>
      <c r="CV477" s="106"/>
      <c r="CW477" s="106"/>
      <c r="CX477" s="106"/>
      <c r="CY477" s="106"/>
      <c r="CZ477" s="106"/>
      <c r="DA477" s="106"/>
      <c r="DB477" s="106"/>
      <c r="DC477" s="106"/>
      <c r="DD477" s="106"/>
      <c r="DE477" s="106"/>
      <c r="DF477" s="106"/>
      <c r="DG477" s="106"/>
      <c r="DH477" s="106"/>
      <c r="DI477" s="106"/>
      <c r="DJ477" s="106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6"/>
      <c r="DV477" s="106"/>
      <c r="DW477" s="106"/>
      <c r="DX477" s="106"/>
      <c r="DY477" s="106"/>
      <c r="DZ477" s="106"/>
      <c r="EA477" s="106"/>
      <c r="EB477" s="106"/>
      <c r="EC477" s="106"/>
      <c r="ED477" s="106"/>
      <c r="EE477" s="106"/>
      <c r="EF477" s="106"/>
      <c r="EG477" s="106"/>
      <c r="EH477" s="106"/>
    </row>
    <row r="478" spans="9:138" s="95" customFormat="1" x14ac:dyDescent="0.15"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  <c r="EA478" s="106"/>
      <c r="EB478" s="106"/>
      <c r="EC478" s="106"/>
      <c r="ED478" s="106"/>
      <c r="EE478" s="106"/>
      <c r="EF478" s="106"/>
      <c r="EG478" s="106"/>
      <c r="EH478" s="106"/>
    </row>
    <row r="479" spans="9:138" s="95" customFormat="1" x14ac:dyDescent="0.15"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  <c r="EA479" s="106"/>
      <c r="EB479" s="106"/>
      <c r="EC479" s="106"/>
      <c r="ED479" s="106"/>
      <c r="EE479" s="106"/>
      <c r="EF479" s="106"/>
      <c r="EG479" s="106"/>
      <c r="EH479" s="106"/>
    </row>
    <row r="480" spans="9:138" s="95" customFormat="1" x14ac:dyDescent="0.15"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  <c r="EB480" s="106"/>
      <c r="EC480" s="106"/>
      <c r="ED480" s="106"/>
      <c r="EE480" s="106"/>
      <c r="EF480" s="106"/>
      <c r="EG480" s="106"/>
      <c r="EH480" s="106"/>
    </row>
    <row r="481" spans="9:138" s="95" customFormat="1" x14ac:dyDescent="0.15"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  <c r="BY481" s="106"/>
      <c r="BZ481" s="106"/>
      <c r="CA481" s="106"/>
      <c r="CB481" s="106"/>
      <c r="CC481" s="106"/>
      <c r="CD481" s="106"/>
      <c r="CE481" s="106"/>
      <c r="CF481" s="106"/>
      <c r="CG481" s="106"/>
      <c r="CH481" s="106"/>
      <c r="CI481" s="106"/>
      <c r="CJ481" s="106"/>
      <c r="CK481" s="106"/>
      <c r="CL481" s="106"/>
      <c r="CM481" s="106"/>
      <c r="CN481" s="106"/>
      <c r="CO481" s="106"/>
      <c r="CP481" s="106"/>
      <c r="CQ481" s="106"/>
      <c r="CR481" s="106"/>
      <c r="CS481" s="106"/>
      <c r="CT481" s="106"/>
      <c r="CU481" s="106"/>
      <c r="CV481" s="106"/>
      <c r="CW481" s="106"/>
      <c r="CX481" s="106"/>
      <c r="CY481" s="106"/>
      <c r="CZ481" s="106"/>
      <c r="DA481" s="106"/>
      <c r="DB481" s="106"/>
      <c r="DC481" s="106"/>
      <c r="DD481" s="106"/>
      <c r="DE481" s="106"/>
      <c r="DF481" s="106"/>
      <c r="DG481" s="106"/>
      <c r="DH481" s="106"/>
      <c r="DI481" s="106"/>
      <c r="DJ481" s="106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6"/>
      <c r="DV481" s="106"/>
      <c r="DW481" s="106"/>
      <c r="DX481" s="106"/>
      <c r="DY481" s="106"/>
      <c r="DZ481" s="106"/>
      <c r="EA481" s="106"/>
      <c r="EB481" s="106"/>
      <c r="EC481" s="106"/>
      <c r="ED481" s="106"/>
      <c r="EE481" s="106"/>
      <c r="EF481" s="106"/>
      <c r="EG481" s="106"/>
      <c r="EH481" s="106"/>
    </row>
    <row r="482" spans="9:138" s="95" customFormat="1" x14ac:dyDescent="0.15"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  <c r="EA482" s="106"/>
      <c r="EB482" s="106"/>
      <c r="EC482" s="106"/>
      <c r="ED482" s="106"/>
      <c r="EE482" s="106"/>
      <c r="EF482" s="106"/>
      <c r="EG482" s="106"/>
      <c r="EH482" s="106"/>
    </row>
    <row r="483" spans="9:138" s="95" customFormat="1" x14ac:dyDescent="0.15"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  <c r="BY483" s="106"/>
      <c r="BZ483" s="106"/>
      <c r="CA483" s="106"/>
      <c r="CB483" s="106"/>
      <c r="CC483" s="106"/>
      <c r="CD483" s="106"/>
      <c r="CE483" s="106"/>
      <c r="CF483" s="106"/>
      <c r="CG483" s="106"/>
      <c r="CH483" s="106"/>
      <c r="CI483" s="106"/>
      <c r="CJ483" s="106"/>
      <c r="CK483" s="106"/>
      <c r="CL483" s="106"/>
      <c r="CM483" s="106"/>
      <c r="CN483" s="106"/>
      <c r="CO483" s="106"/>
      <c r="CP483" s="106"/>
      <c r="CQ483" s="106"/>
      <c r="CR483" s="106"/>
      <c r="CS483" s="106"/>
      <c r="CT483" s="106"/>
      <c r="CU483" s="106"/>
      <c r="CV483" s="106"/>
      <c r="CW483" s="106"/>
      <c r="CX483" s="106"/>
      <c r="CY483" s="106"/>
      <c r="CZ483" s="106"/>
      <c r="DA483" s="106"/>
      <c r="DB483" s="106"/>
      <c r="DC483" s="106"/>
      <c r="DD483" s="106"/>
      <c r="DE483" s="106"/>
      <c r="DF483" s="106"/>
      <c r="DG483" s="106"/>
      <c r="DH483" s="106"/>
      <c r="DI483" s="106"/>
      <c r="DJ483" s="106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6"/>
      <c r="DV483" s="106"/>
      <c r="DW483" s="106"/>
      <c r="DX483" s="106"/>
      <c r="DY483" s="106"/>
      <c r="DZ483" s="106"/>
      <c r="EA483" s="106"/>
      <c r="EB483" s="106"/>
      <c r="EC483" s="106"/>
      <c r="ED483" s="106"/>
      <c r="EE483" s="106"/>
      <c r="EF483" s="106"/>
      <c r="EG483" s="106"/>
      <c r="EH483" s="106"/>
    </row>
    <row r="484" spans="9:138" s="95" customFormat="1" x14ac:dyDescent="0.15"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  <c r="BY484" s="106"/>
      <c r="BZ484" s="106"/>
      <c r="CA484" s="106"/>
      <c r="CB484" s="106"/>
      <c r="CC484" s="106"/>
      <c r="CD484" s="106"/>
      <c r="CE484" s="106"/>
      <c r="CF484" s="106"/>
      <c r="CG484" s="106"/>
      <c r="CH484" s="106"/>
      <c r="CI484" s="106"/>
      <c r="CJ484" s="106"/>
      <c r="CK484" s="106"/>
      <c r="CL484" s="106"/>
      <c r="CM484" s="106"/>
      <c r="CN484" s="106"/>
      <c r="CO484" s="106"/>
      <c r="CP484" s="106"/>
      <c r="CQ484" s="106"/>
      <c r="CR484" s="106"/>
      <c r="CS484" s="106"/>
      <c r="CT484" s="106"/>
      <c r="CU484" s="106"/>
      <c r="CV484" s="106"/>
      <c r="CW484" s="106"/>
      <c r="CX484" s="106"/>
      <c r="CY484" s="106"/>
      <c r="CZ484" s="106"/>
      <c r="DA484" s="106"/>
      <c r="DB484" s="106"/>
      <c r="DC484" s="106"/>
      <c r="DD484" s="106"/>
      <c r="DE484" s="106"/>
      <c r="DF484" s="106"/>
      <c r="DG484" s="106"/>
      <c r="DH484" s="106"/>
      <c r="DI484" s="106"/>
      <c r="DJ484" s="106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6"/>
      <c r="DV484" s="106"/>
      <c r="DW484" s="106"/>
      <c r="DX484" s="106"/>
      <c r="DY484" s="106"/>
      <c r="DZ484" s="106"/>
      <c r="EA484" s="106"/>
      <c r="EB484" s="106"/>
      <c r="EC484" s="106"/>
      <c r="ED484" s="106"/>
      <c r="EE484" s="106"/>
      <c r="EF484" s="106"/>
      <c r="EG484" s="106"/>
      <c r="EH484" s="106"/>
    </row>
    <row r="485" spans="9:138" s="95" customFormat="1" x14ac:dyDescent="0.15"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  <c r="EA485" s="106"/>
      <c r="EB485" s="106"/>
      <c r="EC485" s="106"/>
      <c r="ED485" s="106"/>
      <c r="EE485" s="106"/>
      <c r="EF485" s="106"/>
      <c r="EG485" s="106"/>
      <c r="EH485" s="106"/>
    </row>
    <row r="486" spans="9:138" s="95" customFormat="1" x14ac:dyDescent="0.15"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  <c r="BY486" s="106"/>
      <c r="BZ486" s="106"/>
      <c r="CA486" s="106"/>
      <c r="CB486" s="106"/>
      <c r="CC486" s="106"/>
      <c r="CD486" s="106"/>
      <c r="CE486" s="106"/>
      <c r="CF486" s="106"/>
      <c r="CG486" s="106"/>
      <c r="CH486" s="106"/>
      <c r="CI486" s="106"/>
      <c r="CJ486" s="106"/>
      <c r="CK486" s="106"/>
      <c r="CL486" s="106"/>
      <c r="CM486" s="106"/>
      <c r="CN486" s="106"/>
      <c r="CO486" s="106"/>
      <c r="CP486" s="106"/>
      <c r="CQ486" s="106"/>
      <c r="CR486" s="106"/>
      <c r="CS486" s="106"/>
      <c r="CT486" s="106"/>
      <c r="CU486" s="106"/>
      <c r="CV486" s="106"/>
      <c r="CW486" s="106"/>
      <c r="CX486" s="106"/>
      <c r="CY486" s="106"/>
      <c r="CZ486" s="106"/>
      <c r="DA486" s="106"/>
      <c r="DB486" s="106"/>
      <c r="DC486" s="106"/>
      <c r="DD486" s="106"/>
      <c r="DE486" s="106"/>
      <c r="DF486" s="106"/>
      <c r="DG486" s="106"/>
      <c r="DH486" s="106"/>
      <c r="DI486" s="106"/>
      <c r="DJ486" s="106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6"/>
      <c r="DV486" s="106"/>
      <c r="DW486" s="106"/>
      <c r="DX486" s="106"/>
      <c r="DY486" s="106"/>
      <c r="DZ486" s="106"/>
      <c r="EA486" s="106"/>
      <c r="EB486" s="106"/>
      <c r="EC486" s="106"/>
      <c r="ED486" s="106"/>
      <c r="EE486" s="106"/>
      <c r="EF486" s="106"/>
      <c r="EG486" s="106"/>
      <c r="EH486" s="106"/>
    </row>
    <row r="487" spans="9:138" s="95" customFormat="1" x14ac:dyDescent="0.15"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  <c r="BY487" s="106"/>
      <c r="BZ487" s="106"/>
      <c r="CA487" s="106"/>
      <c r="CB487" s="106"/>
      <c r="CC487" s="106"/>
      <c r="CD487" s="106"/>
      <c r="CE487" s="106"/>
      <c r="CF487" s="106"/>
      <c r="CG487" s="106"/>
      <c r="CH487" s="106"/>
      <c r="CI487" s="106"/>
      <c r="CJ487" s="106"/>
      <c r="CK487" s="106"/>
      <c r="CL487" s="106"/>
      <c r="CM487" s="106"/>
      <c r="CN487" s="106"/>
      <c r="CO487" s="106"/>
      <c r="CP487" s="106"/>
      <c r="CQ487" s="106"/>
      <c r="CR487" s="106"/>
      <c r="CS487" s="106"/>
      <c r="CT487" s="106"/>
      <c r="CU487" s="106"/>
      <c r="CV487" s="106"/>
      <c r="CW487" s="106"/>
      <c r="CX487" s="106"/>
      <c r="CY487" s="106"/>
      <c r="CZ487" s="106"/>
      <c r="DA487" s="106"/>
      <c r="DB487" s="106"/>
      <c r="DC487" s="106"/>
      <c r="DD487" s="106"/>
      <c r="DE487" s="106"/>
      <c r="DF487" s="106"/>
      <c r="DG487" s="106"/>
      <c r="DH487" s="106"/>
      <c r="DI487" s="106"/>
      <c r="DJ487" s="106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6"/>
      <c r="DV487" s="106"/>
      <c r="DW487" s="106"/>
      <c r="DX487" s="106"/>
      <c r="DY487" s="106"/>
      <c r="DZ487" s="106"/>
      <c r="EA487" s="106"/>
      <c r="EB487" s="106"/>
      <c r="EC487" s="106"/>
      <c r="ED487" s="106"/>
      <c r="EE487" s="106"/>
      <c r="EF487" s="106"/>
      <c r="EG487" s="106"/>
      <c r="EH487" s="106"/>
    </row>
    <row r="488" spans="9:138" s="95" customFormat="1" x14ac:dyDescent="0.15"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  <c r="CA488" s="106"/>
      <c r="CB488" s="106"/>
      <c r="CC488" s="106"/>
      <c r="CD488" s="106"/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6"/>
      <c r="DE488" s="106"/>
      <c r="DF488" s="106"/>
      <c r="DG488" s="106"/>
      <c r="DH488" s="106"/>
      <c r="DI488" s="106"/>
      <c r="DJ488" s="106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6"/>
      <c r="DV488" s="106"/>
      <c r="DW488" s="106"/>
      <c r="DX488" s="106"/>
      <c r="DY488" s="106"/>
      <c r="DZ488" s="106"/>
      <c r="EA488" s="106"/>
      <c r="EB488" s="106"/>
      <c r="EC488" s="106"/>
      <c r="ED488" s="106"/>
      <c r="EE488" s="106"/>
      <c r="EF488" s="106"/>
      <c r="EG488" s="106"/>
      <c r="EH488" s="106"/>
    </row>
    <row r="489" spans="9:138" s="95" customFormat="1" x14ac:dyDescent="0.15"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  <c r="BY489" s="106"/>
      <c r="BZ489" s="106"/>
      <c r="CA489" s="106"/>
      <c r="CB489" s="106"/>
      <c r="CC489" s="106"/>
      <c r="CD489" s="106"/>
      <c r="CE489" s="106"/>
      <c r="CF489" s="106"/>
      <c r="CG489" s="106"/>
      <c r="CH489" s="106"/>
      <c r="CI489" s="106"/>
      <c r="CJ489" s="106"/>
      <c r="CK489" s="106"/>
      <c r="CL489" s="106"/>
      <c r="CM489" s="106"/>
      <c r="CN489" s="106"/>
      <c r="CO489" s="106"/>
      <c r="CP489" s="106"/>
      <c r="CQ489" s="106"/>
      <c r="CR489" s="106"/>
      <c r="CS489" s="106"/>
      <c r="CT489" s="106"/>
      <c r="CU489" s="106"/>
      <c r="CV489" s="106"/>
      <c r="CW489" s="106"/>
      <c r="CX489" s="106"/>
      <c r="CY489" s="106"/>
      <c r="CZ489" s="106"/>
      <c r="DA489" s="106"/>
      <c r="DB489" s="106"/>
      <c r="DC489" s="106"/>
      <c r="DD489" s="106"/>
      <c r="DE489" s="106"/>
      <c r="DF489" s="106"/>
      <c r="DG489" s="106"/>
      <c r="DH489" s="106"/>
      <c r="DI489" s="106"/>
      <c r="DJ489" s="106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6"/>
      <c r="DV489" s="106"/>
      <c r="DW489" s="106"/>
      <c r="DX489" s="106"/>
      <c r="DY489" s="106"/>
      <c r="DZ489" s="106"/>
      <c r="EA489" s="106"/>
      <c r="EB489" s="106"/>
      <c r="EC489" s="106"/>
      <c r="ED489" s="106"/>
      <c r="EE489" s="106"/>
      <c r="EF489" s="106"/>
      <c r="EG489" s="106"/>
      <c r="EH489" s="106"/>
    </row>
    <row r="490" spans="9:138" s="95" customFormat="1" x14ac:dyDescent="0.15"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  <c r="CA490" s="106"/>
      <c r="CB490" s="106"/>
      <c r="CC490" s="106"/>
      <c r="CD490" s="106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6"/>
      <c r="DE490" s="106"/>
      <c r="DF490" s="106"/>
      <c r="DG490" s="106"/>
      <c r="DH490" s="106"/>
      <c r="DI490" s="106"/>
      <c r="DJ490" s="106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6"/>
      <c r="DV490" s="106"/>
      <c r="DW490" s="106"/>
      <c r="DX490" s="106"/>
      <c r="DY490" s="106"/>
      <c r="DZ490" s="106"/>
      <c r="EA490" s="106"/>
      <c r="EB490" s="106"/>
      <c r="EC490" s="106"/>
      <c r="ED490" s="106"/>
      <c r="EE490" s="106"/>
      <c r="EF490" s="106"/>
      <c r="EG490" s="106"/>
      <c r="EH490" s="106"/>
    </row>
    <row r="491" spans="9:138" s="95" customFormat="1" x14ac:dyDescent="0.15"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  <c r="CA491" s="106"/>
      <c r="CB491" s="106"/>
      <c r="CC491" s="106"/>
      <c r="CD491" s="106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6"/>
      <c r="DE491" s="106"/>
      <c r="DF491" s="106"/>
      <c r="DG491" s="106"/>
      <c r="DH491" s="106"/>
      <c r="DI491" s="106"/>
      <c r="DJ491" s="106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6"/>
      <c r="DV491" s="106"/>
      <c r="DW491" s="106"/>
      <c r="DX491" s="106"/>
      <c r="DY491" s="106"/>
      <c r="DZ491" s="106"/>
      <c r="EA491" s="106"/>
      <c r="EB491" s="106"/>
      <c r="EC491" s="106"/>
      <c r="ED491" s="106"/>
      <c r="EE491" s="106"/>
      <c r="EF491" s="106"/>
      <c r="EG491" s="106"/>
      <c r="EH491" s="106"/>
    </row>
    <row r="492" spans="9:138" s="95" customFormat="1" x14ac:dyDescent="0.15"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  <c r="CA492" s="106"/>
      <c r="CB492" s="106"/>
      <c r="CC492" s="106"/>
      <c r="CD492" s="106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6"/>
      <c r="DE492" s="106"/>
      <c r="DF492" s="106"/>
      <c r="DG492" s="106"/>
      <c r="DH492" s="106"/>
      <c r="DI492" s="106"/>
      <c r="DJ492" s="106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6"/>
      <c r="DV492" s="106"/>
      <c r="DW492" s="106"/>
      <c r="DX492" s="106"/>
      <c r="DY492" s="106"/>
      <c r="DZ492" s="106"/>
      <c r="EA492" s="106"/>
      <c r="EB492" s="106"/>
      <c r="EC492" s="106"/>
      <c r="ED492" s="106"/>
      <c r="EE492" s="106"/>
      <c r="EF492" s="106"/>
      <c r="EG492" s="106"/>
      <c r="EH492" s="106"/>
    </row>
    <row r="493" spans="9:138" s="95" customFormat="1" x14ac:dyDescent="0.15"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  <c r="BY493" s="106"/>
      <c r="BZ493" s="106"/>
      <c r="CA493" s="106"/>
      <c r="CB493" s="106"/>
      <c r="CC493" s="106"/>
      <c r="CD493" s="106"/>
      <c r="CE493" s="106"/>
      <c r="CF493" s="106"/>
      <c r="CG493" s="106"/>
      <c r="CH493" s="106"/>
      <c r="CI493" s="106"/>
      <c r="CJ493" s="106"/>
      <c r="CK493" s="106"/>
      <c r="CL493" s="106"/>
      <c r="CM493" s="106"/>
      <c r="CN493" s="106"/>
      <c r="CO493" s="106"/>
      <c r="CP493" s="106"/>
      <c r="CQ493" s="106"/>
      <c r="CR493" s="106"/>
      <c r="CS493" s="106"/>
      <c r="CT493" s="106"/>
      <c r="CU493" s="106"/>
      <c r="CV493" s="106"/>
      <c r="CW493" s="106"/>
      <c r="CX493" s="106"/>
      <c r="CY493" s="106"/>
      <c r="CZ493" s="106"/>
      <c r="DA493" s="106"/>
      <c r="DB493" s="106"/>
      <c r="DC493" s="106"/>
      <c r="DD493" s="106"/>
      <c r="DE493" s="106"/>
      <c r="DF493" s="106"/>
      <c r="DG493" s="106"/>
      <c r="DH493" s="106"/>
      <c r="DI493" s="106"/>
      <c r="DJ493" s="106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6"/>
      <c r="DV493" s="106"/>
      <c r="DW493" s="106"/>
      <c r="DX493" s="106"/>
      <c r="DY493" s="106"/>
      <c r="DZ493" s="106"/>
      <c r="EA493" s="106"/>
      <c r="EB493" s="106"/>
      <c r="EC493" s="106"/>
      <c r="ED493" s="106"/>
      <c r="EE493" s="106"/>
      <c r="EF493" s="106"/>
      <c r="EG493" s="106"/>
      <c r="EH493" s="106"/>
    </row>
    <row r="494" spans="9:138" s="95" customFormat="1" x14ac:dyDescent="0.15"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  <c r="BY494" s="106"/>
      <c r="BZ494" s="106"/>
      <c r="CA494" s="106"/>
      <c r="CB494" s="106"/>
      <c r="CC494" s="106"/>
      <c r="CD494" s="106"/>
      <c r="CE494" s="106"/>
      <c r="CF494" s="106"/>
      <c r="CG494" s="106"/>
      <c r="CH494" s="106"/>
      <c r="CI494" s="106"/>
      <c r="CJ494" s="106"/>
      <c r="CK494" s="106"/>
      <c r="CL494" s="106"/>
      <c r="CM494" s="106"/>
      <c r="CN494" s="106"/>
      <c r="CO494" s="106"/>
      <c r="CP494" s="106"/>
      <c r="CQ494" s="106"/>
      <c r="CR494" s="106"/>
      <c r="CS494" s="106"/>
      <c r="CT494" s="106"/>
      <c r="CU494" s="106"/>
      <c r="CV494" s="106"/>
      <c r="CW494" s="106"/>
      <c r="CX494" s="106"/>
      <c r="CY494" s="106"/>
      <c r="CZ494" s="106"/>
      <c r="DA494" s="106"/>
      <c r="DB494" s="106"/>
      <c r="DC494" s="106"/>
      <c r="DD494" s="106"/>
      <c r="DE494" s="106"/>
      <c r="DF494" s="106"/>
      <c r="DG494" s="106"/>
      <c r="DH494" s="106"/>
      <c r="DI494" s="106"/>
      <c r="DJ494" s="106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6"/>
      <c r="DV494" s="106"/>
      <c r="DW494" s="106"/>
      <c r="DX494" s="106"/>
      <c r="DY494" s="106"/>
      <c r="DZ494" s="106"/>
      <c r="EA494" s="106"/>
      <c r="EB494" s="106"/>
      <c r="EC494" s="106"/>
      <c r="ED494" s="106"/>
      <c r="EE494" s="106"/>
      <c r="EF494" s="106"/>
      <c r="EG494" s="106"/>
      <c r="EH494" s="106"/>
    </row>
    <row r="495" spans="9:138" s="95" customFormat="1" x14ac:dyDescent="0.15"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  <c r="BY495" s="106"/>
      <c r="BZ495" s="106"/>
      <c r="CA495" s="106"/>
      <c r="CB495" s="106"/>
      <c r="CC495" s="106"/>
      <c r="CD495" s="106"/>
      <c r="CE495" s="106"/>
      <c r="CF495" s="106"/>
      <c r="CG495" s="106"/>
      <c r="CH495" s="106"/>
      <c r="CI495" s="106"/>
      <c r="CJ495" s="106"/>
      <c r="CK495" s="106"/>
      <c r="CL495" s="106"/>
      <c r="CM495" s="106"/>
      <c r="CN495" s="106"/>
      <c r="CO495" s="106"/>
      <c r="CP495" s="106"/>
      <c r="CQ495" s="106"/>
      <c r="CR495" s="106"/>
      <c r="CS495" s="106"/>
      <c r="CT495" s="106"/>
      <c r="CU495" s="106"/>
      <c r="CV495" s="106"/>
      <c r="CW495" s="106"/>
      <c r="CX495" s="106"/>
      <c r="CY495" s="106"/>
      <c r="CZ495" s="106"/>
      <c r="DA495" s="106"/>
      <c r="DB495" s="106"/>
      <c r="DC495" s="106"/>
      <c r="DD495" s="106"/>
      <c r="DE495" s="106"/>
      <c r="DF495" s="106"/>
      <c r="DG495" s="106"/>
      <c r="DH495" s="106"/>
      <c r="DI495" s="106"/>
      <c r="DJ495" s="106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6"/>
      <c r="DV495" s="106"/>
      <c r="DW495" s="106"/>
      <c r="DX495" s="106"/>
      <c r="DY495" s="106"/>
      <c r="DZ495" s="106"/>
      <c r="EA495" s="106"/>
      <c r="EB495" s="106"/>
      <c r="EC495" s="106"/>
      <c r="ED495" s="106"/>
      <c r="EE495" s="106"/>
      <c r="EF495" s="106"/>
      <c r="EG495" s="106"/>
      <c r="EH495" s="106"/>
    </row>
    <row r="496" spans="9:138" s="95" customFormat="1" x14ac:dyDescent="0.15"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  <c r="BY496" s="106"/>
      <c r="BZ496" s="106"/>
      <c r="CA496" s="106"/>
      <c r="CB496" s="106"/>
      <c r="CC496" s="106"/>
      <c r="CD496" s="106"/>
      <c r="CE496" s="106"/>
      <c r="CF496" s="106"/>
      <c r="CG496" s="106"/>
      <c r="CH496" s="106"/>
      <c r="CI496" s="106"/>
      <c r="CJ496" s="106"/>
      <c r="CK496" s="106"/>
      <c r="CL496" s="106"/>
      <c r="CM496" s="106"/>
      <c r="CN496" s="106"/>
      <c r="CO496" s="106"/>
      <c r="CP496" s="106"/>
      <c r="CQ496" s="106"/>
      <c r="CR496" s="106"/>
      <c r="CS496" s="106"/>
      <c r="CT496" s="106"/>
      <c r="CU496" s="106"/>
      <c r="CV496" s="106"/>
      <c r="CW496" s="106"/>
      <c r="CX496" s="106"/>
      <c r="CY496" s="106"/>
      <c r="CZ496" s="106"/>
      <c r="DA496" s="106"/>
      <c r="DB496" s="106"/>
      <c r="DC496" s="106"/>
      <c r="DD496" s="106"/>
      <c r="DE496" s="106"/>
      <c r="DF496" s="106"/>
      <c r="DG496" s="106"/>
      <c r="DH496" s="106"/>
      <c r="DI496" s="106"/>
      <c r="DJ496" s="106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6"/>
      <c r="DV496" s="106"/>
      <c r="DW496" s="106"/>
      <c r="DX496" s="106"/>
      <c r="DY496" s="106"/>
      <c r="DZ496" s="106"/>
      <c r="EA496" s="106"/>
      <c r="EB496" s="106"/>
      <c r="EC496" s="106"/>
      <c r="ED496" s="106"/>
      <c r="EE496" s="106"/>
      <c r="EF496" s="106"/>
      <c r="EG496" s="106"/>
      <c r="EH496" s="106"/>
    </row>
    <row r="497" spans="9:138" s="95" customFormat="1" x14ac:dyDescent="0.15"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  <c r="BY497" s="106"/>
      <c r="BZ497" s="106"/>
      <c r="CA497" s="106"/>
      <c r="CB497" s="106"/>
      <c r="CC497" s="106"/>
      <c r="CD497" s="106"/>
      <c r="CE497" s="106"/>
      <c r="CF497" s="106"/>
      <c r="CG497" s="106"/>
      <c r="CH497" s="106"/>
      <c r="CI497" s="106"/>
      <c r="CJ497" s="106"/>
      <c r="CK497" s="106"/>
      <c r="CL497" s="106"/>
      <c r="CM497" s="106"/>
      <c r="CN497" s="106"/>
      <c r="CO497" s="106"/>
      <c r="CP497" s="106"/>
      <c r="CQ497" s="106"/>
      <c r="CR497" s="106"/>
      <c r="CS497" s="106"/>
      <c r="CT497" s="106"/>
      <c r="CU497" s="106"/>
      <c r="CV497" s="106"/>
      <c r="CW497" s="106"/>
      <c r="CX497" s="106"/>
      <c r="CY497" s="106"/>
      <c r="CZ497" s="106"/>
      <c r="DA497" s="106"/>
      <c r="DB497" s="106"/>
      <c r="DC497" s="106"/>
      <c r="DD497" s="106"/>
      <c r="DE497" s="106"/>
      <c r="DF497" s="106"/>
      <c r="DG497" s="106"/>
      <c r="DH497" s="106"/>
      <c r="DI497" s="106"/>
      <c r="DJ497" s="106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6"/>
      <c r="DV497" s="106"/>
      <c r="DW497" s="106"/>
      <c r="DX497" s="106"/>
      <c r="DY497" s="106"/>
      <c r="DZ497" s="106"/>
      <c r="EA497" s="106"/>
      <c r="EB497" s="106"/>
      <c r="EC497" s="106"/>
      <c r="ED497" s="106"/>
      <c r="EE497" s="106"/>
      <c r="EF497" s="106"/>
      <c r="EG497" s="106"/>
      <c r="EH497" s="106"/>
    </row>
    <row r="498" spans="9:138" s="95" customFormat="1" x14ac:dyDescent="0.15"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  <c r="BY498" s="106"/>
      <c r="BZ498" s="106"/>
      <c r="CA498" s="106"/>
      <c r="CB498" s="106"/>
      <c r="CC498" s="106"/>
      <c r="CD498" s="106"/>
      <c r="CE498" s="106"/>
      <c r="CF498" s="106"/>
      <c r="CG498" s="106"/>
      <c r="CH498" s="106"/>
      <c r="CI498" s="106"/>
      <c r="CJ498" s="106"/>
      <c r="CK498" s="106"/>
      <c r="CL498" s="106"/>
      <c r="CM498" s="106"/>
      <c r="CN498" s="106"/>
      <c r="CO498" s="106"/>
      <c r="CP498" s="106"/>
      <c r="CQ498" s="106"/>
      <c r="CR498" s="106"/>
      <c r="CS498" s="106"/>
      <c r="CT498" s="106"/>
      <c r="CU498" s="106"/>
      <c r="CV498" s="106"/>
      <c r="CW498" s="106"/>
      <c r="CX498" s="106"/>
      <c r="CY498" s="106"/>
      <c r="CZ498" s="106"/>
      <c r="DA498" s="106"/>
      <c r="DB498" s="106"/>
      <c r="DC498" s="106"/>
      <c r="DD498" s="106"/>
      <c r="DE498" s="106"/>
      <c r="DF498" s="106"/>
      <c r="DG498" s="106"/>
      <c r="DH498" s="106"/>
      <c r="DI498" s="106"/>
      <c r="DJ498" s="106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6"/>
      <c r="DV498" s="106"/>
      <c r="DW498" s="106"/>
      <c r="DX498" s="106"/>
      <c r="DY498" s="106"/>
      <c r="DZ498" s="106"/>
      <c r="EA498" s="106"/>
      <c r="EB498" s="106"/>
      <c r="EC498" s="106"/>
      <c r="ED498" s="106"/>
      <c r="EE498" s="106"/>
      <c r="EF498" s="106"/>
      <c r="EG498" s="106"/>
      <c r="EH498" s="106"/>
    </row>
    <row r="499" spans="9:138" s="95" customFormat="1" x14ac:dyDescent="0.15"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  <c r="CA499" s="106"/>
      <c r="CB499" s="106"/>
      <c r="CC499" s="106"/>
      <c r="CD499" s="106"/>
      <c r="CE499" s="106"/>
      <c r="CF499" s="106"/>
      <c r="CG499" s="106"/>
      <c r="CH499" s="106"/>
      <c r="CI499" s="106"/>
      <c r="CJ499" s="106"/>
      <c r="CK499" s="106"/>
      <c r="CL499" s="106"/>
      <c r="CM499" s="106"/>
      <c r="CN499" s="106"/>
      <c r="CO499" s="106"/>
      <c r="CP499" s="106"/>
      <c r="CQ499" s="106"/>
      <c r="CR499" s="106"/>
      <c r="CS499" s="106"/>
      <c r="CT499" s="106"/>
      <c r="CU499" s="106"/>
      <c r="CV499" s="106"/>
      <c r="CW499" s="106"/>
      <c r="CX499" s="106"/>
      <c r="CY499" s="106"/>
      <c r="CZ499" s="106"/>
      <c r="DA499" s="106"/>
      <c r="DB499" s="106"/>
      <c r="DC499" s="106"/>
      <c r="DD499" s="106"/>
      <c r="DE499" s="106"/>
      <c r="DF499" s="106"/>
      <c r="DG499" s="106"/>
      <c r="DH499" s="106"/>
      <c r="DI499" s="106"/>
      <c r="DJ499" s="106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6"/>
      <c r="DV499" s="106"/>
      <c r="DW499" s="106"/>
      <c r="DX499" s="106"/>
      <c r="DY499" s="106"/>
      <c r="DZ499" s="106"/>
      <c r="EA499" s="106"/>
      <c r="EB499" s="106"/>
      <c r="EC499" s="106"/>
      <c r="ED499" s="106"/>
      <c r="EE499" s="106"/>
      <c r="EF499" s="106"/>
      <c r="EG499" s="106"/>
      <c r="EH499" s="106"/>
    </row>
    <row r="500" spans="9:138" s="95" customFormat="1" x14ac:dyDescent="0.15"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  <c r="BY500" s="106"/>
      <c r="BZ500" s="106"/>
      <c r="CA500" s="106"/>
      <c r="CB500" s="106"/>
      <c r="CC500" s="106"/>
      <c r="CD500" s="106"/>
      <c r="CE500" s="106"/>
      <c r="CF500" s="106"/>
      <c r="CG500" s="106"/>
      <c r="CH500" s="106"/>
      <c r="CI500" s="106"/>
      <c r="CJ500" s="106"/>
      <c r="CK500" s="106"/>
      <c r="CL500" s="106"/>
      <c r="CM500" s="106"/>
      <c r="CN500" s="106"/>
      <c r="CO500" s="106"/>
      <c r="CP500" s="106"/>
      <c r="CQ500" s="106"/>
      <c r="CR500" s="106"/>
      <c r="CS500" s="106"/>
      <c r="CT500" s="106"/>
      <c r="CU500" s="106"/>
      <c r="CV500" s="106"/>
      <c r="CW500" s="106"/>
      <c r="CX500" s="106"/>
      <c r="CY500" s="106"/>
      <c r="CZ500" s="106"/>
      <c r="DA500" s="106"/>
      <c r="DB500" s="106"/>
      <c r="DC500" s="106"/>
      <c r="DD500" s="106"/>
      <c r="DE500" s="106"/>
      <c r="DF500" s="106"/>
      <c r="DG500" s="106"/>
      <c r="DH500" s="106"/>
      <c r="DI500" s="106"/>
      <c r="DJ500" s="106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6"/>
      <c r="DV500" s="106"/>
      <c r="DW500" s="106"/>
      <c r="DX500" s="106"/>
      <c r="DY500" s="106"/>
      <c r="DZ500" s="106"/>
      <c r="EA500" s="106"/>
      <c r="EB500" s="106"/>
      <c r="EC500" s="106"/>
      <c r="ED500" s="106"/>
      <c r="EE500" s="106"/>
      <c r="EF500" s="106"/>
      <c r="EG500" s="106"/>
      <c r="EH500" s="106"/>
    </row>
    <row r="501" spans="9:138" s="95" customFormat="1" x14ac:dyDescent="0.15"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  <c r="BY501" s="106"/>
      <c r="BZ501" s="106"/>
      <c r="CA501" s="106"/>
      <c r="CB501" s="106"/>
      <c r="CC501" s="106"/>
      <c r="CD501" s="106"/>
      <c r="CE501" s="106"/>
      <c r="CF501" s="106"/>
      <c r="CG501" s="106"/>
      <c r="CH501" s="106"/>
      <c r="CI501" s="106"/>
      <c r="CJ501" s="106"/>
      <c r="CK501" s="106"/>
      <c r="CL501" s="106"/>
      <c r="CM501" s="106"/>
      <c r="CN501" s="106"/>
      <c r="CO501" s="106"/>
      <c r="CP501" s="106"/>
      <c r="CQ501" s="106"/>
      <c r="CR501" s="106"/>
      <c r="CS501" s="106"/>
      <c r="CT501" s="106"/>
      <c r="CU501" s="106"/>
      <c r="CV501" s="106"/>
      <c r="CW501" s="106"/>
      <c r="CX501" s="106"/>
      <c r="CY501" s="106"/>
      <c r="CZ501" s="106"/>
      <c r="DA501" s="106"/>
      <c r="DB501" s="106"/>
      <c r="DC501" s="106"/>
      <c r="DD501" s="106"/>
      <c r="DE501" s="106"/>
      <c r="DF501" s="106"/>
      <c r="DG501" s="106"/>
      <c r="DH501" s="106"/>
      <c r="DI501" s="106"/>
      <c r="DJ501" s="106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6"/>
      <c r="DV501" s="106"/>
      <c r="DW501" s="106"/>
      <c r="DX501" s="106"/>
      <c r="DY501" s="106"/>
      <c r="DZ501" s="106"/>
      <c r="EA501" s="106"/>
      <c r="EB501" s="106"/>
      <c r="EC501" s="106"/>
      <c r="ED501" s="106"/>
      <c r="EE501" s="106"/>
      <c r="EF501" s="106"/>
      <c r="EG501" s="106"/>
      <c r="EH501" s="106"/>
    </row>
    <row r="502" spans="9:138" s="95" customFormat="1" x14ac:dyDescent="0.15"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  <c r="BY502" s="106"/>
      <c r="BZ502" s="106"/>
      <c r="CA502" s="106"/>
      <c r="CB502" s="106"/>
      <c r="CC502" s="106"/>
      <c r="CD502" s="106"/>
      <c r="CE502" s="106"/>
      <c r="CF502" s="106"/>
      <c r="CG502" s="106"/>
      <c r="CH502" s="106"/>
      <c r="CI502" s="106"/>
      <c r="CJ502" s="106"/>
      <c r="CK502" s="106"/>
      <c r="CL502" s="106"/>
      <c r="CM502" s="106"/>
      <c r="CN502" s="106"/>
      <c r="CO502" s="106"/>
      <c r="CP502" s="106"/>
      <c r="CQ502" s="106"/>
      <c r="CR502" s="106"/>
      <c r="CS502" s="106"/>
      <c r="CT502" s="106"/>
      <c r="CU502" s="106"/>
      <c r="CV502" s="106"/>
      <c r="CW502" s="106"/>
      <c r="CX502" s="106"/>
      <c r="CY502" s="106"/>
      <c r="CZ502" s="106"/>
      <c r="DA502" s="106"/>
      <c r="DB502" s="106"/>
      <c r="DC502" s="106"/>
      <c r="DD502" s="106"/>
      <c r="DE502" s="106"/>
      <c r="DF502" s="106"/>
      <c r="DG502" s="106"/>
      <c r="DH502" s="106"/>
      <c r="DI502" s="106"/>
      <c r="DJ502" s="106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6"/>
      <c r="DV502" s="106"/>
      <c r="DW502" s="106"/>
      <c r="DX502" s="106"/>
      <c r="DY502" s="106"/>
      <c r="DZ502" s="106"/>
      <c r="EA502" s="106"/>
      <c r="EB502" s="106"/>
      <c r="EC502" s="106"/>
      <c r="ED502" s="106"/>
      <c r="EE502" s="106"/>
      <c r="EF502" s="106"/>
      <c r="EG502" s="106"/>
      <c r="EH502" s="106"/>
    </row>
    <row r="503" spans="9:138" s="95" customFormat="1" x14ac:dyDescent="0.15"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  <c r="BY503" s="106"/>
      <c r="BZ503" s="106"/>
      <c r="CA503" s="106"/>
      <c r="CB503" s="106"/>
      <c r="CC503" s="106"/>
      <c r="CD503" s="106"/>
      <c r="CE503" s="106"/>
      <c r="CF503" s="106"/>
      <c r="CG503" s="106"/>
      <c r="CH503" s="106"/>
      <c r="CI503" s="106"/>
      <c r="CJ503" s="106"/>
      <c r="CK503" s="106"/>
      <c r="CL503" s="106"/>
      <c r="CM503" s="106"/>
      <c r="CN503" s="106"/>
      <c r="CO503" s="106"/>
      <c r="CP503" s="106"/>
      <c r="CQ503" s="106"/>
      <c r="CR503" s="106"/>
      <c r="CS503" s="106"/>
      <c r="CT503" s="106"/>
      <c r="CU503" s="106"/>
      <c r="CV503" s="106"/>
      <c r="CW503" s="106"/>
      <c r="CX503" s="106"/>
      <c r="CY503" s="106"/>
      <c r="CZ503" s="106"/>
      <c r="DA503" s="106"/>
      <c r="DB503" s="106"/>
      <c r="DC503" s="106"/>
      <c r="DD503" s="106"/>
      <c r="DE503" s="106"/>
      <c r="DF503" s="106"/>
      <c r="DG503" s="106"/>
      <c r="DH503" s="106"/>
      <c r="DI503" s="106"/>
      <c r="DJ503" s="106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6"/>
      <c r="DV503" s="106"/>
      <c r="DW503" s="106"/>
      <c r="DX503" s="106"/>
      <c r="DY503" s="106"/>
      <c r="DZ503" s="106"/>
      <c r="EA503" s="106"/>
      <c r="EB503" s="106"/>
      <c r="EC503" s="106"/>
      <c r="ED503" s="106"/>
      <c r="EE503" s="106"/>
      <c r="EF503" s="106"/>
      <c r="EG503" s="106"/>
      <c r="EH503" s="106"/>
    </row>
    <row r="504" spans="9:138" s="95" customFormat="1" x14ac:dyDescent="0.15"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  <c r="BY504" s="106"/>
      <c r="BZ504" s="106"/>
      <c r="CA504" s="106"/>
      <c r="CB504" s="106"/>
      <c r="CC504" s="106"/>
      <c r="CD504" s="106"/>
      <c r="CE504" s="106"/>
      <c r="CF504" s="106"/>
      <c r="CG504" s="106"/>
      <c r="CH504" s="106"/>
      <c r="CI504" s="106"/>
      <c r="CJ504" s="106"/>
      <c r="CK504" s="106"/>
      <c r="CL504" s="106"/>
      <c r="CM504" s="106"/>
      <c r="CN504" s="106"/>
      <c r="CO504" s="106"/>
      <c r="CP504" s="106"/>
      <c r="CQ504" s="106"/>
      <c r="CR504" s="106"/>
      <c r="CS504" s="106"/>
      <c r="CT504" s="106"/>
      <c r="CU504" s="106"/>
      <c r="CV504" s="106"/>
      <c r="CW504" s="106"/>
      <c r="CX504" s="106"/>
      <c r="CY504" s="106"/>
      <c r="CZ504" s="106"/>
      <c r="DA504" s="106"/>
      <c r="DB504" s="106"/>
      <c r="DC504" s="106"/>
      <c r="DD504" s="106"/>
      <c r="DE504" s="106"/>
      <c r="DF504" s="106"/>
      <c r="DG504" s="106"/>
      <c r="DH504" s="106"/>
      <c r="DI504" s="106"/>
      <c r="DJ504" s="106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6"/>
      <c r="DV504" s="106"/>
      <c r="DW504" s="106"/>
      <c r="DX504" s="106"/>
      <c r="DY504" s="106"/>
      <c r="DZ504" s="106"/>
      <c r="EA504" s="106"/>
      <c r="EB504" s="106"/>
      <c r="EC504" s="106"/>
      <c r="ED504" s="106"/>
      <c r="EE504" s="106"/>
      <c r="EF504" s="106"/>
      <c r="EG504" s="106"/>
      <c r="EH504" s="106"/>
    </row>
    <row r="505" spans="9:138" s="95" customFormat="1" x14ac:dyDescent="0.15"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  <c r="BY505" s="106"/>
      <c r="BZ505" s="106"/>
      <c r="CA505" s="106"/>
      <c r="CB505" s="106"/>
      <c r="CC505" s="106"/>
      <c r="CD505" s="106"/>
      <c r="CE505" s="106"/>
      <c r="CF505" s="106"/>
      <c r="CG505" s="106"/>
      <c r="CH505" s="106"/>
      <c r="CI505" s="106"/>
      <c r="CJ505" s="106"/>
      <c r="CK505" s="106"/>
      <c r="CL505" s="106"/>
      <c r="CM505" s="106"/>
      <c r="CN505" s="106"/>
      <c r="CO505" s="106"/>
      <c r="CP505" s="106"/>
      <c r="CQ505" s="106"/>
      <c r="CR505" s="106"/>
      <c r="CS505" s="106"/>
      <c r="CT505" s="106"/>
      <c r="CU505" s="106"/>
      <c r="CV505" s="106"/>
      <c r="CW505" s="106"/>
      <c r="CX505" s="106"/>
      <c r="CY505" s="106"/>
      <c r="CZ505" s="106"/>
      <c r="DA505" s="106"/>
      <c r="DB505" s="106"/>
      <c r="DC505" s="106"/>
      <c r="DD505" s="106"/>
      <c r="DE505" s="106"/>
      <c r="DF505" s="106"/>
      <c r="DG505" s="106"/>
      <c r="DH505" s="106"/>
      <c r="DI505" s="106"/>
      <c r="DJ505" s="106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6"/>
      <c r="DV505" s="106"/>
      <c r="DW505" s="106"/>
      <c r="DX505" s="106"/>
      <c r="DY505" s="106"/>
      <c r="DZ505" s="106"/>
      <c r="EA505" s="106"/>
      <c r="EB505" s="106"/>
      <c r="EC505" s="106"/>
      <c r="ED505" s="106"/>
      <c r="EE505" s="106"/>
      <c r="EF505" s="106"/>
      <c r="EG505" s="106"/>
      <c r="EH505" s="106"/>
    </row>
    <row r="506" spans="9:138" s="95" customFormat="1" x14ac:dyDescent="0.15"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  <c r="BY506" s="106"/>
      <c r="BZ506" s="106"/>
      <c r="CA506" s="106"/>
      <c r="CB506" s="106"/>
      <c r="CC506" s="106"/>
      <c r="CD506" s="106"/>
      <c r="CE506" s="106"/>
      <c r="CF506" s="106"/>
      <c r="CG506" s="106"/>
      <c r="CH506" s="106"/>
      <c r="CI506" s="106"/>
      <c r="CJ506" s="106"/>
      <c r="CK506" s="106"/>
      <c r="CL506" s="106"/>
      <c r="CM506" s="106"/>
      <c r="CN506" s="106"/>
      <c r="CO506" s="106"/>
      <c r="CP506" s="106"/>
      <c r="CQ506" s="106"/>
      <c r="CR506" s="106"/>
      <c r="CS506" s="106"/>
      <c r="CT506" s="106"/>
      <c r="CU506" s="106"/>
      <c r="CV506" s="106"/>
      <c r="CW506" s="106"/>
      <c r="CX506" s="106"/>
      <c r="CY506" s="106"/>
      <c r="CZ506" s="106"/>
      <c r="DA506" s="106"/>
      <c r="DB506" s="106"/>
      <c r="DC506" s="106"/>
      <c r="DD506" s="106"/>
      <c r="DE506" s="106"/>
      <c r="DF506" s="106"/>
      <c r="DG506" s="106"/>
      <c r="DH506" s="106"/>
      <c r="DI506" s="106"/>
      <c r="DJ506" s="106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6"/>
      <c r="DV506" s="106"/>
      <c r="DW506" s="106"/>
      <c r="DX506" s="106"/>
      <c r="DY506" s="106"/>
      <c r="DZ506" s="106"/>
      <c r="EA506" s="106"/>
      <c r="EB506" s="106"/>
      <c r="EC506" s="106"/>
      <c r="ED506" s="106"/>
      <c r="EE506" s="106"/>
      <c r="EF506" s="106"/>
      <c r="EG506" s="106"/>
      <c r="EH506" s="106"/>
    </row>
    <row r="507" spans="9:138" s="95" customFormat="1" x14ac:dyDescent="0.15"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  <c r="BY507" s="106"/>
      <c r="BZ507" s="106"/>
      <c r="CA507" s="106"/>
      <c r="CB507" s="106"/>
      <c r="CC507" s="106"/>
      <c r="CD507" s="106"/>
      <c r="CE507" s="106"/>
      <c r="CF507" s="106"/>
      <c r="CG507" s="106"/>
      <c r="CH507" s="106"/>
      <c r="CI507" s="106"/>
      <c r="CJ507" s="106"/>
      <c r="CK507" s="106"/>
      <c r="CL507" s="106"/>
      <c r="CM507" s="106"/>
      <c r="CN507" s="106"/>
      <c r="CO507" s="106"/>
      <c r="CP507" s="106"/>
      <c r="CQ507" s="106"/>
      <c r="CR507" s="106"/>
      <c r="CS507" s="106"/>
      <c r="CT507" s="106"/>
      <c r="CU507" s="106"/>
      <c r="CV507" s="106"/>
      <c r="CW507" s="106"/>
      <c r="CX507" s="106"/>
      <c r="CY507" s="106"/>
      <c r="CZ507" s="106"/>
      <c r="DA507" s="106"/>
      <c r="DB507" s="106"/>
      <c r="DC507" s="106"/>
      <c r="DD507" s="106"/>
      <c r="DE507" s="106"/>
      <c r="DF507" s="106"/>
      <c r="DG507" s="106"/>
      <c r="DH507" s="106"/>
      <c r="DI507" s="106"/>
      <c r="DJ507" s="106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6"/>
      <c r="DV507" s="106"/>
      <c r="DW507" s="106"/>
      <c r="DX507" s="106"/>
      <c r="DY507" s="106"/>
      <c r="DZ507" s="106"/>
      <c r="EA507" s="106"/>
      <c r="EB507" s="106"/>
      <c r="EC507" s="106"/>
      <c r="ED507" s="106"/>
      <c r="EE507" s="106"/>
      <c r="EF507" s="106"/>
      <c r="EG507" s="106"/>
      <c r="EH507" s="106"/>
    </row>
    <row r="508" spans="9:138" s="95" customFormat="1" x14ac:dyDescent="0.15"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  <c r="BY508" s="106"/>
      <c r="BZ508" s="106"/>
      <c r="CA508" s="106"/>
      <c r="CB508" s="106"/>
      <c r="CC508" s="106"/>
      <c r="CD508" s="106"/>
      <c r="CE508" s="106"/>
      <c r="CF508" s="106"/>
      <c r="CG508" s="106"/>
      <c r="CH508" s="106"/>
      <c r="CI508" s="106"/>
      <c r="CJ508" s="106"/>
      <c r="CK508" s="106"/>
      <c r="CL508" s="106"/>
      <c r="CM508" s="106"/>
      <c r="CN508" s="106"/>
      <c r="CO508" s="106"/>
      <c r="CP508" s="106"/>
      <c r="CQ508" s="106"/>
      <c r="CR508" s="106"/>
      <c r="CS508" s="106"/>
      <c r="CT508" s="106"/>
      <c r="CU508" s="106"/>
      <c r="CV508" s="106"/>
      <c r="CW508" s="106"/>
      <c r="CX508" s="106"/>
      <c r="CY508" s="106"/>
      <c r="CZ508" s="106"/>
      <c r="DA508" s="106"/>
      <c r="DB508" s="106"/>
      <c r="DC508" s="106"/>
      <c r="DD508" s="106"/>
      <c r="DE508" s="106"/>
      <c r="DF508" s="106"/>
      <c r="DG508" s="106"/>
      <c r="DH508" s="106"/>
      <c r="DI508" s="106"/>
      <c r="DJ508" s="106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6"/>
      <c r="DV508" s="106"/>
      <c r="DW508" s="106"/>
      <c r="DX508" s="106"/>
      <c r="DY508" s="106"/>
      <c r="DZ508" s="106"/>
      <c r="EA508" s="106"/>
      <c r="EB508" s="106"/>
      <c r="EC508" s="106"/>
      <c r="ED508" s="106"/>
      <c r="EE508" s="106"/>
      <c r="EF508" s="106"/>
      <c r="EG508" s="106"/>
      <c r="EH508" s="106"/>
    </row>
    <row r="509" spans="9:138" s="95" customFormat="1" x14ac:dyDescent="0.15"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  <c r="BY509" s="106"/>
      <c r="BZ509" s="106"/>
      <c r="CA509" s="106"/>
      <c r="CB509" s="106"/>
      <c r="CC509" s="106"/>
      <c r="CD509" s="106"/>
      <c r="CE509" s="106"/>
      <c r="CF509" s="106"/>
      <c r="CG509" s="106"/>
      <c r="CH509" s="106"/>
      <c r="CI509" s="106"/>
      <c r="CJ509" s="106"/>
      <c r="CK509" s="106"/>
      <c r="CL509" s="106"/>
      <c r="CM509" s="106"/>
      <c r="CN509" s="106"/>
      <c r="CO509" s="106"/>
      <c r="CP509" s="106"/>
      <c r="CQ509" s="106"/>
      <c r="CR509" s="106"/>
      <c r="CS509" s="106"/>
      <c r="CT509" s="106"/>
      <c r="CU509" s="106"/>
      <c r="CV509" s="106"/>
      <c r="CW509" s="106"/>
      <c r="CX509" s="106"/>
      <c r="CY509" s="106"/>
      <c r="CZ509" s="106"/>
      <c r="DA509" s="106"/>
      <c r="DB509" s="106"/>
      <c r="DC509" s="106"/>
      <c r="DD509" s="106"/>
      <c r="DE509" s="106"/>
      <c r="DF509" s="106"/>
      <c r="DG509" s="106"/>
      <c r="DH509" s="106"/>
      <c r="DI509" s="106"/>
      <c r="DJ509" s="106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6"/>
      <c r="DV509" s="106"/>
      <c r="DW509" s="106"/>
      <c r="DX509" s="106"/>
      <c r="DY509" s="106"/>
      <c r="DZ509" s="106"/>
      <c r="EA509" s="106"/>
      <c r="EB509" s="106"/>
      <c r="EC509" s="106"/>
      <c r="ED509" s="106"/>
      <c r="EE509" s="106"/>
      <c r="EF509" s="106"/>
      <c r="EG509" s="106"/>
      <c r="EH509" s="106"/>
    </row>
    <row r="510" spans="9:138" s="95" customFormat="1" x14ac:dyDescent="0.15"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  <c r="BY510" s="106"/>
      <c r="BZ510" s="106"/>
      <c r="CA510" s="106"/>
      <c r="CB510" s="106"/>
      <c r="CC510" s="106"/>
      <c r="CD510" s="106"/>
      <c r="CE510" s="106"/>
      <c r="CF510" s="106"/>
      <c r="CG510" s="106"/>
      <c r="CH510" s="106"/>
      <c r="CI510" s="106"/>
      <c r="CJ510" s="106"/>
      <c r="CK510" s="106"/>
      <c r="CL510" s="106"/>
      <c r="CM510" s="106"/>
      <c r="CN510" s="106"/>
      <c r="CO510" s="106"/>
      <c r="CP510" s="106"/>
      <c r="CQ510" s="106"/>
      <c r="CR510" s="106"/>
      <c r="CS510" s="106"/>
      <c r="CT510" s="106"/>
      <c r="CU510" s="106"/>
      <c r="CV510" s="106"/>
      <c r="CW510" s="106"/>
      <c r="CX510" s="106"/>
      <c r="CY510" s="106"/>
      <c r="CZ510" s="106"/>
      <c r="DA510" s="106"/>
      <c r="DB510" s="106"/>
      <c r="DC510" s="106"/>
      <c r="DD510" s="106"/>
      <c r="DE510" s="106"/>
      <c r="DF510" s="106"/>
      <c r="DG510" s="106"/>
      <c r="DH510" s="106"/>
      <c r="DI510" s="106"/>
      <c r="DJ510" s="106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6"/>
      <c r="DV510" s="106"/>
      <c r="DW510" s="106"/>
      <c r="DX510" s="106"/>
      <c r="DY510" s="106"/>
      <c r="DZ510" s="106"/>
      <c r="EA510" s="106"/>
      <c r="EB510" s="106"/>
      <c r="EC510" s="106"/>
      <c r="ED510" s="106"/>
      <c r="EE510" s="106"/>
      <c r="EF510" s="106"/>
      <c r="EG510" s="106"/>
      <c r="EH510" s="106"/>
    </row>
    <row r="511" spans="9:138" s="95" customFormat="1" x14ac:dyDescent="0.15"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  <c r="BY511" s="106"/>
      <c r="BZ511" s="106"/>
      <c r="CA511" s="106"/>
      <c r="CB511" s="106"/>
      <c r="CC511" s="106"/>
      <c r="CD511" s="106"/>
      <c r="CE511" s="106"/>
      <c r="CF511" s="106"/>
      <c r="CG511" s="106"/>
      <c r="CH511" s="106"/>
      <c r="CI511" s="106"/>
      <c r="CJ511" s="106"/>
      <c r="CK511" s="106"/>
      <c r="CL511" s="106"/>
      <c r="CM511" s="106"/>
      <c r="CN511" s="106"/>
      <c r="CO511" s="106"/>
      <c r="CP511" s="106"/>
      <c r="CQ511" s="106"/>
      <c r="CR511" s="106"/>
      <c r="CS511" s="106"/>
      <c r="CT511" s="106"/>
      <c r="CU511" s="106"/>
      <c r="CV511" s="106"/>
      <c r="CW511" s="106"/>
      <c r="CX511" s="106"/>
      <c r="CY511" s="106"/>
      <c r="CZ511" s="106"/>
      <c r="DA511" s="106"/>
      <c r="DB511" s="106"/>
      <c r="DC511" s="106"/>
      <c r="DD511" s="106"/>
      <c r="DE511" s="106"/>
      <c r="DF511" s="106"/>
      <c r="DG511" s="106"/>
      <c r="DH511" s="106"/>
      <c r="DI511" s="106"/>
      <c r="DJ511" s="106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6"/>
      <c r="DV511" s="106"/>
      <c r="DW511" s="106"/>
      <c r="DX511" s="106"/>
      <c r="DY511" s="106"/>
      <c r="DZ511" s="106"/>
      <c r="EA511" s="106"/>
      <c r="EB511" s="106"/>
      <c r="EC511" s="106"/>
      <c r="ED511" s="106"/>
      <c r="EE511" s="106"/>
      <c r="EF511" s="106"/>
      <c r="EG511" s="106"/>
      <c r="EH511" s="106"/>
    </row>
    <row r="512" spans="9:138" s="95" customFormat="1" x14ac:dyDescent="0.15"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  <c r="BY512" s="106"/>
      <c r="BZ512" s="106"/>
      <c r="CA512" s="106"/>
      <c r="CB512" s="106"/>
      <c r="CC512" s="106"/>
      <c r="CD512" s="106"/>
      <c r="CE512" s="106"/>
      <c r="CF512" s="106"/>
      <c r="CG512" s="106"/>
      <c r="CH512" s="106"/>
      <c r="CI512" s="106"/>
      <c r="CJ512" s="106"/>
      <c r="CK512" s="106"/>
      <c r="CL512" s="106"/>
      <c r="CM512" s="106"/>
      <c r="CN512" s="106"/>
      <c r="CO512" s="106"/>
      <c r="CP512" s="106"/>
      <c r="CQ512" s="106"/>
      <c r="CR512" s="106"/>
      <c r="CS512" s="106"/>
      <c r="CT512" s="106"/>
      <c r="CU512" s="106"/>
      <c r="CV512" s="106"/>
      <c r="CW512" s="106"/>
      <c r="CX512" s="106"/>
      <c r="CY512" s="106"/>
      <c r="CZ512" s="106"/>
      <c r="DA512" s="106"/>
      <c r="DB512" s="106"/>
      <c r="DC512" s="106"/>
      <c r="DD512" s="106"/>
      <c r="DE512" s="106"/>
      <c r="DF512" s="106"/>
      <c r="DG512" s="106"/>
      <c r="DH512" s="106"/>
      <c r="DI512" s="106"/>
      <c r="DJ512" s="106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6"/>
      <c r="DV512" s="106"/>
      <c r="DW512" s="106"/>
      <c r="DX512" s="106"/>
      <c r="DY512" s="106"/>
      <c r="DZ512" s="106"/>
      <c r="EA512" s="106"/>
      <c r="EB512" s="106"/>
      <c r="EC512" s="106"/>
      <c r="ED512" s="106"/>
      <c r="EE512" s="106"/>
      <c r="EF512" s="106"/>
      <c r="EG512" s="106"/>
      <c r="EH512" s="106"/>
    </row>
    <row r="513" spans="9:138" s="95" customFormat="1" x14ac:dyDescent="0.15"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  <c r="BY513" s="106"/>
      <c r="BZ513" s="106"/>
      <c r="CA513" s="106"/>
      <c r="CB513" s="106"/>
      <c r="CC513" s="106"/>
      <c r="CD513" s="106"/>
      <c r="CE513" s="106"/>
      <c r="CF513" s="106"/>
      <c r="CG513" s="106"/>
      <c r="CH513" s="106"/>
      <c r="CI513" s="106"/>
      <c r="CJ513" s="106"/>
      <c r="CK513" s="106"/>
      <c r="CL513" s="106"/>
      <c r="CM513" s="106"/>
      <c r="CN513" s="106"/>
      <c r="CO513" s="106"/>
      <c r="CP513" s="106"/>
      <c r="CQ513" s="106"/>
      <c r="CR513" s="106"/>
      <c r="CS513" s="106"/>
      <c r="CT513" s="106"/>
      <c r="CU513" s="106"/>
      <c r="CV513" s="106"/>
      <c r="CW513" s="106"/>
      <c r="CX513" s="106"/>
      <c r="CY513" s="106"/>
      <c r="CZ513" s="106"/>
      <c r="DA513" s="106"/>
      <c r="DB513" s="106"/>
      <c r="DC513" s="106"/>
      <c r="DD513" s="106"/>
      <c r="DE513" s="106"/>
      <c r="DF513" s="106"/>
      <c r="DG513" s="106"/>
      <c r="DH513" s="106"/>
      <c r="DI513" s="106"/>
      <c r="DJ513" s="106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6"/>
      <c r="DV513" s="106"/>
      <c r="DW513" s="106"/>
      <c r="DX513" s="106"/>
      <c r="DY513" s="106"/>
      <c r="DZ513" s="106"/>
      <c r="EA513" s="106"/>
      <c r="EB513" s="106"/>
      <c r="EC513" s="106"/>
      <c r="ED513" s="106"/>
      <c r="EE513" s="106"/>
      <c r="EF513" s="106"/>
      <c r="EG513" s="106"/>
      <c r="EH513" s="106"/>
    </row>
    <row r="514" spans="9:138" s="95" customFormat="1" x14ac:dyDescent="0.15"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  <c r="BY514" s="106"/>
      <c r="BZ514" s="106"/>
      <c r="CA514" s="106"/>
      <c r="CB514" s="106"/>
      <c r="CC514" s="106"/>
      <c r="CD514" s="106"/>
      <c r="CE514" s="106"/>
      <c r="CF514" s="106"/>
      <c r="CG514" s="106"/>
      <c r="CH514" s="106"/>
      <c r="CI514" s="106"/>
      <c r="CJ514" s="106"/>
      <c r="CK514" s="106"/>
      <c r="CL514" s="106"/>
      <c r="CM514" s="106"/>
      <c r="CN514" s="106"/>
      <c r="CO514" s="106"/>
      <c r="CP514" s="106"/>
      <c r="CQ514" s="106"/>
      <c r="CR514" s="106"/>
      <c r="CS514" s="106"/>
      <c r="CT514" s="106"/>
      <c r="CU514" s="106"/>
      <c r="CV514" s="106"/>
      <c r="CW514" s="106"/>
      <c r="CX514" s="106"/>
      <c r="CY514" s="106"/>
      <c r="CZ514" s="106"/>
      <c r="DA514" s="106"/>
      <c r="DB514" s="106"/>
      <c r="DC514" s="106"/>
      <c r="DD514" s="106"/>
      <c r="DE514" s="106"/>
      <c r="DF514" s="106"/>
      <c r="DG514" s="106"/>
      <c r="DH514" s="106"/>
      <c r="DI514" s="106"/>
      <c r="DJ514" s="106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6"/>
      <c r="DV514" s="106"/>
      <c r="DW514" s="106"/>
      <c r="DX514" s="106"/>
      <c r="DY514" s="106"/>
      <c r="DZ514" s="106"/>
      <c r="EA514" s="106"/>
      <c r="EB514" s="106"/>
      <c r="EC514" s="106"/>
      <c r="ED514" s="106"/>
      <c r="EE514" s="106"/>
      <c r="EF514" s="106"/>
      <c r="EG514" s="106"/>
      <c r="EH514" s="106"/>
    </row>
    <row r="515" spans="9:138" s="95" customFormat="1" x14ac:dyDescent="0.15"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  <c r="BY515" s="106"/>
      <c r="BZ515" s="106"/>
      <c r="CA515" s="106"/>
      <c r="CB515" s="106"/>
      <c r="CC515" s="106"/>
      <c r="CD515" s="106"/>
      <c r="CE515" s="106"/>
      <c r="CF515" s="106"/>
      <c r="CG515" s="106"/>
      <c r="CH515" s="106"/>
      <c r="CI515" s="106"/>
      <c r="CJ515" s="106"/>
      <c r="CK515" s="106"/>
      <c r="CL515" s="106"/>
      <c r="CM515" s="106"/>
      <c r="CN515" s="106"/>
      <c r="CO515" s="106"/>
      <c r="CP515" s="106"/>
      <c r="CQ515" s="106"/>
      <c r="CR515" s="106"/>
      <c r="CS515" s="106"/>
      <c r="CT515" s="106"/>
      <c r="CU515" s="106"/>
      <c r="CV515" s="106"/>
      <c r="CW515" s="106"/>
      <c r="CX515" s="106"/>
      <c r="CY515" s="106"/>
      <c r="CZ515" s="106"/>
      <c r="DA515" s="106"/>
      <c r="DB515" s="106"/>
      <c r="DC515" s="106"/>
      <c r="DD515" s="106"/>
      <c r="DE515" s="106"/>
      <c r="DF515" s="106"/>
      <c r="DG515" s="106"/>
      <c r="DH515" s="106"/>
      <c r="DI515" s="106"/>
      <c r="DJ515" s="106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6"/>
      <c r="DV515" s="106"/>
      <c r="DW515" s="106"/>
      <c r="DX515" s="106"/>
      <c r="DY515" s="106"/>
      <c r="DZ515" s="106"/>
      <c r="EA515" s="106"/>
      <c r="EB515" s="106"/>
      <c r="EC515" s="106"/>
      <c r="ED515" s="106"/>
      <c r="EE515" s="106"/>
      <c r="EF515" s="106"/>
      <c r="EG515" s="106"/>
      <c r="EH515" s="106"/>
    </row>
    <row r="516" spans="9:138" s="95" customFormat="1" x14ac:dyDescent="0.15"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</row>
    <row r="517" spans="9:138" s="95" customFormat="1" x14ac:dyDescent="0.15"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</row>
    <row r="518" spans="9:138" s="95" customFormat="1" x14ac:dyDescent="0.15"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</row>
    <row r="519" spans="9:138" s="95" customFormat="1" x14ac:dyDescent="0.15"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</row>
    <row r="520" spans="9:138" s="95" customFormat="1" x14ac:dyDescent="0.15"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</row>
    <row r="521" spans="9:138" s="95" customFormat="1" x14ac:dyDescent="0.15"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</row>
    <row r="522" spans="9:138" s="95" customFormat="1" x14ac:dyDescent="0.15"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</row>
    <row r="523" spans="9:138" s="95" customFormat="1" x14ac:dyDescent="0.15"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</row>
    <row r="524" spans="9:138" s="95" customFormat="1" x14ac:dyDescent="0.15"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</row>
    <row r="525" spans="9:138" s="95" customFormat="1" x14ac:dyDescent="0.15"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</row>
    <row r="526" spans="9:138" s="95" customFormat="1" x14ac:dyDescent="0.15"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</row>
    <row r="527" spans="9:138" s="95" customFormat="1" x14ac:dyDescent="0.15"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</row>
    <row r="528" spans="9:138" s="95" customFormat="1" x14ac:dyDescent="0.15"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</row>
    <row r="529" spans="9:138" s="95" customFormat="1" x14ac:dyDescent="0.15"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</row>
    <row r="530" spans="9:138" s="95" customFormat="1" x14ac:dyDescent="0.15"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</row>
    <row r="531" spans="9:138" s="95" customFormat="1" x14ac:dyDescent="0.15"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</row>
    <row r="532" spans="9:138" s="95" customFormat="1" x14ac:dyDescent="0.15"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</row>
    <row r="533" spans="9:138" s="95" customFormat="1" x14ac:dyDescent="0.15"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</row>
    <row r="534" spans="9:138" s="95" customFormat="1" x14ac:dyDescent="0.15"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</row>
    <row r="535" spans="9:138" s="95" customFormat="1" x14ac:dyDescent="0.15"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</row>
    <row r="536" spans="9:138" s="95" customFormat="1" x14ac:dyDescent="0.15"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</row>
    <row r="537" spans="9:138" s="95" customFormat="1" x14ac:dyDescent="0.15"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</row>
    <row r="538" spans="9:138" s="95" customFormat="1" x14ac:dyDescent="0.15"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</row>
    <row r="539" spans="9:138" s="95" customFormat="1" x14ac:dyDescent="0.15"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</row>
    <row r="540" spans="9:138" s="95" customFormat="1" x14ac:dyDescent="0.15"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</row>
    <row r="541" spans="9:138" s="95" customFormat="1" x14ac:dyDescent="0.15"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</row>
    <row r="542" spans="9:138" s="95" customFormat="1" x14ac:dyDescent="0.15"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</row>
    <row r="543" spans="9:138" s="95" customFormat="1" x14ac:dyDescent="0.15"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</row>
    <row r="544" spans="9:138" s="95" customFormat="1" x14ac:dyDescent="0.15"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</row>
    <row r="545" spans="9:138" s="95" customFormat="1" x14ac:dyDescent="0.15"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</row>
    <row r="546" spans="9:138" s="95" customFormat="1" x14ac:dyDescent="0.15"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</row>
    <row r="547" spans="9:138" s="95" customFormat="1" x14ac:dyDescent="0.15"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</row>
    <row r="548" spans="9:138" s="95" customFormat="1" x14ac:dyDescent="0.15"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</row>
    <row r="549" spans="9:138" s="95" customFormat="1" x14ac:dyDescent="0.15"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</row>
    <row r="550" spans="9:138" s="95" customFormat="1" x14ac:dyDescent="0.15"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</row>
    <row r="551" spans="9:138" s="95" customFormat="1" x14ac:dyDescent="0.15"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</row>
    <row r="552" spans="9:138" s="95" customFormat="1" x14ac:dyDescent="0.15"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</row>
    <row r="553" spans="9:138" s="95" customFormat="1" x14ac:dyDescent="0.15"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</row>
    <row r="554" spans="9:138" s="95" customFormat="1" x14ac:dyDescent="0.15"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</row>
    <row r="555" spans="9:138" s="95" customFormat="1" x14ac:dyDescent="0.15"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</row>
    <row r="556" spans="9:138" s="95" customFormat="1" x14ac:dyDescent="0.15"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</row>
    <row r="557" spans="9:138" s="95" customFormat="1" x14ac:dyDescent="0.15"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</row>
    <row r="558" spans="9:138" s="95" customFormat="1" x14ac:dyDescent="0.15"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</row>
    <row r="559" spans="9:138" s="95" customFormat="1" x14ac:dyDescent="0.15"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</row>
    <row r="560" spans="9:138" s="95" customFormat="1" x14ac:dyDescent="0.15"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</row>
    <row r="561" spans="9:138" s="95" customFormat="1" x14ac:dyDescent="0.15"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</row>
    <row r="562" spans="9:138" s="95" customFormat="1" x14ac:dyDescent="0.15"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</row>
    <row r="563" spans="9:138" s="95" customFormat="1" x14ac:dyDescent="0.15"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</row>
    <row r="564" spans="9:138" s="95" customFormat="1" x14ac:dyDescent="0.15"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  <c r="BY564" s="106"/>
      <c r="BZ564" s="106"/>
      <c r="CA564" s="106"/>
      <c r="CB564" s="106"/>
      <c r="CC564" s="106"/>
      <c r="CD564" s="106"/>
      <c r="CE564" s="106"/>
      <c r="CF564" s="106"/>
      <c r="CG564" s="106"/>
      <c r="CH564" s="106"/>
      <c r="CI564" s="106"/>
      <c r="CJ564" s="106"/>
      <c r="CK564" s="106"/>
      <c r="CL564" s="106"/>
      <c r="CM564" s="106"/>
      <c r="CN564" s="106"/>
      <c r="CO564" s="106"/>
      <c r="CP564" s="106"/>
      <c r="CQ564" s="106"/>
      <c r="CR564" s="106"/>
      <c r="CS564" s="106"/>
      <c r="CT564" s="106"/>
      <c r="CU564" s="106"/>
      <c r="CV564" s="106"/>
      <c r="CW564" s="106"/>
      <c r="CX564" s="106"/>
      <c r="CY564" s="106"/>
      <c r="CZ564" s="106"/>
      <c r="DA564" s="106"/>
      <c r="DB564" s="106"/>
      <c r="DC564" s="106"/>
      <c r="DD564" s="106"/>
      <c r="DE564" s="106"/>
      <c r="DF564" s="106"/>
      <c r="DG564" s="106"/>
      <c r="DH564" s="106"/>
      <c r="DI564" s="106"/>
      <c r="DJ564" s="106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6"/>
      <c r="DV564" s="106"/>
      <c r="DW564" s="106"/>
      <c r="DX564" s="106"/>
      <c r="DY564" s="106"/>
      <c r="DZ564" s="106"/>
      <c r="EA564" s="106"/>
      <c r="EB564" s="106"/>
      <c r="EC564" s="106"/>
      <c r="ED564" s="106"/>
      <c r="EE564" s="106"/>
      <c r="EF564" s="106"/>
      <c r="EG564" s="106"/>
      <c r="EH564" s="106"/>
    </row>
    <row r="565" spans="9:138" s="95" customFormat="1" x14ac:dyDescent="0.15"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  <c r="BY565" s="106"/>
      <c r="BZ565" s="106"/>
      <c r="CA565" s="106"/>
      <c r="CB565" s="106"/>
      <c r="CC565" s="106"/>
      <c r="CD565" s="106"/>
      <c r="CE565" s="106"/>
      <c r="CF565" s="106"/>
      <c r="CG565" s="106"/>
      <c r="CH565" s="106"/>
      <c r="CI565" s="106"/>
      <c r="CJ565" s="106"/>
      <c r="CK565" s="106"/>
      <c r="CL565" s="106"/>
      <c r="CM565" s="106"/>
      <c r="CN565" s="106"/>
      <c r="CO565" s="106"/>
      <c r="CP565" s="106"/>
      <c r="CQ565" s="106"/>
      <c r="CR565" s="106"/>
      <c r="CS565" s="106"/>
      <c r="CT565" s="106"/>
      <c r="CU565" s="106"/>
      <c r="CV565" s="106"/>
      <c r="CW565" s="106"/>
      <c r="CX565" s="106"/>
      <c r="CY565" s="106"/>
      <c r="CZ565" s="106"/>
      <c r="DA565" s="106"/>
      <c r="DB565" s="106"/>
      <c r="DC565" s="106"/>
      <c r="DD565" s="106"/>
      <c r="DE565" s="106"/>
      <c r="DF565" s="106"/>
      <c r="DG565" s="106"/>
      <c r="DH565" s="106"/>
      <c r="DI565" s="106"/>
      <c r="DJ565" s="106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6"/>
      <c r="DV565" s="106"/>
      <c r="DW565" s="106"/>
      <c r="DX565" s="106"/>
      <c r="DY565" s="106"/>
      <c r="DZ565" s="106"/>
      <c r="EA565" s="106"/>
      <c r="EB565" s="106"/>
      <c r="EC565" s="106"/>
      <c r="ED565" s="106"/>
      <c r="EE565" s="106"/>
      <c r="EF565" s="106"/>
      <c r="EG565" s="106"/>
      <c r="EH565" s="106"/>
    </row>
    <row r="566" spans="9:138" s="95" customFormat="1" x14ac:dyDescent="0.15"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  <c r="BY566" s="106"/>
      <c r="BZ566" s="106"/>
      <c r="CA566" s="106"/>
      <c r="CB566" s="106"/>
      <c r="CC566" s="106"/>
      <c r="CD566" s="106"/>
      <c r="CE566" s="106"/>
      <c r="CF566" s="106"/>
      <c r="CG566" s="106"/>
      <c r="CH566" s="106"/>
      <c r="CI566" s="106"/>
      <c r="CJ566" s="106"/>
      <c r="CK566" s="106"/>
      <c r="CL566" s="106"/>
      <c r="CM566" s="106"/>
      <c r="CN566" s="106"/>
      <c r="CO566" s="106"/>
      <c r="CP566" s="106"/>
      <c r="CQ566" s="106"/>
      <c r="CR566" s="106"/>
      <c r="CS566" s="106"/>
      <c r="CT566" s="106"/>
      <c r="CU566" s="106"/>
      <c r="CV566" s="106"/>
      <c r="CW566" s="106"/>
      <c r="CX566" s="106"/>
      <c r="CY566" s="106"/>
      <c r="CZ566" s="106"/>
      <c r="DA566" s="106"/>
      <c r="DB566" s="106"/>
      <c r="DC566" s="106"/>
      <c r="DD566" s="106"/>
      <c r="DE566" s="106"/>
      <c r="DF566" s="106"/>
      <c r="DG566" s="106"/>
      <c r="DH566" s="106"/>
      <c r="DI566" s="106"/>
      <c r="DJ566" s="106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6"/>
      <c r="DV566" s="106"/>
      <c r="DW566" s="106"/>
      <c r="DX566" s="106"/>
      <c r="DY566" s="106"/>
      <c r="DZ566" s="106"/>
      <c r="EA566" s="106"/>
      <c r="EB566" s="106"/>
      <c r="EC566" s="106"/>
      <c r="ED566" s="106"/>
      <c r="EE566" s="106"/>
      <c r="EF566" s="106"/>
      <c r="EG566" s="106"/>
      <c r="EH566" s="106"/>
    </row>
    <row r="567" spans="9:138" s="95" customFormat="1" x14ac:dyDescent="0.15"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  <c r="CA567" s="106"/>
      <c r="CB567" s="106"/>
      <c r="CC567" s="106"/>
      <c r="CD567" s="106"/>
      <c r="CE567" s="106"/>
      <c r="CF567" s="106"/>
      <c r="CG567" s="106"/>
      <c r="CH567" s="106"/>
      <c r="CI567" s="106"/>
      <c r="CJ567" s="106"/>
      <c r="CK567" s="106"/>
      <c r="CL567" s="106"/>
      <c r="CM567" s="106"/>
      <c r="CN567" s="106"/>
      <c r="CO567" s="106"/>
      <c r="CP567" s="106"/>
      <c r="CQ567" s="106"/>
      <c r="CR567" s="106"/>
      <c r="CS567" s="106"/>
      <c r="CT567" s="106"/>
      <c r="CU567" s="106"/>
      <c r="CV567" s="106"/>
      <c r="CW567" s="106"/>
      <c r="CX567" s="106"/>
      <c r="CY567" s="106"/>
      <c r="CZ567" s="106"/>
      <c r="DA567" s="106"/>
      <c r="DB567" s="106"/>
      <c r="DC567" s="106"/>
      <c r="DD567" s="106"/>
      <c r="DE567" s="106"/>
      <c r="DF567" s="106"/>
      <c r="DG567" s="106"/>
      <c r="DH567" s="106"/>
      <c r="DI567" s="106"/>
      <c r="DJ567" s="106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6"/>
      <c r="DV567" s="106"/>
      <c r="DW567" s="106"/>
      <c r="DX567" s="106"/>
      <c r="DY567" s="106"/>
      <c r="DZ567" s="106"/>
      <c r="EA567" s="106"/>
      <c r="EB567" s="106"/>
      <c r="EC567" s="106"/>
      <c r="ED567" s="106"/>
      <c r="EE567" s="106"/>
      <c r="EF567" s="106"/>
      <c r="EG567" s="106"/>
      <c r="EH567" s="106"/>
    </row>
    <row r="568" spans="9:138" s="95" customFormat="1" x14ac:dyDescent="0.15"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  <c r="CA568" s="106"/>
      <c r="CB568" s="106"/>
      <c r="CC568" s="106"/>
      <c r="CD568" s="106"/>
      <c r="CE568" s="106"/>
      <c r="CF568" s="106"/>
      <c r="CG568" s="106"/>
      <c r="CH568" s="106"/>
      <c r="CI568" s="106"/>
      <c r="CJ568" s="106"/>
      <c r="CK568" s="106"/>
      <c r="CL568" s="106"/>
      <c r="CM568" s="106"/>
      <c r="CN568" s="106"/>
      <c r="CO568" s="106"/>
      <c r="CP568" s="106"/>
      <c r="CQ568" s="106"/>
      <c r="CR568" s="106"/>
      <c r="CS568" s="106"/>
      <c r="CT568" s="106"/>
      <c r="CU568" s="106"/>
      <c r="CV568" s="106"/>
      <c r="CW568" s="106"/>
      <c r="CX568" s="106"/>
      <c r="CY568" s="106"/>
      <c r="CZ568" s="106"/>
      <c r="DA568" s="106"/>
      <c r="DB568" s="106"/>
      <c r="DC568" s="106"/>
      <c r="DD568" s="106"/>
      <c r="DE568" s="106"/>
      <c r="DF568" s="106"/>
      <c r="DG568" s="106"/>
      <c r="DH568" s="106"/>
      <c r="DI568" s="106"/>
      <c r="DJ568" s="106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6"/>
      <c r="DV568" s="106"/>
      <c r="DW568" s="106"/>
      <c r="DX568" s="106"/>
      <c r="DY568" s="106"/>
      <c r="DZ568" s="106"/>
      <c r="EA568" s="106"/>
      <c r="EB568" s="106"/>
      <c r="EC568" s="106"/>
      <c r="ED568" s="106"/>
      <c r="EE568" s="106"/>
      <c r="EF568" s="106"/>
      <c r="EG568" s="106"/>
      <c r="EH568" s="106"/>
    </row>
    <row r="569" spans="9:138" s="95" customFormat="1" x14ac:dyDescent="0.15"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  <c r="BY569" s="106"/>
      <c r="BZ569" s="106"/>
      <c r="CA569" s="106"/>
      <c r="CB569" s="106"/>
      <c r="CC569" s="106"/>
      <c r="CD569" s="106"/>
      <c r="CE569" s="106"/>
      <c r="CF569" s="106"/>
      <c r="CG569" s="106"/>
      <c r="CH569" s="106"/>
      <c r="CI569" s="106"/>
      <c r="CJ569" s="106"/>
      <c r="CK569" s="106"/>
      <c r="CL569" s="106"/>
      <c r="CM569" s="106"/>
      <c r="CN569" s="106"/>
      <c r="CO569" s="106"/>
      <c r="CP569" s="106"/>
      <c r="CQ569" s="106"/>
      <c r="CR569" s="106"/>
      <c r="CS569" s="106"/>
      <c r="CT569" s="106"/>
      <c r="CU569" s="106"/>
      <c r="CV569" s="106"/>
      <c r="CW569" s="106"/>
      <c r="CX569" s="106"/>
      <c r="CY569" s="106"/>
      <c r="CZ569" s="106"/>
      <c r="DA569" s="106"/>
      <c r="DB569" s="106"/>
      <c r="DC569" s="106"/>
      <c r="DD569" s="106"/>
      <c r="DE569" s="106"/>
      <c r="DF569" s="106"/>
      <c r="DG569" s="106"/>
      <c r="DH569" s="106"/>
      <c r="DI569" s="106"/>
      <c r="DJ569" s="106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6"/>
      <c r="DV569" s="106"/>
      <c r="DW569" s="106"/>
      <c r="DX569" s="106"/>
      <c r="DY569" s="106"/>
      <c r="DZ569" s="106"/>
      <c r="EA569" s="106"/>
      <c r="EB569" s="106"/>
      <c r="EC569" s="106"/>
      <c r="ED569" s="106"/>
      <c r="EE569" s="106"/>
      <c r="EF569" s="106"/>
      <c r="EG569" s="106"/>
      <c r="EH569" s="106"/>
    </row>
    <row r="570" spans="9:138" s="95" customFormat="1" x14ac:dyDescent="0.15"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E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R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E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  <c r="EB570" s="106"/>
      <c r="EC570" s="106"/>
      <c r="ED570" s="106"/>
      <c r="EE570" s="106"/>
      <c r="EF570" s="106"/>
      <c r="EG570" s="106"/>
      <c r="EH570" s="106"/>
    </row>
    <row r="571" spans="9:138" s="95" customFormat="1" x14ac:dyDescent="0.15"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CL571" s="106"/>
      <c r="CM571" s="106"/>
      <c r="CN571" s="106"/>
      <c r="CO571" s="106"/>
      <c r="CP571" s="106"/>
      <c r="CQ571" s="106"/>
      <c r="CR571" s="106"/>
      <c r="CS571" s="106"/>
      <c r="CT571" s="106"/>
      <c r="CU571" s="106"/>
      <c r="CV571" s="106"/>
      <c r="CW571" s="106"/>
      <c r="CX571" s="106"/>
      <c r="CY571" s="106"/>
      <c r="CZ571" s="106"/>
      <c r="DA571" s="106"/>
      <c r="DB571" s="106"/>
      <c r="DC571" s="106"/>
      <c r="DD571" s="106"/>
      <c r="DE571" s="106"/>
      <c r="DF571" s="106"/>
      <c r="DG571" s="106"/>
      <c r="DH571" s="106"/>
      <c r="DI571" s="106"/>
      <c r="DJ571" s="106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6"/>
      <c r="DV571" s="106"/>
      <c r="DW571" s="106"/>
      <c r="DX571" s="106"/>
      <c r="DY571" s="106"/>
      <c r="DZ571" s="106"/>
      <c r="EA571" s="106"/>
      <c r="EB571" s="106"/>
      <c r="EC571" s="106"/>
      <c r="ED571" s="106"/>
      <c r="EE571" s="106"/>
      <c r="EF571" s="106"/>
      <c r="EG571" s="106"/>
      <c r="EH571" s="106"/>
    </row>
    <row r="572" spans="9:138" s="95" customFormat="1" x14ac:dyDescent="0.15"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  <c r="BY572" s="106"/>
      <c r="BZ572" s="106"/>
      <c r="CA572" s="106"/>
      <c r="CB572" s="106"/>
      <c r="CC572" s="106"/>
      <c r="CD572" s="106"/>
      <c r="CE572" s="106"/>
      <c r="CF572" s="106"/>
      <c r="CG572" s="106"/>
      <c r="CH572" s="106"/>
      <c r="CI572" s="106"/>
      <c r="CJ572" s="106"/>
      <c r="CK572" s="106"/>
      <c r="CL572" s="106"/>
      <c r="CM572" s="106"/>
      <c r="CN572" s="106"/>
      <c r="CO572" s="106"/>
      <c r="CP572" s="106"/>
      <c r="CQ572" s="106"/>
      <c r="CR572" s="106"/>
      <c r="CS572" s="106"/>
      <c r="CT572" s="106"/>
      <c r="CU572" s="106"/>
      <c r="CV572" s="106"/>
      <c r="CW572" s="106"/>
      <c r="CX572" s="106"/>
      <c r="CY572" s="106"/>
      <c r="CZ572" s="106"/>
      <c r="DA572" s="106"/>
      <c r="DB572" s="106"/>
      <c r="DC572" s="106"/>
      <c r="DD572" s="106"/>
      <c r="DE572" s="106"/>
      <c r="DF572" s="106"/>
      <c r="DG572" s="106"/>
      <c r="DH572" s="106"/>
      <c r="DI572" s="106"/>
      <c r="DJ572" s="106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6"/>
      <c r="DV572" s="106"/>
      <c r="DW572" s="106"/>
      <c r="DX572" s="106"/>
      <c r="DY572" s="106"/>
      <c r="DZ572" s="106"/>
      <c r="EA572" s="106"/>
      <c r="EB572" s="106"/>
      <c r="EC572" s="106"/>
      <c r="ED572" s="106"/>
      <c r="EE572" s="106"/>
      <c r="EF572" s="106"/>
      <c r="EG572" s="106"/>
      <c r="EH572" s="106"/>
    </row>
    <row r="573" spans="9:138" s="95" customFormat="1" x14ac:dyDescent="0.15"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  <c r="BY573" s="106"/>
      <c r="BZ573" s="106"/>
      <c r="CA573" s="106"/>
      <c r="CB573" s="106"/>
      <c r="CC573" s="106"/>
      <c r="CD573" s="106"/>
      <c r="CE573" s="106"/>
      <c r="CF573" s="106"/>
      <c r="CG573" s="106"/>
      <c r="CH573" s="106"/>
      <c r="CI573" s="106"/>
      <c r="CJ573" s="106"/>
      <c r="CK573" s="106"/>
      <c r="CL573" s="106"/>
      <c r="CM573" s="106"/>
      <c r="CN573" s="106"/>
      <c r="CO573" s="106"/>
      <c r="CP573" s="106"/>
      <c r="CQ573" s="106"/>
      <c r="CR573" s="106"/>
      <c r="CS573" s="106"/>
      <c r="CT573" s="106"/>
      <c r="CU573" s="106"/>
      <c r="CV573" s="106"/>
      <c r="CW573" s="106"/>
      <c r="CX573" s="106"/>
      <c r="CY573" s="106"/>
      <c r="CZ573" s="106"/>
      <c r="DA573" s="106"/>
      <c r="DB573" s="106"/>
      <c r="DC573" s="106"/>
      <c r="DD573" s="106"/>
      <c r="DE573" s="106"/>
      <c r="DF573" s="106"/>
      <c r="DG573" s="106"/>
      <c r="DH573" s="106"/>
      <c r="DI573" s="106"/>
      <c r="DJ573" s="106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6"/>
      <c r="DV573" s="106"/>
      <c r="DW573" s="106"/>
      <c r="DX573" s="106"/>
      <c r="DY573" s="106"/>
      <c r="DZ573" s="106"/>
      <c r="EA573" s="106"/>
      <c r="EB573" s="106"/>
      <c r="EC573" s="106"/>
      <c r="ED573" s="106"/>
      <c r="EE573" s="106"/>
      <c r="EF573" s="106"/>
      <c r="EG573" s="106"/>
      <c r="EH573" s="106"/>
    </row>
    <row r="574" spans="9:138" s="95" customFormat="1" x14ac:dyDescent="0.15"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  <c r="BY574" s="106"/>
      <c r="BZ574" s="106"/>
      <c r="CA574" s="106"/>
      <c r="CB574" s="106"/>
      <c r="CC574" s="106"/>
      <c r="CD574" s="106"/>
      <c r="CE574" s="106"/>
      <c r="CF574" s="106"/>
      <c r="CG574" s="106"/>
      <c r="CH574" s="106"/>
      <c r="CI574" s="106"/>
      <c r="CJ574" s="106"/>
      <c r="CK574" s="106"/>
      <c r="CL574" s="106"/>
      <c r="CM574" s="106"/>
      <c r="CN574" s="106"/>
      <c r="CO574" s="106"/>
      <c r="CP574" s="106"/>
      <c r="CQ574" s="106"/>
      <c r="CR574" s="106"/>
      <c r="CS574" s="106"/>
      <c r="CT574" s="106"/>
      <c r="CU574" s="106"/>
      <c r="CV574" s="106"/>
      <c r="CW574" s="106"/>
      <c r="CX574" s="106"/>
      <c r="CY574" s="106"/>
      <c r="CZ574" s="106"/>
      <c r="DA574" s="106"/>
      <c r="DB574" s="106"/>
      <c r="DC574" s="106"/>
      <c r="DD574" s="106"/>
      <c r="DE574" s="106"/>
      <c r="DF574" s="106"/>
      <c r="DG574" s="106"/>
      <c r="DH574" s="106"/>
      <c r="DI574" s="106"/>
      <c r="DJ574" s="106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6"/>
      <c r="DV574" s="106"/>
      <c r="DW574" s="106"/>
      <c r="DX574" s="106"/>
      <c r="DY574" s="106"/>
      <c r="DZ574" s="106"/>
      <c r="EA574" s="106"/>
      <c r="EB574" s="106"/>
      <c r="EC574" s="106"/>
      <c r="ED574" s="106"/>
      <c r="EE574" s="106"/>
      <c r="EF574" s="106"/>
      <c r="EG574" s="106"/>
      <c r="EH574" s="106"/>
    </row>
    <row r="575" spans="9:138" s="95" customFormat="1" x14ac:dyDescent="0.15"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CL575" s="106"/>
      <c r="CM575" s="106"/>
      <c r="CN575" s="106"/>
      <c r="CO575" s="106"/>
      <c r="CP575" s="106"/>
      <c r="CQ575" s="106"/>
      <c r="CR575" s="106"/>
      <c r="CS575" s="106"/>
      <c r="CT575" s="106"/>
      <c r="CU575" s="106"/>
      <c r="CV575" s="106"/>
      <c r="CW575" s="106"/>
      <c r="CX575" s="106"/>
      <c r="CY575" s="106"/>
      <c r="CZ575" s="106"/>
      <c r="DA575" s="106"/>
      <c r="DB575" s="106"/>
      <c r="DC575" s="106"/>
      <c r="DD575" s="106"/>
      <c r="DE575" s="106"/>
      <c r="DF575" s="106"/>
      <c r="DG575" s="106"/>
      <c r="DH575" s="106"/>
      <c r="DI575" s="106"/>
      <c r="DJ575" s="106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6"/>
      <c r="DV575" s="106"/>
      <c r="DW575" s="106"/>
      <c r="DX575" s="106"/>
      <c r="DY575" s="106"/>
      <c r="DZ575" s="106"/>
      <c r="EA575" s="106"/>
      <c r="EB575" s="106"/>
      <c r="EC575" s="106"/>
      <c r="ED575" s="106"/>
      <c r="EE575" s="106"/>
      <c r="EF575" s="106"/>
      <c r="EG575" s="106"/>
      <c r="EH575" s="106"/>
    </row>
    <row r="576" spans="9:138" s="95" customFormat="1" x14ac:dyDescent="0.15"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CL576" s="106"/>
      <c r="CM576" s="106"/>
      <c r="CN576" s="106"/>
      <c r="CO576" s="106"/>
      <c r="CP576" s="106"/>
      <c r="CQ576" s="106"/>
      <c r="CR576" s="106"/>
      <c r="CS576" s="106"/>
      <c r="CT576" s="106"/>
      <c r="CU576" s="106"/>
      <c r="CV576" s="106"/>
      <c r="CW576" s="106"/>
      <c r="CX576" s="106"/>
      <c r="CY576" s="106"/>
      <c r="CZ576" s="106"/>
      <c r="DA576" s="106"/>
      <c r="DB576" s="106"/>
      <c r="DC576" s="106"/>
      <c r="DD576" s="106"/>
      <c r="DE576" s="106"/>
      <c r="DF576" s="106"/>
      <c r="DG576" s="106"/>
      <c r="DH576" s="106"/>
      <c r="DI576" s="106"/>
      <c r="DJ576" s="106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6"/>
      <c r="DV576" s="106"/>
      <c r="DW576" s="106"/>
      <c r="DX576" s="106"/>
      <c r="DY576" s="106"/>
      <c r="DZ576" s="106"/>
      <c r="EA576" s="106"/>
      <c r="EB576" s="106"/>
      <c r="EC576" s="106"/>
      <c r="ED576" s="106"/>
      <c r="EE576" s="106"/>
      <c r="EF576" s="106"/>
      <c r="EG576" s="106"/>
      <c r="EH576" s="106"/>
    </row>
    <row r="577" spans="9:138" s="95" customFormat="1" x14ac:dyDescent="0.15"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  <c r="BY577" s="106"/>
      <c r="BZ577" s="106"/>
      <c r="CA577" s="106"/>
      <c r="CB577" s="106"/>
      <c r="CC577" s="106"/>
      <c r="CD577" s="106"/>
      <c r="CE577" s="106"/>
      <c r="CF577" s="106"/>
      <c r="CG577" s="106"/>
      <c r="CH577" s="106"/>
      <c r="CI577" s="106"/>
      <c r="CJ577" s="106"/>
      <c r="CK577" s="106"/>
      <c r="CL577" s="106"/>
      <c r="CM577" s="106"/>
      <c r="CN577" s="106"/>
      <c r="CO577" s="106"/>
      <c r="CP577" s="106"/>
      <c r="CQ577" s="106"/>
      <c r="CR577" s="106"/>
      <c r="CS577" s="106"/>
      <c r="CT577" s="106"/>
      <c r="CU577" s="106"/>
      <c r="CV577" s="106"/>
      <c r="CW577" s="106"/>
      <c r="CX577" s="106"/>
      <c r="CY577" s="106"/>
      <c r="CZ577" s="106"/>
      <c r="DA577" s="106"/>
      <c r="DB577" s="106"/>
      <c r="DC577" s="106"/>
      <c r="DD577" s="106"/>
      <c r="DE577" s="106"/>
      <c r="DF577" s="106"/>
      <c r="DG577" s="106"/>
      <c r="DH577" s="106"/>
      <c r="DI577" s="106"/>
      <c r="DJ577" s="106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6"/>
      <c r="DV577" s="106"/>
      <c r="DW577" s="106"/>
      <c r="DX577" s="106"/>
      <c r="DY577" s="106"/>
      <c r="DZ577" s="106"/>
      <c r="EA577" s="106"/>
      <c r="EB577" s="106"/>
      <c r="EC577" s="106"/>
      <c r="ED577" s="106"/>
      <c r="EE577" s="106"/>
      <c r="EF577" s="106"/>
      <c r="EG577" s="106"/>
      <c r="EH577" s="106"/>
    </row>
    <row r="578" spans="9:138" s="95" customFormat="1" x14ac:dyDescent="0.15"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  <c r="BY578" s="106"/>
      <c r="BZ578" s="106"/>
      <c r="CA578" s="106"/>
      <c r="CB578" s="106"/>
      <c r="CC578" s="106"/>
      <c r="CD578" s="106"/>
      <c r="CE578" s="106"/>
      <c r="CF578" s="106"/>
      <c r="CG578" s="106"/>
      <c r="CH578" s="106"/>
      <c r="CI578" s="106"/>
      <c r="CJ578" s="106"/>
      <c r="CK578" s="106"/>
      <c r="CL578" s="106"/>
      <c r="CM578" s="106"/>
      <c r="CN578" s="106"/>
      <c r="CO578" s="106"/>
      <c r="CP578" s="106"/>
      <c r="CQ578" s="106"/>
      <c r="CR578" s="106"/>
      <c r="CS578" s="106"/>
      <c r="CT578" s="106"/>
      <c r="CU578" s="106"/>
      <c r="CV578" s="106"/>
      <c r="CW578" s="106"/>
      <c r="CX578" s="106"/>
      <c r="CY578" s="106"/>
      <c r="CZ578" s="106"/>
      <c r="DA578" s="106"/>
      <c r="DB578" s="106"/>
      <c r="DC578" s="106"/>
      <c r="DD578" s="106"/>
      <c r="DE578" s="106"/>
      <c r="DF578" s="106"/>
      <c r="DG578" s="106"/>
      <c r="DH578" s="106"/>
      <c r="DI578" s="106"/>
      <c r="DJ578" s="106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6"/>
      <c r="DV578" s="106"/>
      <c r="DW578" s="106"/>
      <c r="DX578" s="106"/>
      <c r="DY578" s="106"/>
      <c r="DZ578" s="106"/>
      <c r="EA578" s="106"/>
      <c r="EB578" s="106"/>
      <c r="EC578" s="106"/>
      <c r="ED578" s="106"/>
      <c r="EE578" s="106"/>
      <c r="EF578" s="106"/>
      <c r="EG578" s="106"/>
      <c r="EH578" s="106"/>
    </row>
    <row r="579" spans="9:138" s="95" customFormat="1" x14ac:dyDescent="0.15"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CL579" s="106"/>
      <c r="CM579" s="106"/>
      <c r="CN579" s="106"/>
      <c r="CO579" s="106"/>
      <c r="CP579" s="106"/>
      <c r="CQ579" s="106"/>
      <c r="CR579" s="106"/>
      <c r="CS579" s="106"/>
      <c r="CT579" s="106"/>
      <c r="CU579" s="106"/>
      <c r="CV579" s="106"/>
      <c r="CW579" s="106"/>
      <c r="CX579" s="106"/>
      <c r="CY579" s="106"/>
      <c r="CZ579" s="106"/>
      <c r="DA579" s="106"/>
      <c r="DB579" s="106"/>
      <c r="DC579" s="106"/>
      <c r="DD579" s="106"/>
      <c r="DE579" s="106"/>
      <c r="DF579" s="106"/>
      <c r="DG579" s="106"/>
      <c r="DH579" s="106"/>
      <c r="DI579" s="106"/>
      <c r="DJ579" s="106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6"/>
      <c r="DV579" s="106"/>
      <c r="DW579" s="106"/>
      <c r="DX579" s="106"/>
      <c r="DY579" s="106"/>
      <c r="DZ579" s="106"/>
      <c r="EA579" s="106"/>
      <c r="EB579" s="106"/>
      <c r="EC579" s="106"/>
      <c r="ED579" s="106"/>
      <c r="EE579" s="106"/>
      <c r="EF579" s="106"/>
      <c r="EG579" s="106"/>
      <c r="EH579" s="106"/>
    </row>
    <row r="580" spans="9:138" s="95" customFormat="1" x14ac:dyDescent="0.15"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CL580" s="106"/>
      <c r="CM580" s="106"/>
      <c r="CN580" s="106"/>
      <c r="CO580" s="106"/>
      <c r="CP580" s="106"/>
      <c r="CQ580" s="106"/>
      <c r="CR580" s="106"/>
      <c r="CS580" s="106"/>
      <c r="CT580" s="106"/>
      <c r="CU580" s="106"/>
      <c r="CV580" s="106"/>
      <c r="CW580" s="106"/>
      <c r="CX580" s="106"/>
      <c r="CY580" s="106"/>
      <c r="CZ580" s="106"/>
      <c r="DA580" s="106"/>
      <c r="DB580" s="106"/>
      <c r="DC580" s="106"/>
      <c r="DD580" s="106"/>
      <c r="DE580" s="106"/>
      <c r="DF580" s="106"/>
      <c r="DG580" s="106"/>
      <c r="DH580" s="106"/>
      <c r="DI580" s="106"/>
      <c r="DJ580" s="106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6"/>
      <c r="DV580" s="106"/>
      <c r="DW580" s="106"/>
      <c r="DX580" s="106"/>
      <c r="DY580" s="106"/>
      <c r="DZ580" s="106"/>
      <c r="EA580" s="106"/>
      <c r="EB580" s="106"/>
      <c r="EC580" s="106"/>
      <c r="ED580" s="106"/>
      <c r="EE580" s="106"/>
      <c r="EF580" s="106"/>
      <c r="EG580" s="106"/>
      <c r="EH580" s="106"/>
    </row>
    <row r="581" spans="9:138" s="95" customFormat="1" x14ac:dyDescent="0.15"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  <c r="BY581" s="106"/>
      <c r="BZ581" s="106"/>
      <c r="CA581" s="106"/>
      <c r="CB581" s="106"/>
      <c r="CC581" s="106"/>
      <c r="CD581" s="106"/>
      <c r="CE581" s="106"/>
      <c r="CF581" s="106"/>
      <c r="CG581" s="106"/>
      <c r="CH581" s="106"/>
      <c r="CI581" s="106"/>
      <c r="CJ581" s="106"/>
      <c r="CK581" s="106"/>
      <c r="CL581" s="106"/>
      <c r="CM581" s="106"/>
      <c r="CN581" s="106"/>
      <c r="CO581" s="106"/>
      <c r="CP581" s="106"/>
      <c r="CQ581" s="106"/>
      <c r="CR581" s="106"/>
      <c r="CS581" s="106"/>
      <c r="CT581" s="106"/>
      <c r="CU581" s="106"/>
      <c r="CV581" s="106"/>
      <c r="CW581" s="106"/>
      <c r="CX581" s="106"/>
      <c r="CY581" s="106"/>
      <c r="CZ581" s="106"/>
      <c r="DA581" s="106"/>
      <c r="DB581" s="106"/>
      <c r="DC581" s="106"/>
      <c r="DD581" s="106"/>
      <c r="DE581" s="106"/>
      <c r="DF581" s="106"/>
      <c r="DG581" s="106"/>
      <c r="DH581" s="106"/>
      <c r="DI581" s="106"/>
      <c r="DJ581" s="106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6"/>
      <c r="DV581" s="106"/>
      <c r="DW581" s="106"/>
      <c r="DX581" s="106"/>
      <c r="DY581" s="106"/>
      <c r="DZ581" s="106"/>
      <c r="EA581" s="106"/>
      <c r="EB581" s="106"/>
      <c r="EC581" s="106"/>
      <c r="ED581" s="106"/>
      <c r="EE581" s="106"/>
      <c r="EF581" s="106"/>
      <c r="EG581" s="106"/>
      <c r="EH581" s="106"/>
    </row>
    <row r="582" spans="9:138" s="95" customFormat="1" x14ac:dyDescent="0.15"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  <c r="BY582" s="106"/>
      <c r="BZ582" s="106"/>
      <c r="CA582" s="106"/>
      <c r="CB582" s="106"/>
      <c r="CC582" s="106"/>
      <c r="CD582" s="106"/>
      <c r="CE582" s="106"/>
      <c r="CF582" s="106"/>
      <c r="CG582" s="106"/>
      <c r="CH582" s="106"/>
      <c r="CI582" s="106"/>
      <c r="CJ582" s="106"/>
      <c r="CK582" s="106"/>
      <c r="CL582" s="106"/>
      <c r="CM582" s="106"/>
      <c r="CN582" s="106"/>
      <c r="CO582" s="106"/>
      <c r="CP582" s="106"/>
      <c r="CQ582" s="106"/>
      <c r="CR582" s="106"/>
      <c r="CS582" s="106"/>
      <c r="CT582" s="106"/>
      <c r="CU582" s="106"/>
      <c r="CV582" s="106"/>
      <c r="CW582" s="106"/>
      <c r="CX582" s="106"/>
      <c r="CY582" s="106"/>
      <c r="CZ582" s="106"/>
      <c r="DA582" s="106"/>
      <c r="DB582" s="106"/>
      <c r="DC582" s="106"/>
      <c r="DD582" s="106"/>
      <c r="DE582" s="106"/>
      <c r="DF582" s="106"/>
      <c r="DG582" s="106"/>
      <c r="DH582" s="106"/>
      <c r="DI582" s="106"/>
      <c r="DJ582" s="106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6"/>
      <c r="DV582" s="106"/>
      <c r="DW582" s="106"/>
      <c r="DX582" s="106"/>
      <c r="DY582" s="106"/>
      <c r="DZ582" s="106"/>
      <c r="EA582" s="106"/>
      <c r="EB582" s="106"/>
      <c r="EC582" s="106"/>
      <c r="ED582" s="106"/>
      <c r="EE582" s="106"/>
      <c r="EF582" s="106"/>
      <c r="EG582" s="106"/>
      <c r="EH582" s="106"/>
    </row>
    <row r="583" spans="9:138" s="95" customFormat="1" x14ac:dyDescent="0.15"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  <c r="BY583" s="106"/>
      <c r="BZ583" s="106"/>
      <c r="CA583" s="106"/>
      <c r="CB583" s="106"/>
      <c r="CC583" s="106"/>
      <c r="CD583" s="106"/>
      <c r="CE583" s="106"/>
      <c r="CF583" s="106"/>
      <c r="CG583" s="106"/>
      <c r="CH583" s="106"/>
      <c r="CI583" s="106"/>
      <c r="CJ583" s="106"/>
      <c r="CK583" s="106"/>
      <c r="CL583" s="106"/>
      <c r="CM583" s="106"/>
      <c r="CN583" s="106"/>
      <c r="CO583" s="106"/>
      <c r="CP583" s="106"/>
      <c r="CQ583" s="106"/>
      <c r="CR583" s="106"/>
      <c r="CS583" s="106"/>
      <c r="CT583" s="106"/>
      <c r="CU583" s="106"/>
      <c r="CV583" s="106"/>
      <c r="CW583" s="106"/>
      <c r="CX583" s="106"/>
      <c r="CY583" s="106"/>
      <c r="CZ583" s="106"/>
      <c r="DA583" s="106"/>
      <c r="DB583" s="106"/>
      <c r="DC583" s="106"/>
      <c r="DD583" s="106"/>
      <c r="DE583" s="106"/>
      <c r="DF583" s="106"/>
      <c r="DG583" s="106"/>
      <c r="DH583" s="106"/>
      <c r="DI583" s="106"/>
      <c r="DJ583" s="106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6"/>
      <c r="DV583" s="106"/>
      <c r="DW583" s="106"/>
      <c r="DX583" s="106"/>
      <c r="DY583" s="106"/>
      <c r="DZ583" s="106"/>
      <c r="EA583" s="106"/>
      <c r="EB583" s="106"/>
      <c r="EC583" s="106"/>
      <c r="ED583" s="106"/>
      <c r="EE583" s="106"/>
      <c r="EF583" s="106"/>
      <c r="EG583" s="106"/>
      <c r="EH583" s="106"/>
    </row>
    <row r="584" spans="9:138" s="95" customFormat="1" x14ac:dyDescent="0.15"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  <c r="BY584" s="106"/>
      <c r="BZ584" s="106"/>
      <c r="CA584" s="106"/>
      <c r="CB584" s="106"/>
      <c r="CC584" s="106"/>
      <c r="CD584" s="106"/>
      <c r="CE584" s="106"/>
      <c r="CF584" s="106"/>
      <c r="CG584" s="106"/>
      <c r="CH584" s="106"/>
      <c r="CI584" s="106"/>
      <c r="CJ584" s="106"/>
      <c r="CK584" s="106"/>
      <c r="CL584" s="106"/>
      <c r="CM584" s="106"/>
      <c r="CN584" s="106"/>
      <c r="CO584" s="106"/>
      <c r="CP584" s="106"/>
      <c r="CQ584" s="106"/>
      <c r="CR584" s="106"/>
      <c r="CS584" s="106"/>
      <c r="CT584" s="106"/>
      <c r="CU584" s="106"/>
      <c r="CV584" s="106"/>
      <c r="CW584" s="106"/>
      <c r="CX584" s="106"/>
      <c r="CY584" s="106"/>
      <c r="CZ584" s="106"/>
      <c r="DA584" s="106"/>
      <c r="DB584" s="106"/>
      <c r="DC584" s="106"/>
      <c r="DD584" s="106"/>
      <c r="DE584" s="106"/>
      <c r="DF584" s="106"/>
      <c r="DG584" s="106"/>
      <c r="DH584" s="106"/>
      <c r="DI584" s="106"/>
      <c r="DJ584" s="106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6"/>
      <c r="DV584" s="106"/>
      <c r="DW584" s="106"/>
      <c r="DX584" s="106"/>
      <c r="DY584" s="106"/>
      <c r="DZ584" s="106"/>
      <c r="EA584" s="106"/>
      <c r="EB584" s="106"/>
      <c r="EC584" s="106"/>
      <c r="ED584" s="106"/>
      <c r="EE584" s="106"/>
      <c r="EF584" s="106"/>
      <c r="EG584" s="106"/>
      <c r="EH584" s="106"/>
    </row>
    <row r="585" spans="9:138" s="95" customFormat="1" x14ac:dyDescent="0.15"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06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CL585" s="106"/>
      <c r="CM585" s="106"/>
      <c r="CN585" s="106"/>
      <c r="CO585" s="106"/>
      <c r="CP585" s="106"/>
      <c r="CQ585" s="106"/>
      <c r="CR585" s="106"/>
      <c r="CS585" s="106"/>
      <c r="CT585" s="106"/>
      <c r="CU585" s="106"/>
      <c r="CV585" s="106"/>
      <c r="CW585" s="106"/>
      <c r="CX585" s="106"/>
      <c r="CY585" s="106"/>
      <c r="CZ585" s="106"/>
      <c r="DA585" s="106"/>
      <c r="DB585" s="106"/>
      <c r="DC585" s="106"/>
      <c r="DD585" s="106"/>
      <c r="DE585" s="106"/>
      <c r="DF585" s="106"/>
      <c r="DG585" s="106"/>
      <c r="DH585" s="106"/>
      <c r="DI585" s="106"/>
      <c r="DJ585" s="106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6"/>
      <c r="DV585" s="106"/>
      <c r="DW585" s="106"/>
      <c r="DX585" s="106"/>
      <c r="DY585" s="106"/>
      <c r="DZ585" s="106"/>
      <c r="EA585" s="106"/>
      <c r="EB585" s="106"/>
      <c r="EC585" s="106"/>
      <c r="ED585" s="106"/>
      <c r="EE585" s="106"/>
      <c r="EF585" s="106"/>
      <c r="EG585" s="106"/>
      <c r="EH585" s="106"/>
    </row>
    <row r="586" spans="9:138" s="95" customFormat="1" x14ac:dyDescent="0.15"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  <c r="BY586" s="106"/>
      <c r="BZ586" s="106"/>
      <c r="CA586" s="106"/>
      <c r="CB586" s="106"/>
      <c r="CC586" s="106"/>
      <c r="CD586" s="106"/>
      <c r="CE586" s="106"/>
      <c r="CF586" s="106"/>
      <c r="CG586" s="106"/>
      <c r="CH586" s="106"/>
      <c r="CI586" s="106"/>
      <c r="CJ586" s="106"/>
      <c r="CK586" s="106"/>
      <c r="CL586" s="106"/>
      <c r="CM586" s="106"/>
      <c r="CN586" s="106"/>
      <c r="CO586" s="106"/>
      <c r="CP586" s="106"/>
      <c r="CQ586" s="106"/>
      <c r="CR586" s="106"/>
      <c r="CS586" s="106"/>
      <c r="CT586" s="106"/>
      <c r="CU586" s="106"/>
      <c r="CV586" s="106"/>
      <c r="CW586" s="106"/>
      <c r="CX586" s="106"/>
      <c r="CY586" s="106"/>
      <c r="CZ586" s="106"/>
      <c r="DA586" s="106"/>
      <c r="DB586" s="106"/>
      <c r="DC586" s="106"/>
      <c r="DD586" s="106"/>
      <c r="DE586" s="106"/>
      <c r="DF586" s="106"/>
      <c r="DG586" s="106"/>
      <c r="DH586" s="106"/>
      <c r="DI586" s="106"/>
      <c r="DJ586" s="106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6"/>
      <c r="DV586" s="106"/>
      <c r="DW586" s="106"/>
      <c r="DX586" s="106"/>
      <c r="DY586" s="106"/>
      <c r="DZ586" s="106"/>
      <c r="EA586" s="106"/>
      <c r="EB586" s="106"/>
      <c r="EC586" s="106"/>
      <c r="ED586" s="106"/>
      <c r="EE586" s="106"/>
      <c r="EF586" s="106"/>
      <c r="EG586" s="106"/>
      <c r="EH586" s="106"/>
    </row>
    <row r="587" spans="9:138" s="95" customFormat="1" x14ac:dyDescent="0.15"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  <c r="BY587" s="106"/>
      <c r="BZ587" s="106"/>
      <c r="CA587" s="106"/>
      <c r="CB587" s="106"/>
      <c r="CC587" s="106"/>
      <c r="CD587" s="106"/>
      <c r="CE587" s="106"/>
      <c r="CF587" s="106"/>
      <c r="CG587" s="106"/>
      <c r="CH587" s="106"/>
      <c r="CI587" s="106"/>
      <c r="CJ587" s="106"/>
      <c r="CK587" s="106"/>
      <c r="CL587" s="106"/>
      <c r="CM587" s="106"/>
      <c r="CN587" s="106"/>
      <c r="CO587" s="106"/>
      <c r="CP587" s="106"/>
      <c r="CQ587" s="106"/>
      <c r="CR587" s="106"/>
      <c r="CS587" s="106"/>
      <c r="CT587" s="106"/>
      <c r="CU587" s="106"/>
      <c r="CV587" s="106"/>
      <c r="CW587" s="106"/>
      <c r="CX587" s="106"/>
      <c r="CY587" s="106"/>
      <c r="CZ587" s="106"/>
      <c r="DA587" s="106"/>
      <c r="DB587" s="106"/>
      <c r="DC587" s="106"/>
      <c r="DD587" s="106"/>
      <c r="DE587" s="106"/>
      <c r="DF587" s="106"/>
      <c r="DG587" s="106"/>
      <c r="DH587" s="106"/>
      <c r="DI587" s="106"/>
      <c r="DJ587" s="106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6"/>
      <c r="DV587" s="106"/>
      <c r="DW587" s="106"/>
      <c r="DX587" s="106"/>
      <c r="DY587" s="106"/>
      <c r="DZ587" s="106"/>
      <c r="EA587" s="106"/>
      <c r="EB587" s="106"/>
      <c r="EC587" s="106"/>
      <c r="ED587" s="106"/>
      <c r="EE587" s="106"/>
      <c r="EF587" s="106"/>
      <c r="EG587" s="106"/>
      <c r="EH587" s="106"/>
    </row>
    <row r="588" spans="9:138" s="95" customFormat="1" x14ac:dyDescent="0.15"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  <c r="BY588" s="106"/>
      <c r="BZ588" s="106"/>
      <c r="CA588" s="106"/>
      <c r="CB588" s="106"/>
      <c r="CC588" s="106"/>
      <c r="CD588" s="106"/>
      <c r="CE588" s="106"/>
      <c r="CF588" s="106"/>
      <c r="CG588" s="106"/>
      <c r="CH588" s="106"/>
      <c r="CI588" s="106"/>
      <c r="CJ588" s="106"/>
      <c r="CK588" s="106"/>
      <c r="CL588" s="106"/>
      <c r="CM588" s="106"/>
      <c r="CN588" s="106"/>
      <c r="CO588" s="106"/>
      <c r="CP588" s="106"/>
      <c r="CQ588" s="106"/>
      <c r="CR588" s="106"/>
      <c r="CS588" s="106"/>
      <c r="CT588" s="106"/>
      <c r="CU588" s="106"/>
      <c r="CV588" s="106"/>
      <c r="CW588" s="106"/>
      <c r="CX588" s="106"/>
      <c r="CY588" s="106"/>
      <c r="CZ588" s="106"/>
      <c r="DA588" s="106"/>
      <c r="DB588" s="106"/>
      <c r="DC588" s="106"/>
      <c r="DD588" s="106"/>
      <c r="DE588" s="106"/>
      <c r="DF588" s="106"/>
      <c r="DG588" s="106"/>
      <c r="DH588" s="106"/>
      <c r="DI588" s="106"/>
      <c r="DJ588" s="106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6"/>
      <c r="DV588" s="106"/>
      <c r="DW588" s="106"/>
      <c r="DX588" s="106"/>
      <c r="DY588" s="106"/>
      <c r="DZ588" s="106"/>
      <c r="EA588" s="106"/>
      <c r="EB588" s="106"/>
      <c r="EC588" s="106"/>
      <c r="ED588" s="106"/>
      <c r="EE588" s="106"/>
      <c r="EF588" s="106"/>
      <c r="EG588" s="106"/>
      <c r="EH588" s="106"/>
    </row>
    <row r="589" spans="9:138" s="95" customFormat="1" x14ac:dyDescent="0.15"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  <c r="BY589" s="106"/>
      <c r="BZ589" s="106"/>
      <c r="CA589" s="106"/>
      <c r="CB589" s="106"/>
      <c r="CC589" s="106"/>
      <c r="CD589" s="106"/>
      <c r="CE589" s="106"/>
      <c r="CF589" s="106"/>
      <c r="CG589" s="106"/>
      <c r="CH589" s="106"/>
      <c r="CI589" s="106"/>
      <c r="CJ589" s="106"/>
      <c r="CK589" s="106"/>
      <c r="CL589" s="106"/>
      <c r="CM589" s="106"/>
      <c r="CN589" s="106"/>
      <c r="CO589" s="106"/>
      <c r="CP589" s="106"/>
      <c r="CQ589" s="106"/>
      <c r="CR589" s="106"/>
      <c r="CS589" s="106"/>
      <c r="CT589" s="106"/>
      <c r="CU589" s="106"/>
      <c r="CV589" s="106"/>
      <c r="CW589" s="106"/>
      <c r="CX589" s="106"/>
      <c r="CY589" s="106"/>
      <c r="CZ589" s="106"/>
      <c r="DA589" s="106"/>
      <c r="DB589" s="106"/>
      <c r="DC589" s="106"/>
      <c r="DD589" s="106"/>
      <c r="DE589" s="106"/>
      <c r="DF589" s="106"/>
      <c r="DG589" s="106"/>
      <c r="DH589" s="106"/>
      <c r="DI589" s="106"/>
      <c r="DJ589" s="106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6"/>
      <c r="DV589" s="106"/>
      <c r="DW589" s="106"/>
      <c r="DX589" s="106"/>
      <c r="DY589" s="106"/>
      <c r="DZ589" s="106"/>
      <c r="EA589" s="106"/>
      <c r="EB589" s="106"/>
      <c r="EC589" s="106"/>
      <c r="ED589" s="106"/>
      <c r="EE589" s="106"/>
      <c r="EF589" s="106"/>
      <c r="EG589" s="106"/>
      <c r="EH589" s="106"/>
    </row>
    <row r="590" spans="9:138" s="95" customFormat="1" x14ac:dyDescent="0.15"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  <c r="BY590" s="106"/>
      <c r="BZ590" s="106"/>
      <c r="CA590" s="106"/>
      <c r="CB590" s="106"/>
      <c r="CC590" s="106"/>
      <c r="CD590" s="106"/>
      <c r="CE590" s="106"/>
      <c r="CF590" s="106"/>
      <c r="CG590" s="106"/>
      <c r="CH590" s="106"/>
      <c r="CI590" s="106"/>
      <c r="CJ590" s="106"/>
      <c r="CK590" s="106"/>
      <c r="CL590" s="106"/>
      <c r="CM590" s="106"/>
      <c r="CN590" s="106"/>
      <c r="CO590" s="106"/>
      <c r="CP590" s="106"/>
      <c r="CQ590" s="106"/>
      <c r="CR590" s="106"/>
      <c r="CS590" s="106"/>
      <c r="CT590" s="106"/>
      <c r="CU590" s="106"/>
      <c r="CV590" s="106"/>
      <c r="CW590" s="106"/>
      <c r="CX590" s="106"/>
      <c r="CY590" s="106"/>
      <c r="CZ590" s="106"/>
      <c r="DA590" s="106"/>
      <c r="DB590" s="106"/>
      <c r="DC590" s="106"/>
      <c r="DD590" s="106"/>
      <c r="DE590" s="106"/>
      <c r="DF590" s="106"/>
      <c r="DG590" s="106"/>
      <c r="DH590" s="106"/>
      <c r="DI590" s="106"/>
      <c r="DJ590" s="106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6"/>
      <c r="DV590" s="106"/>
      <c r="DW590" s="106"/>
      <c r="DX590" s="106"/>
      <c r="DY590" s="106"/>
      <c r="DZ590" s="106"/>
      <c r="EA590" s="106"/>
      <c r="EB590" s="106"/>
      <c r="EC590" s="106"/>
      <c r="ED590" s="106"/>
      <c r="EE590" s="106"/>
      <c r="EF590" s="106"/>
      <c r="EG590" s="106"/>
      <c r="EH590" s="106"/>
    </row>
    <row r="591" spans="9:138" s="95" customFormat="1" x14ac:dyDescent="0.15"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  <c r="BY591" s="106"/>
      <c r="BZ591" s="106"/>
      <c r="CA591" s="106"/>
      <c r="CB591" s="106"/>
      <c r="CC591" s="106"/>
      <c r="CD591" s="106"/>
      <c r="CE591" s="106"/>
      <c r="CF591" s="106"/>
      <c r="CG591" s="106"/>
      <c r="CH591" s="106"/>
      <c r="CI591" s="106"/>
      <c r="CJ591" s="106"/>
      <c r="CK591" s="106"/>
      <c r="CL591" s="106"/>
      <c r="CM591" s="106"/>
      <c r="CN591" s="106"/>
      <c r="CO591" s="106"/>
      <c r="CP591" s="106"/>
      <c r="CQ591" s="106"/>
      <c r="CR591" s="106"/>
      <c r="CS591" s="106"/>
      <c r="CT591" s="106"/>
      <c r="CU591" s="106"/>
      <c r="CV591" s="106"/>
      <c r="CW591" s="106"/>
      <c r="CX591" s="106"/>
      <c r="CY591" s="106"/>
      <c r="CZ591" s="106"/>
      <c r="DA591" s="106"/>
      <c r="DB591" s="106"/>
      <c r="DC591" s="106"/>
      <c r="DD591" s="106"/>
      <c r="DE591" s="106"/>
      <c r="DF591" s="106"/>
      <c r="DG591" s="106"/>
      <c r="DH591" s="106"/>
      <c r="DI591" s="106"/>
      <c r="DJ591" s="106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6"/>
      <c r="DV591" s="106"/>
      <c r="DW591" s="106"/>
      <c r="DX591" s="106"/>
      <c r="DY591" s="106"/>
      <c r="DZ591" s="106"/>
      <c r="EA591" s="106"/>
      <c r="EB591" s="106"/>
      <c r="EC591" s="106"/>
      <c r="ED591" s="106"/>
      <c r="EE591" s="106"/>
      <c r="EF591" s="106"/>
      <c r="EG591" s="106"/>
      <c r="EH591" s="106"/>
    </row>
    <row r="592" spans="9:138" s="95" customFormat="1" x14ac:dyDescent="0.15"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  <c r="BY592" s="106"/>
      <c r="BZ592" s="106"/>
      <c r="CA592" s="106"/>
      <c r="CB592" s="106"/>
      <c r="CC592" s="106"/>
      <c r="CD592" s="106"/>
      <c r="CE592" s="106"/>
      <c r="CF592" s="106"/>
      <c r="CG592" s="106"/>
      <c r="CH592" s="106"/>
      <c r="CI592" s="106"/>
      <c r="CJ592" s="106"/>
      <c r="CK592" s="106"/>
      <c r="CL592" s="106"/>
      <c r="CM592" s="106"/>
      <c r="CN592" s="106"/>
      <c r="CO592" s="106"/>
      <c r="CP592" s="106"/>
      <c r="CQ592" s="106"/>
      <c r="CR592" s="106"/>
      <c r="CS592" s="106"/>
      <c r="CT592" s="106"/>
      <c r="CU592" s="106"/>
      <c r="CV592" s="106"/>
      <c r="CW592" s="106"/>
      <c r="CX592" s="106"/>
      <c r="CY592" s="106"/>
      <c r="CZ592" s="106"/>
      <c r="DA592" s="106"/>
      <c r="DB592" s="106"/>
      <c r="DC592" s="106"/>
      <c r="DD592" s="106"/>
      <c r="DE592" s="106"/>
      <c r="DF592" s="106"/>
      <c r="DG592" s="106"/>
      <c r="DH592" s="106"/>
      <c r="DI592" s="106"/>
      <c r="DJ592" s="106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6"/>
      <c r="DV592" s="106"/>
      <c r="DW592" s="106"/>
      <c r="DX592" s="106"/>
      <c r="DY592" s="106"/>
      <c r="DZ592" s="106"/>
      <c r="EA592" s="106"/>
      <c r="EB592" s="106"/>
      <c r="EC592" s="106"/>
      <c r="ED592" s="106"/>
      <c r="EE592" s="106"/>
      <c r="EF592" s="106"/>
      <c r="EG592" s="106"/>
      <c r="EH592" s="106"/>
    </row>
    <row r="593" spans="9:138" s="95" customFormat="1" x14ac:dyDescent="0.15"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  <c r="BY593" s="106"/>
      <c r="BZ593" s="106"/>
      <c r="CA593" s="106"/>
      <c r="CB593" s="106"/>
      <c r="CC593" s="106"/>
      <c r="CD593" s="106"/>
      <c r="CE593" s="106"/>
      <c r="CF593" s="106"/>
      <c r="CG593" s="106"/>
      <c r="CH593" s="106"/>
      <c r="CI593" s="106"/>
      <c r="CJ593" s="106"/>
      <c r="CK593" s="106"/>
      <c r="CL593" s="106"/>
      <c r="CM593" s="106"/>
      <c r="CN593" s="106"/>
      <c r="CO593" s="106"/>
      <c r="CP593" s="106"/>
      <c r="CQ593" s="106"/>
      <c r="CR593" s="106"/>
      <c r="CS593" s="106"/>
      <c r="CT593" s="106"/>
      <c r="CU593" s="106"/>
      <c r="CV593" s="106"/>
      <c r="CW593" s="106"/>
      <c r="CX593" s="106"/>
      <c r="CY593" s="106"/>
      <c r="CZ593" s="106"/>
      <c r="DA593" s="106"/>
      <c r="DB593" s="106"/>
      <c r="DC593" s="106"/>
      <c r="DD593" s="106"/>
      <c r="DE593" s="106"/>
      <c r="DF593" s="106"/>
      <c r="DG593" s="106"/>
      <c r="DH593" s="106"/>
      <c r="DI593" s="106"/>
      <c r="DJ593" s="106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6"/>
      <c r="DV593" s="106"/>
      <c r="DW593" s="106"/>
      <c r="DX593" s="106"/>
      <c r="DY593" s="106"/>
      <c r="DZ593" s="106"/>
      <c r="EA593" s="106"/>
      <c r="EB593" s="106"/>
      <c r="EC593" s="106"/>
      <c r="ED593" s="106"/>
      <c r="EE593" s="106"/>
      <c r="EF593" s="106"/>
      <c r="EG593" s="106"/>
      <c r="EH593" s="106"/>
    </row>
    <row r="594" spans="9:138" s="95" customFormat="1" x14ac:dyDescent="0.15"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  <c r="BY594" s="106"/>
      <c r="BZ594" s="106"/>
      <c r="CA594" s="106"/>
      <c r="CB594" s="106"/>
      <c r="CC594" s="106"/>
      <c r="CD594" s="106"/>
      <c r="CE594" s="106"/>
      <c r="CF594" s="106"/>
      <c r="CG594" s="106"/>
      <c r="CH594" s="106"/>
      <c r="CI594" s="106"/>
      <c r="CJ594" s="106"/>
      <c r="CK594" s="106"/>
      <c r="CL594" s="106"/>
      <c r="CM594" s="106"/>
      <c r="CN594" s="106"/>
      <c r="CO594" s="106"/>
      <c r="CP594" s="106"/>
      <c r="CQ594" s="106"/>
      <c r="CR594" s="106"/>
      <c r="CS594" s="106"/>
      <c r="CT594" s="106"/>
      <c r="CU594" s="106"/>
      <c r="CV594" s="106"/>
      <c r="CW594" s="106"/>
      <c r="CX594" s="106"/>
      <c r="CY594" s="106"/>
      <c r="CZ594" s="106"/>
      <c r="DA594" s="106"/>
      <c r="DB594" s="106"/>
      <c r="DC594" s="106"/>
      <c r="DD594" s="106"/>
      <c r="DE594" s="106"/>
      <c r="DF594" s="106"/>
      <c r="DG594" s="106"/>
      <c r="DH594" s="106"/>
      <c r="DI594" s="106"/>
      <c r="DJ594" s="106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6"/>
      <c r="DV594" s="106"/>
      <c r="DW594" s="106"/>
      <c r="DX594" s="106"/>
      <c r="DY594" s="106"/>
      <c r="DZ594" s="106"/>
      <c r="EA594" s="106"/>
      <c r="EB594" s="106"/>
      <c r="EC594" s="106"/>
      <c r="ED594" s="106"/>
      <c r="EE594" s="106"/>
      <c r="EF594" s="106"/>
      <c r="EG594" s="106"/>
      <c r="EH594" s="106"/>
    </row>
    <row r="595" spans="9:138" s="95" customFormat="1" x14ac:dyDescent="0.15"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  <c r="BY595" s="106"/>
      <c r="BZ595" s="106"/>
      <c r="CA595" s="106"/>
      <c r="CB595" s="106"/>
      <c r="CC595" s="106"/>
      <c r="CD595" s="106"/>
      <c r="CE595" s="106"/>
      <c r="CF595" s="106"/>
      <c r="CG595" s="106"/>
      <c r="CH595" s="106"/>
      <c r="CI595" s="106"/>
      <c r="CJ595" s="106"/>
      <c r="CK595" s="106"/>
      <c r="CL595" s="106"/>
      <c r="CM595" s="106"/>
      <c r="CN595" s="106"/>
      <c r="CO595" s="106"/>
      <c r="CP595" s="106"/>
      <c r="CQ595" s="106"/>
      <c r="CR595" s="106"/>
      <c r="CS595" s="106"/>
      <c r="CT595" s="106"/>
      <c r="CU595" s="106"/>
      <c r="CV595" s="106"/>
      <c r="CW595" s="106"/>
      <c r="CX595" s="106"/>
      <c r="CY595" s="106"/>
      <c r="CZ595" s="106"/>
      <c r="DA595" s="106"/>
      <c r="DB595" s="106"/>
      <c r="DC595" s="106"/>
      <c r="DD595" s="106"/>
      <c r="DE595" s="106"/>
      <c r="DF595" s="106"/>
      <c r="DG595" s="106"/>
      <c r="DH595" s="106"/>
      <c r="DI595" s="106"/>
      <c r="DJ595" s="106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6"/>
      <c r="DV595" s="106"/>
      <c r="DW595" s="106"/>
      <c r="DX595" s="106"/>
      <c r="DY595" s="106"/>
      <c r="DZ595" s="106"/>
      <c r="EA595" s="106"/>
      <c r="EB595" s="106"/>
      <c r="EC595" s="106"/>
      <c r="ED595" s="106"/>
      <c r="EE595" s="106"/>
      <c r="EF595" s="106"/>
      <c r="EG595" s="106"/>
      <c r="EH595" s="106"/>
    </row>
    <row r="596" spans="9:138" s="95" customFormat="1" x14ac:dyDescent="0.15"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  <c r="BY596" s="106"/>
      <c r="BZ596" s="106"/>
      <c r="CA596" s="106"/>
      <c r="CB596" s="106"/>
      <c r="CC596" s="106"/>
      <c r="CD596" s="106"/>
      <c r="CE596" s="106"/>
      <c r="CF596" s="106"/>
      <c r="CG596" s="106"/>
      <c r="CH596" s="106"/>
      <c r="CI596" s="106"/>
      <c r="CJ596" s="106"/>
      <c r="CK596" s="106"/>
      <c r="CL596" s="106"/>
      <c r="CM596" s="106"/>
      <c r="CN596" s="106"/>
      <c r="CO596" s="106"/>
      <c r="CP596" s="106"/>
      <c r="CQ596" s="106"/>
      <c r="CR596" s="106"/>
      <c r="CS596" s="106"/>
      <c r="CT596" s="106"/>
      <c r="CU596" s="106"/>
      <c r="CV596" s="106"/>
      <c r="CW596" s="106"/>
      <c r="CX596" s="106"/>
      <c r="CY596" s="106"/>
      <c r="CZ596" s="106"/>
      <c r="DA596" s="106"/>
      <c r="DB596" s="106"/>
      <c r="DC596" s="106"/>
      <c r="DD596" s="106"/>
      <c r="DE596" s="106"/>
      <c r="DF596" s="106"/>
      <c r="DG596" s="106"/>
      <c r="DH596" s="106"/>
      <c r="DI596" s="106"/>
      <c r="DJ596" s="106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6"/>
      <c r="DV596" s="106"/>
      <c r="DW596" s="106"/>
      <c r="DX596" s="106"/>
      <c r="DY596" s="106"/>
      <c r="DZ596" s="106"/>
      <c r="EA596" s="106"/>
      <c r="EB596" s="106"/>
      <c r="EC596" s="106"/>
      <c r="ED596" s="106"/>
      <c r="EE596" s="106"/>
      <c r="EF596" s="106"/>
      <c r="EG596" s="106"/>
      <c r="EH596" s="106"/>
    </row>
    <row r="597" spans="9:138" s="95" customFormat="1" x14ac:dyDescent="0.15"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  <c r="BY597" s="106"/>
      <c r="BZ597" s="106"/>
      <c r="CA597" s="106"/>
      <c r="CB597" s="106"/>
      <c r="CC597" s="106"/>
      <c r="CD597" s="106"/>
      <c r="CE597" s="106"/>
      <c r="CF597" s="106"/>
      <c r="CG597" s="106"/>
      <c r="CH597" s="106"/>
      <c r="CI597" s="106"/>
      <c r="CJ597" s="106"/>
      <c r="CK597" s="106"/>
      <c r="CL597" s="106"/>
      <c r="CM597" s="106"/>
      <c r="CN597" s="106"/>
      <c r="CO597" s="106"/>
      <c r="CP597" s="106"/>
      <c r="CQ597" s="106"/>
      <c r="CR597" s="106"/>
      <c r="CS597" s="106"/>
      <c r="CT597" s="106"/>
      <c r="CU597" s="106"/>
      <c r="CV597" s="106"/>
      <c r="CW597" s="106"/>
      <c r="CX597" s="106"/>
      <c r="CY597" s="106"/>
      <c r="CZ597" s="106"/>
      <c r="DA597" s="106"/>
      <c r="DB597" s="106"/>
      <c r="DC597" s="106"/>
      <c r="DD597" s="106"/>
      <c r="DE597" s="106"/>
      <c r="DF597" s="106"/>
      <c r="DG597" s="106"/>
      <c r="DH597" s="106"/>
      <c r="DI597" s="106"/>
      <c r="DJ597" s="106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6"/>
      <c r="DV597" s="106"/>
      <c r="DW597" s="106"/>
      <c r="DX597" s="106"/>
      <c r="DY597" s="106"/>
      <c r="DZ597" s="106"/>
      <c r="EA597" s="106"/>
      <c r="EB597" s="106"/>
      <c r="EC597" s="106"/>
      <c r="ED597" s="106"/>
      <c r="EE597" s="106"/>
      <c r="EF597" s="106"/>
      <c r="EG597" s="106"/>
      <c r="EH597" s="106"/>
    </row>
    <row r="598" spans="9:138" s="95" customFormat="1" x14ac:dyDescent="0.15"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  <c r="BY598" s="106"/>
      <c r="BZ598" s="106"/>
      <c r="CA598" s="106"/>
      <c r="CB598" s="106"/>
      <c r="CC598" s="106"/>
      <c r="CD598" s="106"/>
      <c r="CE598" s="106"/>
      <c r="CF598" s="106"/>
      <c r="CG598" s="106"/>
      <c r="CH598" s="106"/>
      <c r="CI598" s="106"/>
      <c r="CJ598" s="106"/>
      <c r="CK598" s="106"/>
      <c r="CL598" s="106"/>
      <c r="CM598" s="106"/>
      <c r="CN598" s="106"/>
      <c r="CO598" s="106"/>
      <c r="CP598" s="106"/>
      <c r="CQ598" s="106"/>
      <c r="CR598" s="106"/>
      <c r="CS598" s="106"/>
      <c r="CT598" s="106"/>
      <c r="CU598" s="106"/>
      <c r="CV598" s="106"/>
      <c r="CW598" s="106"/>
      <c r="CX598" s="106"/>
      <c r="CY598" s="106"/>
      <c r="CZ598" s="106"/>
      <c r="DA598" s="106"/>
      <c r="DB598" s="106"/>
      <c r="DC598" s="106"/>
      <c r="DD598" s="106"/>
      <c r="DE598" s="106"/>
      <c r="DF598" s="106"/>
      <c r="DG598" s="106"/>
      <c r="DH598" s="106"/>
      <c r="DI598" s="106"/>
      <c r="DJ598" s="106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6"/>
      <c r="DV598" s="106"/>
      <c r="DW598" s="106"/>
      <c r="DX598" s="106"/>
      <c r="DY598" s="106"/>
      <c r="DZ598" s="106"/>
      <c r="EA598" s="106"/>
      <c r="EB598" s="106"/>
      <c r="EC598" s="106"/>
      <c r="ED598" s="106"/>
      <c r="EE598" s="106"/>
      <c r="EF598" s="106"/>
      <c r="EG598" s="106"/>
      <c r="EH598" s="106"/>
    </row>
    <row r="599" spans="9:138" s="95" customFormat="1" x14ac:dyDescent="0.15"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  <c r="BY599" s="106"/>
      <c r="BZ599" s="106"/>
      <c r="CA599" s="106"/>
      <c r="CB599" s="106"/>
      <c r="CC599" s="106"/>
      <c r="CD599" s="106"/>
      <c r="CE599" s="106"/>
      <c r="CF599" s="106"/>
      <c r="CG599" s="106"/>
      <c r="CH599" s="106"/>
      <c r="CI599" s="106"/>
      <c r="CJ599" s="106"/>
      <c r="CK599" s="106"/>
      <c r="CL599" s="106"/>
      <c r="CM599" s="106"/>
      <c r="CN599" s="106"/>
      <c r="CO599" s="106"/>
      <c r="CP599" s="106"/>
      <c r="CQ599" s="106"/>
      <c r="CR599" s="106"/>
      <c r="CS599" s="106"/>
      <c r="CT599" s="106"/>
      <c r="CU599" s="106"/>
      <c r="CV599" s="106"/>
      <c r="CW599" s="106"/>
      <c r="CX599" s="106"/>
      <c r="CY599" s="106"/>
      <c r="CZ599" s="106"/>
      <c r="DA599" s="106"/>
      <c r="DB599" s="106"/>
      <c r="DC599" s="106"/>
      <c r="DD599" s="106"/>
      <c r="DE599" s="106"/>
      <c r="DF599" s="106"/>
      <c r="DG599" s="106"/>
      <c r="DH599" s="106"/>
      <c r="DI599" s="106"/>
      <c r="DJ599" s="106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6"/>
      <c r="DV599" s="106"/>
      <c r="DW599" s="106"/>
      <c r="DX599" s="106"/>
      <c r="DY599" s="106"/>
      <c r="DZ599" s="106"/>
      <c r="EA599" s="106"/>
      <c r="EB599" s="106"/>
      <c r="EC599" s="106"/>
      <c r="ED599" s="106"/>
      <c r="EE599" s="106"/>
      <c r="EF599" s="106"/>
      <c r="EG599" s="106"/>
      <c r="EH599" s="106"/>
    </row>
    <row r="600" spans="9:138" s="95" customFormat="1" x14ac:dyDescent="0.15"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  <c r="BY600" s="106"/>
      <c r="BZ600" s="106"/>
      <c r="CA600" s="106"/>
      <c r="CB600" s="106"/>
      <c r="CC600" s="106"/>
      <c r="CD600" s="106"/>
      <c r="CE600" s="106"/>
      <c r="CF600" s="106"/>
      <c r="CG600" s="106"/>
      <c r="CH600" s="106"/>
      <c r="CI600" s="106"/>
      <c r="CJ600" s="106"/>
      <c r="CK600" s="106"/>
      <c r="CL600" s="106"/>
      <c r="CM600" s="106"/>
      <c r="CN600" s="106"/>
      <c r="CO600" s="106"/>
      <c r="CP600" s="106"/>
      <c r="CQ600" s="106"/>
      <c r="CR600" s="106"/>
      <c r="CS600" s="106"/>
      <c r="CT600" s="106"/>
      <c r="CU600" s="106"/>
      <c r="CV600" s="106"/>
      <c r="CW600" s="106"/>
      <c r="CX600" s="106"/>
      <c r="CY600" s="106"/>
      <c r="CZ600" s="106"/>
      <c r="DA600" s="106"/>
      <c r="DB600" s="106"/>
      <c r="DC600" s="106"/>
      <c r="DD600" s="106"/>
      <c r="DE600" s="106"/>
      <c r="DF600" s="106"/>
      <c r="DG600" s="106"/>
      <c r="DH600" s="106"/>
      <c r="DI600" s="106"/>
      <c r="DJ600" s="106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6"/>
      <c r="DV600" s="106"/>
      <c r="DW600" s="106"/>
      <c r="DX600" s="106"/>
      <c r="DY600" s="106"/>
      <c r="DZ600" s="106"/>
      <c r="EA600" s="106"/>
      <c r="EB600" s="106"/>
      <c r="EC600" s="106"/>
      <c r="ED600" s="106"/>
      <c r="EE600" s="106"/>
      <c r="EF600" s="106"/>
      <c r="EG600" s="106"/>
      <c r="EH600" s="106"/>
    </row>
    <row r="601" spans="9:138" s="95" customFormat="1" x14ac:dyDescent="0.15"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  <c r="BY601" s="106"/>
      <c r="BZ601" s="106"/>
      <c r="CA601" s="106"/>
      <c r="CB601" s="106"/>
      <c r="CC601" s="106"/>
      <c r="CD601" s="106"/>
      <c r="CE601" s="106"/>
      <c r="CF601" s="106"/>
      <c r="CG601" s="106"/>
      <c r="CH601" s="106"/>
      <c r="CI601" s="106"/>
      <c r="CJ601" s="106"/>
      <c r="CK601" s="106"/>
      <c r="CL601" s="106"/>
      <c r="CM601" s="106"/>
      <c r="CN601" s="106"/>
      <c r="CO601" s="106"/>
      <c r="CP601" s="106"/>
      <c r="CQ601" s="106"/>
      <c r="CR601" s="106"/>
      <c r="CS601" s="106"/>
      <c r="CT601" s="106"/>
      <c r="CU601" s="106"/>
      <c r="CV601" s="106"/>
      <c r="CW601" s="106"/>
      <c r="CX601" s="106"/>
      <c r="CY601" s="106"/>
      <c r="CZ601" s="106"/>
      <c r="DA601" s="106"/>
      <c r="DB601" s="106"/>
      <c r="DC601" s="106"/>
      <c r="DD601" s="106"/>
      <c r="DE601" s="106"/>
      <c r="DF601" s="106"/>
      <c r="DG601" s="106"/>
      <c r="DH601" s="106"/>
      <c r="DI601" s="106"/>
      <c r="DJ601" s="106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6"/>
      <c r="DV601" s="106"/>
      <c r="DW601" s="106"/>
      <c r="DX601" s="106"/>
      <c r="DY601" s="106"/>
      <c r="DZ601" s="106"/>
      <c r="EA601" s="106"/>
      <c r="EB601" s="106"/>
      <c r="EC601" s="106"/>
      <c r="ED601" s="106"/>
      <c r="EE601" s="106"/>
      <c r="EF601" s="106"/>
      <c r="EG601" s="106"/>
      <c r="EH601" s="106"/>
    </row>
    <row r="602" spans="9:138" s="95" customFormat="1" x14ac:dyDescent="0.15"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  <c r="BY602" s="106"/>
      <c r="BZ602" s="106"/>
      <c r="CA602" s="106"/>
      <c r="CB602" s="106"/>
      <c r="CC602" s="106"/>
      <c r="CD602" s="106"/>
      <c r="CE602" s="106"/>
      <c r="CF602" s="106"/>
      <c r="CG602" s="106"/>
      <c r="CH602" s="106"/>
      <c r="CI602" s="106"/>
      <c r="CJ602" s="106"/>
      <c r="CK602" s="106"/>
      <c r="CL602" s="106"/>
      <c r="CM602" s="106"/>
      <c r="CN602" s="106"/>
      <c r="CO602" s="106"/>
      <c r="CP602" s="106"/>
      <c r="CQ602" s="106"/>
      <c r="CR602" s="106"/>
      <c r="CS602" s="106"/>
      <c r="CT602" s="106"/>
      <c r="CU602" s="106"/>
      <c r="CV602" s="106"/>
      <c r="CW602" s="106"/>
      <c r="CX602" s="106"/>
      <c r="CY602" s="106"/>
      <c r="CZ602" s="106"/>
      <c r="DA602" s="106"/>
      <c r="DB602" s="106"/>
      <c r="DC602" s="106"/>
      <c r="DD602" s="106"/>
      <c r="DE602" s="106"/>
      <c r="DF602" s="106"/>
      <c r="DG602" s="106"/>
      <c r="DH602" s="106"/>
      <c r="DI602" s="106"/>
      <c r="DJ602" s="106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6"/>
      <c r="DV602" s="106"/>
      <c r="DW602" s="106"/>
      <c r="DX602" s="106"/>
      <c r="DY602" s="106"/>
      <c r="DZ602" s="106"/>
      <c r="EA602" s="106"/>
      <c r="EB602" s="106"/>
      <c r="EC602" s="106"/>
      <c r="ED602" s="106"/>
      <c r="EE602" s="106"/>
      <c r="EF602" s="106"/>
      <c r="EG602" s="106"/>
      <c r="EH602" s="106"/>
    </row>
    <row r="603" spans="9:138" s="95" customFormat="1" x14ac:dyDescent="0.15"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  <c r="BY603" s="106"/>
      <c r="BZ603" s="106"/>
      <c r="CA603" s="106"/>
      <c r="CB603" s="106"/>
      <c r="CC603" s="106"/>
      <c r="CD603" s="106"/>
      <c r="CE603" s="106"/>
      <c r="CF603" s="106"/>
      <c r="CG603" s="106"/>
      <c r="CH603" s="106"/>
      <c r="CI603" s="106"/>
      <c r="CJ603" s="106"/>
      <c r="CK603" s="106"/>
      <c r="CL603" s="106"/>
      <c r="CM603" s="106"/>
      <c r="CN603" s="106"/>
      <c r="CO603" s="106"/>
      <c r="CP603" s="106"/>
      <c r="CQ603" s="106"/>
      <c r="CR603" s="106"/>
      <c r="CS603" s="106"/>
      <c r="CT603" s="106"/>
      <c r="CU603" s="106"/>
      <c r="CV603" s="106"/>
      <c r="CW603" s="106"/>
      <c r="CX603" s="106"/>
      <c r="CY603" s="106"/>
      <c r="CZ603" s="106"/>
      <c r="DA603" s="106"/>
      <c r="DB603" s="106"/>
      <c r="DC603" s="106"/>
      <c r="DD603" s="106"/>
      <c r="DE603" s="106"/>
      <c r="DF603" s="106"/>
      <c r="DG603" s="106"/>
      <c r="DH603" s="106"/>
      <c r="DI603" s="106"/>
      <c r="DJ603" s="106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6"/>
      <c r="DV603" s="106"/>
      <c r="DW603" s="106"/>
      <c r="DX603" s="106"/>
      <c r="DY603" s="106"/>
      <c r="DZ603" s="106"/>
      <c r="EA603" s="106"/>
      <c r="EB603" s="106"/>
      <c r="EC603" s="106"/>
      <c r="ED603" s="106"/>
      <c r="EE603" s="106"/>
      <c r="EF603" s="106"/>
      <c r="EG603" s="106"/>
      <c r="EH603" s="106"/>
    </row>
    <row r="604" spans="9:138" s="95" customFormat="1" x14ac:dyDescent="0.15"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  <c r="BY604" s="106"/>
      <c r="BZ604" s="106"/>
      <c r="CA604" s="106"/>
      <c r="CB604" s="106"/>
      <c r="CC604" s="106"/>
      <c r="CD604" s="106"/>
      <c r="CE604" s="106"/>
      <c r="CF604" s="106"/>
      <c r="CG604" s="106"/>
      <c r="CH604" s="106"/>
      <c r="CI604" s="106"/>
      <c r="CJ604" s="106"/>
      <c r="CK604" s="106"/>
      <c r="CL604" s="106"/>
      <c r="CM604" s="106"/>
      <c r="CN604" s="106"/>
      <c r="CO604" s="106"/>
      <c r="CP604" s="106"/>
      <c r="CQ604" s="106"/>
      <c r="CR604" s="106"/>
      <c r="CS604" s="106"/>
      <c r="CT604" s="106"/>
      <c r="CU604" s="106"/>
      <c r="CV604" s="106"/>
      <c r="CW604" s="106"/>
      <c r="CX604" s="106"/>
      <c r="CY604" s="106"/>
      <c r="CZ604" s="106"/>
      <c r="DA604" s="106"/>
      <c r="DB604" s="106"/>
      <c r="DC604" s="106"/>
      <c r="DD604" s="106"/>
      <c r="DE604" s="106"/>
      <c r="DF604" s="106"/>
      <c r="DG604" s="106"/>
      <c r="DH604" s="106"/>
      <c r="DI604" s="106"/>
      <c r="DJ604" s="106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6"/>
      <c r="DV604" s="106"/>
      <c r="DW604" s="106"/>
      <c r="DX604" s="106"/>
      <c r="DY604" s="106"/>
      <c r="DZ604" s="106"/>
      <c r="EA604" s="106"/>
      <c r="EB604" s="106"/>
      <c r="EC604" s="106"/>
      <c r="ED604" s="106"/>
      <c r="EE604" s="106"/>
      <c r="EF604" s="106"/>
      <c r="EG604" s="106"/>
      <c r="EH604" s="106"/>
    </row>
    <row r="605" spans="9:138" s="95" customFormat="1" x14ac:dyDescent="0.15"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  <c r="BY605" s="106"/>
      <c r="BZ605" s="106"/>
      <c r="CA605" s="106"/>
      <c r="CB605" s="106"/>
      <c r="CC605" s="106"/>
      <c r="CD605" s="106"/>
      <c r="CE605" s="106"/>
      <c r="CF605" s="106"/>
      <c r="CG605" s="106"/>
      <c r="CH605" s="106"/>
      <c r="CI605" s="106"/>
      <c r="CJ605" s="106"/>
      <c r="CK605" s="106"/>
      <c r="CL605" s="106"/>
      <c r="CM605" s="106"/>
      <c r="CN605" s="106"/>
      <c r="CO605" s="106"/>
      <c r="CP605" s="106"/>
      <c r="CQ605" s="106"/>
      <c r="CR605" s="106"/>
      <c r="CS605" s="106"/>
      <c r="CT605" s="106"/>
      <c r="CU605" s="106"/>
      <c r="CV605" s="106"/>
      <c r="CW605" s="106"/>
      <c r="CX605" s="106"/>
      <c r="CY605" s="106"/>
      <c r="CZ605" s="106"/>
      <c r="DA605" s="106"/>
      <c r="DB605" s="106"/>
      <c r="DC605" s="106"/>
      <c r="DD605" s="106"/>
      <c r="DE605" s="106"/>
      <c r="DF605" s="106"/>
      <c r="DG605" s="106"/>
      <c r="DH605" s="106"/>
      <c r="DI605" s="106"/>
      <c r="DJ605" s="106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6"/>
      <c r="DV605" s="106"/>
      <c r="DW605" s="106"/>
      <c r="DX605" s="106"/>
      <c r="DY605" s="106"/>
      <c r="DZ605" s="106"/>
      <c r="EA605" s="106"/>
      <c r="EB605" s="106"/>
      <c r="EC605" s="106"/>
      <c r="ED605" s="106"/>
      <c r="EE605" s="106"/>
      <c r="EF605" s="106"/>
      <c r="EG605" s="106"/>
      <c r="EH605" s="106"/>
    </row>
    <row r="606" spans="9:138" s="95" customFormat="1" x14ac:dyDescent="0.15"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  <c r="BY606" s="106"/>
      <c r="BZ606" s="106"/>
      <c r="CA606" s="106"/>
      <c r="CB606" s="106"/>
      <c r="CC606" s="106"/>
      <c r="CD606" s="106"/>
      <c r="CE606" s="106"/>
      <c r="CF606" s="106"/>
      <c r="CG606" s="106"/>
      <c r="CH606" s="106"/>
      <c r="CI606" s="106"/>
      <c r="CJ606" s="106"/>
      <c r="CK606" s="106"/>
      <c r="CL606" s="106"/>
      <c r="CM606" s="106"/>
      <c r="CN606" s="106"/>
      <c r="CO606" s="106"/>
      <c r="CP606" s="106"/>
      <c r="CQ606" s="106"/>
      <c r="CR606" s="106"/>
      <c r="CS606" s="106"/>
      <c r="CT606" s="106"/>
      <c r="CU606" s="106"/>
      <c r="CV606" s="106"/>
      <c r="CW606" s="106"/>
      <c r="CX606" s="106"/>
      <c r="CY606" s="106"/>
      <c r="CZ606" s="106"/>
      <c r="DA606" s="106"/>
      <c r="DB606" s="106"/>
      <c r="DC606" s="106"/>
      <c r="DD606" s="106"/>
      <c r="DE606" s="106"/>
      <c r="DF606" s="106"/>
      <c r="DG606" s="106"/>
      <c r="DH606" s="106"/>
      <c r="DI606" s="106"/>
      <c r="DJ606" s="106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6"/>
      <c r="DV606" s="106"/>
      <c r="DW606" s="106"/>
      <c r="DX606" s="106"/>
      <c r="DY606" s="106"/>
      <c r="DZ606" s="106"/>
      <c r="EA606" s="106"/>
      <c r="EB606" s="106"/>
      <c r="EC606" s="106"/>
      <c r="ED606" s="106"/>
      <c r="EE606" s="106"/>
      <c r="EF606" s="106"/>
      <c r="EG606" s="106"/>
      <c r="EH606" s="106"/>
    </row>
    <row r="607" spans="9:138" s="95" customFormat="1" x14ac:dyDescent="0.15"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  <c r="BY607" s="106"/>
      <c r="BZ607" s="106"/>
      <c r="CA607" s="106"/>
      <c r="CB607" s="106"/>
      <c r="CC607" s="106"/>
      <c r="CD607" s="106"/>
      <c r="CE607" s="106"/>
      <c r="CF607" s="106"/>
      <c r="CG607" s="106"/>
      <c r="CH607" s="106"/>
      <c r="CI607" s="106"/>
      <c r="CJ607" s="106"/>
      <c r="CK607" s="106"/>
      <c r="CL607" s="106"/>
      <c r="CM607" s="106"/>
      <c r="CN607" s="106"/>
      <c r="CO607" s="106"/>
      <c r="CP607" s="106"/>
      <c r="CQ607" s="106"/>
      <c r="CR607" s="106"/>
      <c r="CS607" s="106"/>
      <c r="CT607" s="106"/>
      <c r="CU607" s="106"/>
      <c r="CV607" s="106"/>
      <c r="CW607" s="106"/>
      <c r="CX607" s="106"/>
      <c r="CY607" s="106"/>
      <c r="CZ607" s="106"/>
      <c r="DA607" s="106"/>
      <c r="DB607" s="106"/>
      <c r="DC607" s="106"/>
      <c r="DD607" s="106"/>
      <c r="DE607" s="106"/>
      <c r="DF607" s="106"/>
      <c r="DG607" s="106"/>
      <c r="DH607" s="106"/>
      <c r="DI607" s="106"/>
      <c r="DJ607" s="106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6"/>
      <c r="DV607" s="106"/>
      <c r="DW607" s="106"/>
      <c r="DX607" s="106"/>
      <c r="DY607" s="106"/>
      <c r="DZ607" s="106"/>
      <c r="EA607" s="106"/>
      <c r="EB607" s="106"/>
      <c r="EC607" s="106"/>
      <c r="ED607" s="106"/>
      <c r="EE607" s="106"/>
      <c r="EF607" s="106"/>
      <c r="EG607" s="106"/>
      <c r="EH607" s="106"/>
    </row>
    <row r="608" spans="9:138" s="95" customFormat="1" x14ac:dyDescent="0.15"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  <c r="BY608" s="106"/>
      <c r="BZ608" s="106"/>
      <c r="CA608" s="106"/>
      <c r="CB608" s="106"/>
      <c r="CC608" s="106"/>
      <c r="CD608" s="106"/>
      <c r="CE608" s="106"/>
      <c r="CF608" s="106"/>
      <c r="CG608" s="106"/>
      <c r="CH608" s="106"/>
      <c r="CI608" s="106"/>
      <c r="CJ608" s="106"/>
      <c r="CK608" s="106"/>
      <c r="CL608" s="106"/>
      <c r="CM608" s="106"/>
      <c r="CN608" s="106"/>
      <c r="CO608" s="106"/>
      <c r="CP608" s="106"/>
      <c r="CQ608" s="106"/>
      <c r="CR608" s="106"/>
      <c r="CS608" s="106"/>
      <c r="CT608" s="106"/>
      <c r="CU608" s="106"/>
      <c r="CV608" s="106"/>
      <c r="CW608" s="106"/>
      <c r="CX608" s="106"/>
      <c r="CY608" s="106"/>
      <c r="CZ608" s="106"/>
      <c r="DA608" s="106"/>
      <c r="DB608" s="106"/>
      <c r="DC608" s="106"/>
      <c r="DD608" s="106"/>
      <c r="DE608" s="106"/>
      <c r="DF608" s="106"/>
      <c r="DG608" s="106"/>
      <c r="DH608" s="106"/>
      <c r="DI608" s="106"/>
      <c r="DJ608" s="106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6"/>
      <c r="DV608" s="106"/>
      <c r="DW608" s="106"/>
      <c r="DX608" s="106"/>
      <c r="DY608" s="106"/>
      <c r="DZ608" s="106"/>
      <c r="EA608" s="106"/>
      <c r="EB608" s="106"/>
      <c r="EC608" s="106"/>
      <c r="ED608" s="106"/>
      <c r="EE608" s="106"/>
      <c r="EF608" s="106"/>
      <c r="EG608" s="106"/>
      <c r="EH608" s="106"/>
    </row>
    <row r="609" spans="9:138" s="95" customFormat="1" x14ac:dyDescent="0.15"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  <c r="BY609" s="106"/>
      <c r="BZ609" s="106"/>
      <c r="CA609" s="106"/>
      <c r="CB609" s="106"/>
      <c r="CC609" s="106"/>
      <c r="CD609" s="106"/>
      <c r="CE609" s="106"/>
      <c r="CF609" s="106"/>
      <c r="CG609" s="106"/>
      <c r="CH609" s="106"/>
      <c r="CI609" s="106"/>
      <c r="CJ609" s="106"/>
      <c r="CK609" s="106"/>
      <c r="CL609" s="106"/>
      <c r="CM609" s="106"/>
      <c r="CN609" s="106"/>
      <c r="CO609" s="106"/>
      <c r="CP609" s="106"/>
      <c r="CQ609" s="106"/>
      <c r="CR609" s="106"/>
      <c r="CS609" s="106"/>
      <c r="CT609" s="106"/>
      <c r="CU609" s="106"/>
      <c r="CV609" s="106"/>
      <c r="CW609" s="106"/>
      <c r="CX609" s="106"/>
      <c r="CY609" s="106"/>
      <c r="CZ609" s="106"/>
      <c r="DA609" s="106"/>
      <c r="DB609" s="106"/>
      <c r="DC609" s="106"/>
      <c r="DD609" s="106"/>
      <c r="DE609" s="106"/>
      <c r="DF609" s="106"/>
      <c r="DG609" s="106"/>
      <c r="DH609" s="106"/>
      <c r="DI609" s="106"/>
      <c r="DJ609" s="106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6"/>
      <c r="DV609" s="106"/>
      <c r="DW609" s="106"/>
      <c r="DX609" s="106"/>
      <c r="DY609" s="106"/>
      <c r="DZ609" s="106"/>
      <c r="EA609" s="106"/>
      <c r="EB609" s="106"/>
      <c r="EC609" s="106"/>
      <c r="ED609" s="106"/>
      <c r="EE609" s="106"/>
      <c r="EF609" s="106"/>
      <c r="EG609" s="106"/>
      <c r="EH609" s="106"/>
    </row>
    <row r="610" spans="9:138" s="95" customFormat="1" x14ac:dyDescent="0.15"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  <c r="BY610" s="106"/>
      <c r="BZ610" s="106"/>
      <c r="CA610" s="106"/>
      <c r="CB610" s="106"/>
      <c r="CC610" s="106"/>
      <c r="CD610" s="106"/>
      <c r="CE610" s="106"/>
      <c r="CF610" s="106"/>
      <c r="CG610" s="106"/>
      <c r="CH610" s="106"/>
      <c r="CI610" s="106"/>
      <c r="CJ610" s="106"/>
      <c r="CK610" s="106"/>
      <c r="CL610" s="106"/>
      <c r="CM610" s="106"/>
      <c r="CN610" s="106"/>
      <c r="CO610" s="106"/>
      <c r="CP610" s="106"/>
      <c r="CQ610" s="106"/>
      <c r="CR610" s="106"/>
      <c r="CS610" s="106"/>
      <c r="CT610" s="106"/>
      <c r="CU610" s="106"/>
      <c r="CV610" s="106"/>
      <c r="CW610" s="106"/>
      <c r="CX610" s="106"/>
      <c r="CY610" s="106"/>
      <c r="CZ610" s="106"/>
      <c r="DA610" s="106"/>
      <c r="DB610" s="106"/>
      <c r="DC610" s="106"/>
      <c r="DD610" s="106"/>
      <c r="DE610" s="106"/>
      <c r="DF610" s="106"/>
      <c r="DG610" s="106"/>
      <c r="DH610" s="106"/>
      <c r="DI610" s="106"/>
      <c r="DJ610" s="106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6"/>
      <c r="DV610" s="106"/>
      <c r="DW610" s="106"/>
      <c r="DX610" s="106"/>
      <c r="DY610" s="106"/>
      <c r="DZ610" s="106"/>
      <c r="EA610" s="106"/>
      <c r="EB610" s="106"/>
      <c r="EC610" s="106"/>
      <c r="ED610" s="106"/>
      <c r="EE610" s="106"/>
      <c r="EF610" s="106"/>
      <c r="EG610" s="106"/>
      <c r="EH610" s="106"/>
    </row>
    <row r="611" spans="9:138" s="95" customFormat="1" x14ac:dyDescent="0.15"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  <c r="BY611" s="106"/>
      <c r="BZ611" s="106"/>
      <c r="CA611" s="106"/>
      <c r="CB611" s="106"/>
      <c r="CC611" s="106"/>
      <c r="CD611" s="106"/>
      <c r="CE611" s="106"/>
      <c r="CF611" s="106"/>
      <c r="CG611" s="106"/>
      <c r="CH611" s="106"/>
      <c r="CI611" s="106"/>
      <c r="CJ611" s="106"/>
      <c r="CK611" s="106"/>
      <c r="CL611" s="106"/>
      <c r="CM611" s="106"/>
      <c r="CN611" s="106"/>
      <c r="CO611" s="106"/>
      <c r="CP611" s="106"/>
      <c r="CQ611" s="106"/>
      <c r="CR611" s="106"/>
      <c r="CS611" s="106"/>
      <c r="CT611" s="106"/>
      <c r="CU611" s="106"/>
      <c r="CV611" s="106"/>
      <c r="CW611" s="106"/>
      <c r="CX611" s="106"/>
      <c r="CY611" s="106"/>
      <c r="CZ611" s="106"/>
      <c r="DA611" s="106"/>
      <c r="DB611" s="106"/>
      <c r="DC611" s="106"/>
      <c r="DD611" s="106"/>
      <c r="DE611" s="106"/>
      <c r="DF611" s="106"/>
      <c r="DG611" s="106"/>
      <c r="DH611" s="106"/>
      <c r="DI611" s="106"/>
      <c r="DJ611" s="106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6"/>
      <c r="DV611" s="106"/>
      <c r="DW611" s="106"/>
      <c r="DX611" s="106"/>
      <c r="DY611" s="106"/>
      <c r="DZ611" s="106"/>
      <c r="EA611" s="106"/>
      <c r="EB611" s="106"/>
      <c r="EC611" s="106"/>
      <c r="ED611" s="106"/>
      <c r="EE611" s="106"/>
      <c r="EF611" s="106"/>
      <c r="EG611" s="106"/>
      <c r="EH611" s="106"/>
    </row>
    <row r="612" spans="9:138" s="95" customFormat="1" x14ac:dyDescent="0.15"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  <c r="BY612" s="106"/>
      <c r="BZ612" s="106"/>
      <c r="CA612" s="106"/>
      <c r="CB612" s="106"/>
      <c r="CC612" s="106"/>
      <c r="CD612" s="106"/>
      <c r="CE612" s="106"/>
      <c r="CF612" s="106"/>
      <c r="CG612" s="106"/>
      <c r="CH612" s="106"/>
      <c r="CI612" s="106"/>
      <c r="CJ612" s="106"/>
      <c r="CK612" s="106"/>
      <c r="CL612" s="106"/>
      <c r="CM612" s="106"/>
      <c r="CN612" s="106"/>
      <c r="CO612" s="106"/>
      <c r="CP612" s="106"/>
      <c r="CQ612" s="106"/>
      <c r="CR612" s="106"/>
      <c r="CS612" s="106"/>
      <c r="CT612" s="106"/>
      <c r="CU612" s="106"/>
      <c r="CV612" s="106"/>
      <c r="CW612" s="106"/>
      <c r="CX612" s="106"/>
      <c r="CY612" s="106"/>
      <c r="CZ612" s="106"/>
      <c r="DA612" s="106"/>
      <c r="DB612" s="106"/>
      <c r="DC612" s="106"/>
      <c r="DD612" s="106"/>
      <c r="DE612" s="106"/>
      <c r="DF612" s="106"/>
      <c r="DG612" s="106"/>
      <c r="DH612" s="106"/>
      <c r="DI612" s="106"/>
      <c r="DJ612" s="106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6"/>
      <c r="DV612" s="106"/>
      <c r="DW612" s="106"/>
      <c r="DX612" s="106"/>
      <c r="DY612" s="106"/>
      <c r="DZ612" s="106"/>
      <c r="EA612" s="106"/>
      <c r="EB612" s="106"/>
      <c r="EC612" s="106"/>
      <c r="ED612" s="106"/>
      <c r="EE612" s="106"/>
      <c r="EF612" s="106"/>
      <c r="EG612" s="106"/>
      <c r="EH612" s="106"/>
    </row>
    <row r="613" spans="9:138" s="95" customFormat="1" x14ac:dyDescent="0.15"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  <c r="BY613" s="106"/>
      <c r="BZ613" s="106"/>
      <c r="CA613" s="106"/>
      <c r="CB613" s="106"/>
      <c r="CC613" s="106"/>
      <c r="CD613" s="106"/>
      <c r="CE613" s="106"/>
      <c r="CF613" s="106"/>
      <c r="CG613" s="106"/>
      <c r="CH613" s="106"/>
      <c r="CI613" s="106"/>
      <c r="CJ613" s="106"/>
      <c r="CK613" s="106"/>
      <c r="CL613" s="106"/>
      <c r="CM613" s="106"/>
      <c r="CN613" s="106"/>
      <c r="CO613" s="106"/>
      <c r="CP613" s="106"/>
      <c r="CQ613" s="106"/>
      <c r="CR613" s="106"/>
      <c r="CS613" s="106"/>
      <c r="CT613" s="106"/>
      <c r="CU613" s="106"/>
      <c r="CV613" s="106"/>
      <c r="CW613" s="106"/>
      <c r="CX613" s="106"/>
      <c r="CY613" s="106"/>
      <c r="CZ613" s="106"/>
      <c r="DA613" s="106"/>
      <c r="DB613" s="106"/>
      <c r="DC613" s="106"/>
      <c r="DD613" s="106"/>
      <c r="DE613" s="106"/>
      <c r="DF613" s="106"/>
      <c r="DG613" s="106"/>
      <c r="DH613" s="106"/>
      <c r="DI613" s="106"/>
      <c r="DJ613" s="106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6"/>
      <c r="DV613" s="106"/>
      <c r="DW613" s="106"/>
      <c r="DX613" s="106"/>
      <c r="DY613" s="106"/>
      <c r="DZ613" s="106"/>
      <c r="EA613" s="106"/>
      <c r="EB613" s="106"/>
      <c r="EC613" s="106"/>
      <c r="ED613" s="106"/>
      <c r="EE613" s="106"/>
      <c r="EF613" s="106"/>
      <c r="EG613" s="106"/>
      <c r="EH613" s="106"/>
    </row>
    <row r="614" spans="9:138" s="95" customFormat="1" x14ac:dyDescent="0.15"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  <c r="BY614" s="106"/>
      <c r="BZ614" s="106"/>
      <c r="CA614" s="106"/>
      <c r="CB614" s="106"/>
      <c r="CC614" s="106"/>
      <c r="CD614" s="106"/>
      <c r="CE614" s="106"/>
      <c r="CF614" s="106"/>
      <c r="CG614" s="106"/>
      <c r="CH614" s="106"/>
      <c r="CI614" s="106"/>
      <c r="CJ614" s="106"/>
      <c r="CK614" s="106"/>
      <c r="CL614" s="106"/>
      <c r="CM614" s="106"/>
      <c r="CN614" s="106"/>
      <c r="CO614" s="106"/>
      <c r="CP614" s="106"/>
      <c r="CQ614" s="106"/>
      <c r="CR614" s="106"/>
      <c r="CS614" s="106"/>
      <c r="CT614" s="106"/>
      <c r="CU614" s="106"/>
      <c r="CV614" s="106"/>
      <c r="CW614" s="106"/>
      <c r="CX614" s="106"/>
      <c r="CY614" s="106"/>
      <c r="CZ614" s="106"/>
      <c r="DA614" s="106"/>
      <c r="DB614" s="106"/>
      <c r="DC614" s="106"/>
      <c r="DD614" s="106"/>
      <c r="DE614" s="106"/>
      <c r="DF614" s="106"/>
      <c r="DG614" s="106"/>
      <c r="DH614" s="106"/>
      <c r="DI614" s="106"/>
      <c r="DJ614" s="106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6"/>
      <c r="DV614" s="106"/>
      <c r="DW614" s="106"/>
      <c r="DX614" s="106"/>
      <c r="DY614" s="106"/>
      <c r="DZ614" s="106"/>
      <c r="EA614" s="106"/>
      <c r="EB614" s="106"/>
      <c r="EC614" s="106"/>
      <c r="ED614" s="106"/>
      <c r="EE614" s="106"/>
      <c r="EF614" s="106"/>
      <c r="EG614" s="106"/>
      <c r="EH614" s="106"/>
    </row>
    <row r="615" spans="9:138" s="95" customFormat="1" x14ac:dyDescent="0.15"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  <c r="BY615" s="106"/>
      <c r="BZ615" s="106"/>
      <c r="CA615" s="106"/>
      <c r="CB615" s="106"/>
      <c r="CC615" s="106"/>
      <c r="CD615" s="106"/>
      <c r="CE615" s="106"/>
      <c r="CF615" s="106"/>
      <c r="CG615" s="106"/>
      <c r="CH615" s="106"/>
      <c r="CI615" s="106"/>
      <c r="CJ615" s="106"/>
      <c r="CK615" s="106"/>
      <c r="CL615" s="106"/>
      <c r="CM615" s="106"/>
      <c r="CN615" s="106"/>
      <c r="CO615" s="106"/>
      <c r="CP615" s="106"/>
      <c r="CQ615" s="106"/>
      <c r="CR615" s="106"/>
      <c r="CS615" s="106"/>
      <c r="CT615" s="106"/>
      <c r="CU615" s="106"/>
      <c r="CV615" s="106"/>
      <c r="CW615" s="106"/>
      <c r="CX615" s="106"/>
      <c r="CY615" s="106"/>
      <c r="CZ615" s="106"/>
      <c r="DA615" s="106"/>
      <c r="DB615" s="106"/>
      <c r="DC615" s="106"/>
      <c r="DD615" s="106"/>
      <c r="DE615" s="106"/>
      <c r="DF615" s="106"/>
      <c r="DG615" s="106"/>
      <c r="DH615" s="106"/>
      <c r="DI615" s="106"/>
      <c r="DJ615" s="106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6"/>
      <c r="DV615" s="106"/>
      <c r="DW615" s="106"/>
      <c r="DX615" s="106"/>
      <c r="DY615" s="106"/>
      <c r="DZ615" s="106"/>
      <c r="EA615" s="106"/>
      <c r="EB615" s="106"/>
      <c r="EC615" s="106"/>
      <c r="ED615" s="106"/>
      <c r="EE615" s="106"/>
      <c r="EF615" s="106"/>
      <c r="EG615" s="106"/>
      <c r="EH615" s="106"/>
    </row>
    <row r="616" spans="9:138" s="95" customFormat="1" x14ac:dyDescent="0.15"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  <c r="BY616" s="106"/>
      <c r="BZ616" s="106"/>
      <c r="CA616" s="106"/>
      <c r="CB616" s="106"/>
      <c r="CC616" s="106"/>
      <c r="CD616" s="106"/>
      <c r="CE616" s="106"/>
      <c r="CF616" s="106"/>
      <c r="CG616" s="106"/>
      <c r="CH616" s="106"/>
      <c r="CI616" s="106"/>
      <c r="CJ616" s="106"/>
      <c r="CK616" s="106"/>
      <c r="CL616" s="106"/>
      <c r="CM616" s="106"/>
      <c r="CN616" s="106"/>
      <c r="CO616" s="106"/>
      <c r="CP616" s="106"/>
      <c r="CQ616" s="106"/>
      <c r="CR616" s="106"/>
      <c r="CS616" s="106"/>
      <c r="CT616" s="106"/>
      <c r="CU616" s="106"/>
      <c r="CV616" s="106"/>
      <c r="CW616" s="106"/>
      <c r="CX616" s="106"/>
      <c r="CY616" s="106"/>
      <c r="CZ616" s="106"/>
      <c r="DA616" s="106"/>
      <c r="DB616" s="106"/>
      <c r="DC616" s="106"/>
      <c r="DD616" s="106"/>
      <c r="DE616" s="106"/>
      <c r="DF616" s="106"/>
      <c r="DG616" s="106"/>
      <c r="DH616" s="106"/>
      <c r="DI616" s="106"/>
      <c r="DJ616" s="106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6"/>
      <c r="DV616" s="106"/>
      <c r="DW616" s="106"/>
      <c r="DX616" s="106"/>
      <c r="DY616" s="106"/>
      <c r="DZ616" s="106"/>
      <c r="EA616" s="106"/>
      <c r="EB616" s="106"/>
      <c r="EC616" s="106"/>
      <c r="ED616" s="106"/>
      <c r="EE616" s="106"/>
      <c r="EF616" s="106"/>
      <c r="EG616" s="106"/>
      <c r="EH616" s="106"/>
    </row>
    <row r="617" spans="9:138" s="95" customFormat="1" x14ac:dyDescent="0.15"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  <c r="BY617" s="106"/>
      <c r="BZ617" s="106"/>
      <c r="CA617" s="106"/>
      <c r="CB617" s="106"/>
      <c r="CC617" s="106"/>
      <c r="CD617" s="106"/>
      <c r="CE617" s="106"/>
      <c r="CF617" s="106"/>
      <c r="CG617" s="106"/>
      <c r="CH617" s="106"/>
      <c r="CI617" s="106"/>
      <c r="CJ617" s="106"/>
      <c r="CK617" s="106"/>
      <c r="CL617" s="106"/>
      <c r="CM617" s="106"/>
      <c r="CN617" s="106"/>
      <c r="CO617" s="106"/>
      <c r="CP617" s="106"/>
      <c r="CQ617" s="106"/>
      <c r="CR617" s="106"/>
      <c r="CS617" s="106"/>
      <c r="CT617" s="106"/>
      <c r="CU617" s="106"/>
      <c r="CV617" s="106"/>
      <c r="CW617" s="106"/>
      <c r="CX617" s="106"/>
      <c r="CY617" s="106"/>
      <c r="CZ617" s="106"/>
      <c r="DA617" s="106"/>
      <c r="DB617" s="106"/>
      <c r="DC617" s="106"/>
      <c r="DD617" s="106"/>
      <c r="DE617" s="106"/>
      <c r="DF617" s="106"/>
      <c r="DG617" s="106"/>
      <c r="DH617" s="106"/>
      <c r="DI617" s="106"/>
      <c r="DJ617" s="106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6"/>
      <c r="DV617" s="106"/>
      <c r="DW617" s="106"/>
      <c r="DX617" s="106"/>
      <c r="DY617" s="106"/>
      <c r="DZ617" s="106"/>
      <c r="EA617" s="106"/>
      <c r="EB617" s="106"/>
      <c r="EC617" s="106"/>
      <c r="ED617" s="106"/>
      <c r="EE617" s="106"/>
      <c r="EF617" s="106"/>
      <c r="EG617" s="106"/>
      <c r="EH617" s="106"/>
    </row>
    <row r="618" spans="9:138" s="95" customFormat="1" x14ac:dyDescent="0.15"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  <c r="BY618" s="106"/>
      <c r="BZ618" s="106"/>
      <c r="CA618" s="106"/>
      <c r="CB618" s="106"/>
      <c r="CC618" s="106"/>
      <c r="CD618" s="106"/>
      <c r="CE618" s="106"/>
      <c r="CF618" s="106"/>
      <c r="CG618" s="106"/>
      <c r="CH618" s="106"/>
      <c r="CI618" s="106"/>
      <c r="CJ618" s="106"/>
      <c r="CK618" s="106"/>
      <c r="CL618" s="106"/>
      <c r="CM618" s="106"/>
      <c r="CN618" s="106"/>
      <c r="CO618" s="106"/>
      <c r="CP618" s="106"/>
      <c r="CQ618" s="106"/>
      <c r="CR618" s="106"/>
      <c r="CS618" s="106"/>
      <c r="CT618" s="106"/>
      <c r="CU618" s="106"/>
      <c r="CV618" s="106"/>
      <c r="CW618" s="106"/>
      <c r="CX618" s="106"/>
      <c r="CY618" s="106"/>
      <c r="CZ618" s="106"/>
      <c r="DA618" s="106"/>
      <c r="DB618" s="106"/>
      <c r="DC618" s="106"/>
      <c r="DD618" s="106"/>
      <c r="DE618" s="106"/>
      <c r="DF618" s="106"/>
      <c r="DG618" s="106"/>
      <c r="DH618" s="106"/>
      <c r="DI618" s="106"/>
      <c r="DJ618" s="106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6"/>
      <c r="DV618" s="106"/>
      <c r="DW618" s="106"/>
      <c r="DX618" s="106"/>
      <c r="DY618" s="106"/>
      <c r="DZ618" s="106"/>
      <c r="EA618" s="106"/>
      <c r="EB618" s="106"/>
      <c r="EC618" s="106"/>
      <c r="ED618" s="106"/>
      <c r="EE618" s="106"/>
      <c r="EF618" s="106"/>
      <c r="EG618" s="106"/>
      <c r="EH618" s="106"/>
    </row>
    <row r="619" spans="9:138" s="95" customFormat="1" x14ac:dyDescent="0.15"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  <c r="BY619" s="106"/>
      <c r="BZ619" s="106"/>
      <c r="CA619" s="106"/>
      <c r="CB619" s="106"/>
      <c r="CC619" s="106"/>
      <c r="CD619" s="106"/>
      <c r="CE619" s="106"/>
      <c r="CF619" s="106"/>
      <c r="CG619" s="106"/>
      <c r="CH619" s="106"/>
      <c r="CI619" s="106"/>
      <c r="CJ619" s="106"/>
      <c r="CK619" s="106"/>
      <c r="CL619" s="106"/>
      <c r="CM619" s="106"/>
      <c r="CN619" s="106"/>
      <c r="CO619" s="106"/>
      <c r="CP619" s="106"/>
      <c r="CQ619" s="106"/>
      <c r="CR619" s="106"/>
      <c r="CS619" s="106"/>
      <c r="CT619" s="106"/>
      <c r="CU619" s="106"/>
      <c r="CV619" s="106"/>
      <c r="CW619" s="106"/>
      <c r="CX619" s="106"/>
      <c r="CY619" s="106"/>
      <c r="CZ619" s="106"/>
      <c r="DA619" s="106"/>
      <c r="DB619" s="106"/>
      <c r="DC619" s="106"/>
      <c r="DD619" s="106"/>
      <c r="DE619" s="106"/>
      <c r="DF619" s="106"/>
      <c r="DG619" s="106"/>
      <c r="DH619" s="106"/>
      <c r="DI619" s="106"/>
      <c r="DJ619" s="106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6"/>
      <c r="DV619" s="106"/>
      <c r="DW619" s="106"/>
      <c r="DX619" s="106"/>
      <c r="DY619" s="106"/>
      <c r="DZ619" s="106"/>
      <c r="EA619" s="106"/>
      <c r="EB619" s="106"/>
      <c r="EC619" s="106"/>
      <c r="ED619" s="106"/>
      <c r="EE619" s="106"/>
      <c r="EF619" s="106"/>
      <c r="EG619" s="106"/>
      <c r="EH619" s="106"/>
    </row>
    <row r="620" spans="9:138" s="95" customFormat="1" x14ac:dyDescent="0.15"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  <c r="BY620" s="106"/>
      <c r="BZ620" s="106"/>
      <c r="CA620" s="106"/>
      <c r="CB620" s="106"/>
      <c r="CC620" s="106"/>
      <c r="CD620" s="106"/>
      <c r="CE620" s="106"/>
      <c r="CF620" s="106"/>
      <c r="CG620" s="106"/>
      <c r="CH620" s="106"/>
      <c r="CI620" s="106"/>
      <c r="CJ620" s="106"/>
      <c r="CK620" s="106"/>
      <c r="CL620" s="106"/>
      <c r="CM620" s="106"/>
      <c r="CN620" s="106"/>
      <c r="CO620" s="106"/>
      <c r="CP620" s="106"/>
      <c r="CQ620" s="106"/>
      <c r="CR620" s="106"/>
      <c r="CS620" s="106"/>
      <c r="CT620" s="106"/>
      <c r="CU620" s="106"/>
      <c r="CV620" s="106"/>
      <c r="CW620" s="106"/>
      <c r="CX620" s="106"/>
      <c r="CY620" s="106"/>
      <c r="CZ620" s="106"/>
      <c r="DA620" s="106"/>
      <c r="DB620" s="106"/>
      <c r="DC620" s="106"/>
      <c r="DD620" s="106"/>
      <c r="DE620" s="106"/>
      <c r="DF620" s="106"/>
      <c r="DG620" s="106"/>
      <c r="DH620" s="106"/>
      <c r="DI620" s="106"/>
      <c r="DJ620" s="106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6"/>
      <c r="DV620" s="106"/>
      <c r="DW620" s="106"/>
      <c r="DX620" s="106"/>
      <c r="DY620" s="106"/>
      <c r="DZ620" s="106"/>
      <c r="EA620" s="106"/>
      <c r="EB620" s="106"/>
      <c r="EC620" s="106"/>
      <c r="ED620" s="106"/>
      <c r="EE620" s="106"/>
      <c r="EF620" s="106"/>
      <c r="EG620" s="106"/>
      <c r="EH620" s="106"/>
    </row>
    <row r="621" spans="9:138" s="95" customFormat="1" x14ac:dyDescent="0.15"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  <c r="BY621" s="106"/>
      <c r="BZ621" s="106"/>
      <c r="CA621" s="106"/>
      <c r="CB621" s="106"/>
      <c r="CC621" s="106"/>
      <c r="CD621" s="106"/>
      <c r="CE621" s="106"/>
      <c r="CF621" s="106"/>
      <c r="CG621" s="106"/>
      <c r="CH621" s="106"/>
      <c r="CI621" s="106"/>
      <c r="CJ621" s="106"/>
      <c r="CK621" s="106"/>
      <c r="CL621" s="106"/>
      <c r="CM621" s="106"/>
      <c r="CN621" s="106"/>
      <c r="CO621" s="106"/>
      <c r="CP621" s="106"/>
      <c r="CQ621" s="106"/>
      <c r="CR621" s="106"/>
      <c r="CS621" s="106"/>
      <c r="CT621" s="106"/>
      <c r="CU621" s="106"/>
      <c r="CV621" s="106"/>
      <c r="CW621" s="106"/>
      <c r="CX621" s="106"/>
      <c r="CY621" s="106"/>
      <c r="CZ621" s="106"/>
      <c r="DA621" s="106"/>
      <c r="DB621" s="106"/>
      <c r="DC621" s="106"/>
      <c r="DD621" s="106"/>
      <c r="DE621" s="106"/>
      <c r="DF621" s="106"/>
      <c r="DG621" s="106"/>
      <c r="DH621" s="106"/>
      <c r="DI621" s="106"/>
      <c r="DJ621" s="106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6"/>
      <c r="DV621" s="106"/>
      <c r="DW621" s="106"/>
      <c r="DX621" s="106"/>
      <c r="DY621" s="106"/>
      <c r="DZ621" s="106"/>
      <c r="EA621" s="106"/>
      <c r="EB621" s="106"/>
      <c r="EC621" s="106"/>
      <c r="ED621" s="106"/>
      <c r="EE621" s="106"/>
      <c r="EF621" s="106"/>
      <c r="EG621" s="106"/>
      <c r="EH621" s="106"/>
    </row>
    <row r="622" spans="9:138" s="95" customFormat="1" x14ac:dyDescent="0.15"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  <c r="BY622" s="106"/>
      <c r="BZ622" s="106"/>
      <c r="CA622" s="106"/>
      <c r="CB622" s="106"/>
      <c r="CC622" s="106"/>
      <c r="CD622" s="106"/>
      <c r="CE622" s="106"/>
      <c r="CF622" s="106"/>
      <c r="CG622" s="106"/>
      <c r="CH622" s="106"/>
      <c r="CI622" s="106"/>
      <c r="CJ622" s="106"/>
      <c r="CK622" s="106"/>
      <c r="CL622" s="106"/>
      <c r="CM622" s="106"/>
      <c r="CN622" s="106"/>
      <c r="CO622" s="106"/>
      <c r="CP622" s="106"/>
      <c r="CQ622" s="106"/>
      <c r="CR622" s="106"/>
      <c r="CS622" s="106"/>
      <c r="CT622" s="106"/>
      <c r="CU622" s="106"/>
      <c r="CV622" s="106"/>
      <c r="CW622" s="106"/>
      <c r="CX622" s="106"/>
      <c r="CY622" s="106"/>
      <c r="CZ622" s="106"/>
      <c r="DA622" s="106"/>
      <c r="DB622" s="106"/>
      <c r="DC622" s="106"/>
      <c r="DD622" s="106"/>
      <c r="DE622" s="106"/>
      <c r="DF622" s="106"/>
      <c r="DG622" s="106"/>
      <c r="DH622" s="106"/>
      <c r="DI622" s="106"/>
      <c r="DJ622" s="106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6"/>
      <c r="DV622" s="106"/>
      <c r="DW622" s="106"/>
      <c r="DX622" s="106"/>
      <c r="DY622" s="106"/>
      <c r="DZ622" s="106"/>
      <c r="EA622" s="106"/>
      <c r="EB622" s="106"/>
      <c r="EC622" s="106"/>
      <c r="ED622" s="106"/>
      <c r="EE622" s="106"/>
      <c r="EF622" s="106"/>
      <c r="EG622" s="106"/>
      <c r="EH622" s="106"/>
    </row>
    <row r="623" spans="9:138" s="95" customFormat="1" x14ac:dyDescent="0.15"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  <c r="BY623" s="106"/>
      <c r="BZ623" s="106"/>
      <c r="CA623" s="106"/>
      <c r="CB623" s="106"/>
      <c r="CC623" s="106"/>
      <c r="CD623" s="106"/>
      <c r="CE623" s="106"/>
      <c r="CF623" s="106"/>
      <c r="CG623" s="106"/>
      <c r="CH623" s="106"/>
      <c r="CI623" s="106"/>
      <c r="CJ623" s="106"/>
      <c r="CK623" s="106"/>
      <c r="CL623" s="106"/>
      <c r="CM623" s="106"/>
      <c r="CN623" s="106"/>
      <c r="CO623" s="106"/>
      <c r="CP623" s="106"/>
      <c r="CQ623" s="106"/>
      <c r="CR623" s="106"/>
      <c r="CS623" s="106"/>
      <c r="CT623" s="106"/>
      <c r="CU623" s="106"/>
      <c r="CV623" s="106"/>
      <c r="CW623" s="106"/>
      <c r="CX623" s="106"/>
      <c r="CY623" s="106"/>
      <c r="CZ623" s="106"/>
      <c r="DA623" s="106"/>
      <c r="DB623" s="106"/>
      <c r="DC623" s="106"/>
      <c r="DD623" s="106"/>
      <c r="DE623" s="106"/>
      <c r="DF623" s="106"/>
      <c r="DG623" s="106"/>
      <c r="DH623" s="106"/>
      <c r="DI623" s="106"/>
      <c r="DJ623" s="106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6"/>
      <c r="DV623" s="106"/>
      <c r="DW623" s="106"/>
      <c r="DX623" s="106"/>
      <c r="DY623" s="106"/>
      <c r="DZ623" s="106"/>
      <c r="EA623" s="106"/>
      <c r="EB623" s="106"/>
      <c r="EC623" s="106"/>
      <c r="ED623" s="106"/>
      <c r="EE623" s="106"/>
      <c r="EF623" s="106"/>
      <c r="EG623" s="106"/>
      <c r="EH623" s="106"/>
    </row>
    <row r="624" spans="9:138" s="95" customFormat="1" x14ac:dyDescent="0.15"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  <c r="BY624" s="106"/>
      <c r="BZ624" s="106"/>
      <c r="CA624" s="106"/>
      <c r="CB624" s="106"/>
      <c r="CC624" s="106"/>
      <c r="CD624" s="106"/>
      <c r="CE624" s="106"/>
      <c r="CF624" s="106"/>
      <c r="CG624" s="106"/>
      <c r="CH624" s="106"/>
      <c r="CI624" s="106"/>
      <c r="CJ624" s="106"/>
      <c r="CK624" s="106"/>
      <c r="CL624" s="106"/>
      <c r="CM624" s="106"/>
      <c r="CN624" s="106"/>
      <c r="CO624" s="106"/>
      <c r="CP624" s="106"/>
      <c r="CQ624" s="106"/>
      <c r="CR624" s="106"/>
      <c r="CS624" s="106"/>
      <c r="CT624" s="106"/>
      <c r="CU624" s="106"/>
      <c r="CV624" s="106"/>
      <c r="CW624" s="106"/>
      <c r="CX624" s="106"/>
      <c r="CY624" s="106"/>
      <c r="CZ624" s="106"/>
      <c r="DA624" s="106"/>
      <c r="DB624" s="106"/>
      <c r="DC624" s="106"/>
      <c r="DD624" s="106"/>
      <c r="DE624" s="106"/>
      <c r="DF624" s="106"/>
      <c r="DG624" s="106"/>
      <c r="DH624" s="106"/>
      <c r="DI624" s="106"/>
      <c r="DJ624" s="106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6"/>
      <c r="DV624" s="106"/>
      <c r="DW624" s="106"/>
      <c r="DX624" s="106"/>
      <c r="DY624" s="106"/>
      <c r="DZ624" s="106"/>
      <c r="EA624" s="106"/>
      <c r="EB624" s="106"/>
      <c r="EC624" s="106"/>
      <c r="ED624" s="106"/>
      <c r="EE624" s="106"/>
      <c r="EF624" s="106"/>
      <c r="EG624" s="106"/>
      <c r="EH624" s="106"/>
    </row>
    <row r="625" spans="9:138" s="95" customFormat="1" x14ac:dyDescent="0.15"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  <c r="BY625" s="106"/>
      <c r="BZ625" s="106"/>
      <c r="CA625" s="106"/>
      <c r="CB625" s="106"/>
      <c r="CC625" s="106"/>
      <c r="CD625" s="106"/>
      <c r="CE625" s="106"/>
      <c r="CF625" s="106"/>
      <c r="CG625" s="106"/>
      <c r="CH625" s="106"/>
      <c r="CI625" s="106"/>
      <c r="CJ625" s="106"/>
      <c r="CK625" s="106"/>
      <c r="CL625" s="106"/>
      <c r="CM625" s="106"/>
      <c r="CN625" s="106"/>
      <c r="CO625" s="106"/>
      <c r="CP625" s="106"/>
      <c r="CQ625" s="106"/>
      <c r="CR625" s="106"/>
      <c r="CS625" s="106"/>
      <c r="CT625" s="106"/>
      <c r="CU625" s="106"/>
      <c r="CV625" s="106"/>
      <c r="CW625" s="106"/>
      <c r="CX625" s="106"/>
      <c r="CY625" s="106"/>
      <c r="CZ625" s="106"/>
      <c r="DA625" s="106"/>
      <c r="DB625" s="106"/>
      <c r="DC625" s="106"/>
      <c r="DD625" s="106"/>
      <c r="DE625" s="106"/>
      <c r="DF625" s="106"/>
      <c r="DG625" s="106"/>
      <c r="DH625" s="106"/>
      <c r="DI625" s="106"/>
      <c r="DJ625" s="106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6"/>
      <c r="DV625" s="106"/>
      <c r="DW625" s="106"/>
      <c r="DX625" s="106"/>
      <c r="DY625" s="106"/>
      <c r="DZ625" s="106"/>
      <c r="EA625" s="106"/>
      <c r="EB625" s="106"/>
      <c r="EC625" s="106"/>
      <c r="ED625" s="106"/>
      <c r="EE625" s="106"/>
      <c r="EF625" s="106"/>
      <c r="EG625" s="106"/>
      <c r="EH625" s="106"/>
    </row>
    <row r="626" spans="9:138" s="95" customFormat="1" x14ac:dyDescent="0.15"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  <c r="BY626" s="106"/>
      <c r="BZ626" s="106"/>
      <c r="CA626" s="106"/>
      <c r="CB626" s="106"/>
      <c r="CC626" s="106"/>
      <c r="CD626" s="106"/>
      <c r="CE626" s="106"/>
      <c r="CF626" s="106"/>
      <c r="CG626" s="106"/>
      <c r="CH626" s="106"/>
      <c r="CI626" s="106"/>
      <c r="CJ626" s="106"/>
      <c r="CK626" s="106"/>
      <c r="CL626" s="106"/>
      <c r="CM626" s="106"/>
      <c r="CN626" s="106"/>
      <c r="CO626" s="106"/>
      <c r="CP626" s="106"/>
      <c r="CQ626" s="106"/>
      <c r="CR626" s="106"/>
      <c r="CS626" s="106"/>
      <c r="CT626" s="106"/>
      <c r="CU626" s="106"/>
      <c r="CV626" s="106"/>
      <c r="CW626" s="106"/>
      <c r="CX626" s="106"/>
      <c r="CY626" s="106"/>
      <c r="CZ626" s="106"/>
      <c r="DA626" s="106"/>
      <c r="DB626" s="106"/>
      <c r="DC626" s="106"/>
      <c r="DD626" s="106"/>
      <c r="DE626" s="106"/>
      <c r="DF626" s="106"/>
      <c r="DG626" s="106"/>
      <c r="DH626" s="106"/>
      <c r="DI626" s="106"/>
      <c r="DJ626" s="106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6"/>
      <c r="DV626" s="106"/>
      <c r="DW626" s="106"/>
      <c r="DX626" s="106"/>
      <c r="DY626" s="106"/>
      <c r="DZ626" s="106"/>
      <c r="EA626" s="106"/>
      <c r="EB626" s="106"/>
      <c r="EC626" s="106"/>
      <c r="ED626" s="106"/>
      <c r="EE626" s="106"/>
      <c r="EF626" s="106"/>
      <c r="EG626" s="106"/>
      <c r="EH626" s="106"/>
    </row>
    <row r="627" spans="9:138" s="95" customFormat="1" x14ac:dyDescent="0.15"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  <c r="BY627" s="106"/>
      <c r="BZ627" s="106"/>
      <c r="CA627" s="106"/>
      <c r="CB627" s="106"/>
      <c r="CC627" s="106"/>
      <c r="CD627" s="106"/>
      <c r="CE627" s="106"/>
      <c r="CF627" s="106"/>
      <c r="CG627" s="106"/>
      <c r="CH627" s="106"/>
      <c r="CI627" s="106"/>
      <c r="CJ627" s="106"/>
      <c r="CK627" s="106"/>
      <c r="CL627" s="106"/>
      <c r="CM627" s="106"/>
      <c r="CN627" s="106"/>
      <c r="CO627" s="106"/>
      <c r="CP627" s="106"/>
      <c r="CQ627" s="106"/>
      <c r="CR627" s="106"/>
      <c r="CS627" s="106"/>
      <c r="CT627" s="106"/>
      <c r="CU627" s="106"/>
      <c r="CV627" s="106"/>
      <c r="CW627" s="106"/>
      <c r="CX627" s="106"/>
      <c r="CY627" s="106"/>
      <c r="CZ627" s="106"/>
      <c r="DA627" s="106"/>
      <c r="DB627" s="106"/>
      <c r="DC627" s="106"/>
      <c r="DD627" s="106"/>
      <c r="DE627" s="106"/>
      <c r="DF627" s="106"/>
      <c r="DG627" s="106"/>
      <c r="DH627" s="106"/>
      <c r="DI627" s="106"/>
      <c r="DJ627" s="106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6"/>
      <c r="DV627" s="106"/>
      <c r="DW627" s="106"/>
      <c r="DX627" s="106"/>
      <c r="DY627" s="106"/>
      <c r="DZ627" s="106"/>
      <c r="EA627" s="106"/>
      <c r="EB627" s="106"/>
      <c r="EC627" s="106"/>
      <c r="ED627" s="106"/>
      <c r="EE627" s="106"/>
      <c r="EF627" s="106"/>
      <c r="EG627" s="106"/>
      <c r="EH627" s="106"/>
    </row>
    <row r="628" spans="9:138" s="95" customFormat="1" x14ac:dyDescent="0.15"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  <c r="BY628" s="106"/>
      <c r="BZ628" s="106"/>
      <c r="CA628" s="106"/>
      <c r="CB628" s="106"/>
      <c r="CC628" s="106"/>
      <c r="CD628" s="106"/>
      <c r="CE628" s="106"/>
      <c r="CF628" s="106"/>
      <c r="CG628" s="106"/>
      <c r="CH628" s="106"/>
      <c r="CI628" s="106"/>
      <c r="CJ628" s="106"/>
      <c r="CK628" s="106"/>
      <c r="CL628" s="106"/>
      <c r="CM628" s="106"/>
      <c r="CN628" s="106"/>
      <c r="CO628" s="106"/>
      <c r="CP628" s="106"/>
      <c r="CQ628" s="106"/>
      <c r="CR628" s="106"/>
      <c r="CS628" s="106"/>
      <c r="CT628" s="106"/>
      <c r="CU628" s="106"/>
      <c r="CV628" s="106"/>
      <c r="CW628" s="106"/>
      <c r="CX628" s="106"/>
      <c r="CY628" s="106"/>
      <c r="CZ628" s="106"/>
      <c r="DA628" s="106"/>
      <c r="DB628" s="106"/>
      <c r="DC628" s="106"/>
      <c r="DD628" s="106"/>
      <c r="DE628" s="106"/>
      <c r="DF628" s="106"/>
      <c r="DG628" s="106"/>
      <c r="DH628" s="106"/>
      <c r="DI628" s="106"/>
      <c r="DJ628" s="106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6"/>
      <c r="DV628" s="106"/>
      <c r="DW628" s="106"/>
      <c r="DX628" s="106"/>
      <c r="DY628" s="106"/>
      <c r="DZ628" s="106"/>
      <c r="EA628" s="106"/>
      <c r="EB628" s="106"/>
      <c r="EC628" s="106"/>
      <c r="ED628" s="106"/>
      <c r="EE628" s="106"/>
      <c r="EF628" s="106"/>
      <c r="EG628" s="106"/>
      <c r="EH628" s="106"/>
    </row>
    <row r="629" spans="9:138" s="95" customFormat="1" x14ac:dyDescent="0.15"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  <c r="BY629" s="106"/>
      <c r="BZ629" s="106"/>
      <c r="CA629" s="106"/>
      <c r="CB629" s="106"/>
      <c r="CC629" s="106"/>
      <c r="CD629" s="106"/>
      <c r="CE629" s="106"/>
      <c r="CF629" s="106"/>
      <c r="CG629" s="106"/>
      <c r="CH629" s="106"/>
      <c r="CI629" s="106"/>
      <c r="CJ629" s="106"/>
      <c r="CK629" s="106"/>
      <c r="CL629" s="106"/>
      <c r="CM629" s="106"/>
      <c r="CN629" s="106"/>
      <c r="CO629" s="106"/>
      <c r="CP629" s="106"/>
      <c r="CQ629" s="106"/>
      <c r="CR629" s="106"/>
      <c r="CS629" s="106"/>
      <c r="CT629" s="106"/>
      <c r="CU629" s="106"/>
      <c r="CV629" s="106"/>
      <c r="CW629" s="106"/>
      <c r="CX629" s="106"/>
      <c r="CY629" s="106"/>
      <c r="CZ629" s="106"/>
      <c r="DA629" s="106"/>
      <c r="DB629" s="106"/>
      <c r="DC629" s="106"/>
      <c r="DD629" s="106"/>
      <c r="DE629" s="106"/>
      <c r="DF629" s="106"/>
      <c r="DG629" s="106"/>
      <c r="DH629" s="106"/>
      <c r="DI629" s="106"/>
      <c r="DJ629" s="106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6"/>
      <c r="DV629" s="106"/>
      <c r="DW629" s="106"/>
      <c r="DX629" s="106"/>
      <c r="DY629" s="106"/>
      <c r="DZ629" s="106"/>
      <c r="EA629" s="106"/>
      <c r="EB629" s="106"/>
      <c r="EC629" s="106"/>
      <c r="ED629" s="106"/>
      <c r="EE629" s="106"/>
      <c r="EF629" s="106"/>
      <c r="EG629" s="106"/>
      <c r="EH629" s="106"/>
    </row>
    <row r="630" spans="9:138" s="95" customFormat="1" x14ac:dyDescent="0.15"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  <c r="BY630" s="106"/>
      <c r="BZ630" s="106"/>
      <c r="CA630" s="106"/>
      <c r="CB630" s="106"/>
      <c r="CC630" s="106"/>
      <c r="CD630" s="106"/>
      <c r="CE630" s="106"/>
      <c r="CF630" s="106"/>
      <c r="CG630" s="106"/>
      <c r="CH630" s="106"/>
      <c r="CI630" s="106"/>
      <c r="CJ630" s="106"/>
      <c r="CK630" s="106"/>
      <c r="CL630" s="106"/>
      <c r="CM630" s="106"/>
      <c r="CN630" s="106"/>
      <c r="CO630" s="106"/>
      <c r="CP630" s="106"/>
      <c r="CQ630" s="106"/>
      <c r="CR630" s="106"/>
      <c r="CS630" s="106"/>
      <c r="CT630" s="106"/>
      <c r="CU630" s="106"/>
      <c r="CV630" s="106"/>
      <c r="CW630" s="106"/>
      <c r="CX630" s="106"/>
      <c r="CY630" s="106"/>
      <c r="CZ630" s="106"/>
      <c r="DA630" s="106"/>
      <c r="DB630" s="106"/>
      <c r="DC630" s="106"/>
      <c r="DD630" s="106"/>
      <c r="DE630" s="106"/>
      <c r="DF630" s="106"/>
      <c r="DG630" s="106"/>
      <c r="DH630" s="106"/>
      <c r="DI630" s="106"/>
      <c r="DJ630" s="106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6"/>
      <c r="DV630" s="106"/>
      <c r="DW630" s="106"/>
      <c r="DX630" s="106"/>
      <c r="DY630" s="106"/>
      <c r="DZ630" s="106"/>
      <c r="EA630" s="106"/>
      <c r="EB630" s="106"/>
      <c r="EC630" s="106"/>
      <c r="ED630" s="106"/>
      <c r="EE630" s="106"/>
      <c r="EF630" s="106"/>
      <c r="EG630" s="106"/>
      <c r="EH630" s="106"/>
    </row>
    <row r="631" spans="9:138" s="95" customFormat="1" x14ac:dyDescent="0.15"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  <c r="BY631" s="106"/>
      <c r="BZ631" s="106"/>
      <c r="CA631" s="106"/>
      <c r="CB631" s="106"/>
      <c r="CC631" s="106"/>
      <c r="CD631" s="106"/>
      <c r="CE631" s="106"/>
      <c r="CF631" s="106"/>
      <c r="CG631" s="106"/>
      <c r="CH631" s="106"/>
      <c r="CI631" s="106"/>
      <c r="CJ631" s="106"/>
      <c r="CK631" s="106"/>
      <c r="CL631" s="106"/>
      <c r="CM631" s="106"/>
      <c r="CN631" s="106"/>
      <c r="CO631" s="106"/>
      <c r="CP631" s="106"/>
      <c r="CQ631" s="106"/>
      <c r="CR631" s="106"/>
      <c r="CS631" s="106"/>
      <c r="CT631" s="106"/>
      <c r="CU631" s="106"/>
      <c r="CV631" s="106"/>
      <c r="CW631" s="106"/>
      <c r="CX631" s="106"/>
      <c r="CY631" s="106"/>
      <c r="CZ631" s="106"/>
      <c r="DA631" s="106"/>
      <c r="DB631" s="106"/>
      <c r="DC631" s="106"/>
      <c r="DD631" s="106"/>
      <c r="DE631" s="106"/>
      <c r="DF631" s="106"/>
      <c r="DG631" s="106"/>
      <c r="DH631" s="106"/>
      <c r="DI631" s="106"/>
      <c r="DJ631" s="106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6"/>
      <c r="DV631" s="106"/>
      <c r="DW631" s="106"/>
      <c r="DX631" s="106"/>
      <c r="DY631" s="106"/>
      <c r="DZ631" s="106"/>
      <c r="EA631" s="106"/>
      <c r="EB631" s="106"/>
      <c r="EC631" s="106"/>
      <c r="ED631" s="106"/>
      <c r="EE631" s="106"/>
      <c r="EF631" s="106"/>
      <c r="EG631" s="106"/>
      <c r="EH631" s="106"/>
    </row>
    <row r="632" spans="9:138" s="95" customFormat="1" x14ac:dyDescent="0.15"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  <c r="BY632" s="106"/>
      <c r="BZ632" s="106"/>
      <c r="CA632" s="106"/>
      <c r="CB632" s="106"/>
      <c r="CC632" s="106"/>
      <c r="CD632" s="106"/>
      <c r="CE632" s="106"/>
      <c r="CF632" s="106"/>
      <c r="CG632" s="106"/>
      <c r="CH632" s="106"/>
      <c r="CI632" s="106"/>
      <c r="CJ632" s="106"/>
      <c r="CK632" s="106"/>
      <c r="CL632" s="106"/>
      <c r="CM632" s="106"/>
      <c r="CN632" s="106"/>
      <c r="CO632" s="106"/>
      <c r="CP632" s="106"/>
      <c r="CQ632" s="106"/>
      <c r="CR632" s="106"/>
      <c r="CS632" s="106"/>
      <c r="CT632" s="106"/>
      <c r="CU632" s="106"/>
      <c r="CV632" s="106"/>
      <c r="CW632" s="106"/>
      <c r="CX632" s="106"/>
      <c r="CY632" s="106"/>
      <c r="CZ632" s="106"/>
      <c r="DA632" s="106"/>
      <c r="DB632" s="106"/>
      <c r="DC632" s="106"/>
      <c r="DD632" s="106"/>
      <c r="DE632" s="106"/>
      <c r="DF632" s="106"/>
      <c r="DG632" s="106"/>
      <c r="DH632" s="106"/>
      <c r="DI632" s="106"/>
      <c r="DJ632" s="106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6"/>
      <c r="DV632" s="106"/>
      <c r="DW632" s="106"/>
      <c r="DX632" s="106"/>
      <c r="DY632" s="106"/>
      <c r="DZ632" s="106"/>
      <c r="EA632" s="106"/>
      <c r="EB632" s="106"/>
      <c r="EC632" s="106"/>
      <c r="ED632" s="106"/>
      <c r="EE632" s="106"/>
      <c r="EF632" s="106"/>
      <c r="EG632" s="106"/>
      <c r="EH632" s="106"/>
    </row>
    <row r="633" spans="9:138" s="95" customFormat="1" x14ac:dyDescent="0.15"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  <c r="BY633" s="106"/>
      <c r="BZ633" s="106"/>
      <c r="CA633" s="106"/>
      <c r="CB633" s="106"/>
      <c r="CC633" s="106"/>
      <c r="CD633" s="106"/>
      <c r="CE633" s="106"/>
      <c r="CF633" s="106"/>
      <c r="CG633" s="106"/>
      <c r="CH633" s="106"/>
      <c r="CI633" s="106"/>
      <c r="CJ633" s="106"/>
      <c r="CK633" s="106"/>
      <c r="CL633" s="106"/>
      <c r="CM633" s="106"/>
      <c r="CN633" s="106"/>
      <c r="CO633" s="106"/>
      <c r="CP633" s="106"/>
      <c r="CQ633" s="106"/>
      <c r="CR633" s="106"/>
      <c r="CS633" s="106"/>
      <c r="CT633" s="106"/>
      <c r="CU633" s="106"/>
      <c r="CV633" s="106"/>
      <c r="CW633" s="106"/>
      <c r="CX633" s="106"/>
      <c r="CY633" s="106"/>
      <c r="CZ633" s="106"/>
      <c r="DA633" s="106"/>
      <c r="DB633" s="106"/>
      <c r="DC633" s="106"/>
      <c r="DD633" s="106"/>
      <c r="DE633" s="106"/>
      <c r="DF633" s="106"/>
      <c r="DG633" s="106"/>
      <c r="DH633" s="106"/>
      <c r="DI633" s="106"/>
      <c r="DJ633" s="106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6"/>
      <c r="DV633" s="106"/>
      <c r="DW633" s="106"/>
      <c r="DX633" s="106"/>
      <c r="DY633" s="106"/>
      <c r="DZ633" s="106"/>
      <c r="EA633" s="106"/>
      <c r="EB633" s="106"/>
      <c r="EC633" s="106"/>
      <c r="ED633" s="106"/>
      <c r="EE633" s="106"/>
      <c r="EF633" s="106"/>
      <c r="EG633" s="106"/>
      <c r="EH633" s="106"/>
    </row>
    <row r="634" spans="9:138" s="95" customFormat="1" x14ac:dyDescent="0.15"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  <c r="BY634" s="106"/>
      <c r="BZ634" s="106"/>
      <c r="CA634" s="106"/>
      <c r="CB634" s="106"/>
      <c r="CC634" s="106"/>
      <c r="CD634" s="106"/>
      <c r="CE634" s="106"/>
      <c r="CF634" s="106"/>
      <c r="CG634" s="106"/>
      <c r="CH634" s="106"/>
      <c r="CI634" s="106"/>
      <c r="CJ634" s="106"/>
      <c r="CK634" s="106"/>
      <c r="CL634" s="106"/>
      <c r="CM634" s="106"/>
      <c r="CN634" s="106"/>
      <c r="CO634" s="106"/>
      <c r="CP634" s="106"/>
      <c r="CQ634" s="106"/>
      <c r="CR634" s="106"/>
      <c r="CS634" s="106"/>
      <c r="CT634" s="106"/>
      <c r="CU634" s="106"/>
      <c r="CV634" s="106"/>
      <c r="CW634" s="106"/>
      <c r="CX634" s="106"/>
      <c r="CY634" s="106"/>
      <c r="CZ634" s="106"/>
      <c r="DA634" s="106"/>
      <c r="DB634" s="106"/>
      <c r="DC634" s="106"/>
      <c r="DD634" s="106"/>
      <c r="DE634" s="106"/>
      <c r="DF634" s="106"/>
      <c r="DG634" s="106"/>
      <c r="DH634" s="106"/>
      <c r="DI634" s="106"/>
      <c r="DJ634" s="106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6"/>
      <c r="DV634" s="106"/>
      <c r="DW634" s="106"/>
      <c r="DX634" s="106"/>
      <c r="DY634" s="106"/>
      <c r="DZ634" s="106"/>
      <c r="EA634" s="106"/>
      <c r="EB634" s="106"/>
      <c r="EC634" s="106"/>
      <c r="ED634" s="106"/>
      <c r="EE634" s="106"/>
      <c r="EF634" s="106"/>
      <c r="EG634" s="106"/>
      <c r="EH634" s="106"/>
    </row>
    <row r="635" spans="9:138" s="95" customFormat="1" x14ac:dyDescent="0.15"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  <c r="BY635" s="106"/>
      <c r="BZ635" s="106"/>
      <c r="CA635" s="106"/>
      <c r="CB635" s="106"/>
      <c r="CC635" s="106"/>
      <c r="CD635" s="106"/>
      <c r="CE635" s="106"/>
      <c r="CF635" s="106"/>
      <c r="CG635" s="106"/>
      <c r="CH635" s="106"/>
      <c r="CI635" s="106"/>
      <c r="CJ635" s="106"/>
      <c r="CK635" s="106"/>
      <c r="CL635" s="106"/>
      <c r="CM635" s="106"/>
      <c r="CN635" s="106"/>
      <c r="CO635" s="106"/>
      <c r="CP635" s="106"/>
      <c r="CQ635" s="106"/>
      <c r="CR635" s="106"/>
      <c r="CS635" s="106"/>
      <c r="CT635" s="106"/>
      <c r="CU635" s="106"/>
      <c r="CV635" s="106"/>
      <c r="CW635" s="106"/>
      <c r="CX635" s="106"/>
      <c r="CY635" s="106"/>
      <c r="CZ635" s="106"/>
      <c r="DA635" s="106"/>
      <c r="DB635" s="106"/>
      <c r="DC635" s="106"/>
      <c r="DD635" s="106"/>
      <c r="DE635" s="106"/>
      <c r="DF635" s="106"/>
      <c r="DG635" s="106"/>
      <c r="DH635" s="106"/>
      <c r="DI635" s="106"/>
      <c r="DJ635" s="106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6"/>
      <c r="DV635" s="106"/>
      <c r="DW635" s="106"/>
      <c r="DX635" s="106"/>
      <c r="DY635" s="106"/>
      <c r="DZ635" s="106"/>
      <c r="EA635" s="106"/>
      <c r="EB635" s="106"/>
      <c r="EC635" s="106"/>
      <c r="ED635" s="106"/>
      <c r="EE635" s="106"/>
      <c r="EF635" s="106"/>
      <c r="EG635" s="106"/>
      <c r="EH635" s="106"/>
    </row>
    <row r="636" spans="9:138" s="95" customFormat="1" x14ac:dyDescent="0.15"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  <c r="BY636" s="106"/>
      <c r="BZ636" s="106"/>
      <c r="CA636" s="106"/>
      <c r="CB636" s="106"/>
      <c r="CC636" s="106"/>
      <c r="CD636" s="106"/>
      <c r="CE636" s="106"/>
      <c r="CF636" s="106"/>
      <c r="CG636" s="106"/>
      <c r="CH636" s="106"/>
      <c r="CI636" s="106"/>
      <c r="CJ636" s="106"/>
      <c r="CK636" s="106"/>
      <c r="CL636" s="106"/>
      <c r="CM636" s="106"/>
      <c r="CN636" s="106"/>
      <c r="CO636" s="106"/>
      <c r="CP636" s="106"/>
      <c r="CQ636" s="106"/>
      <c r="CR636" s="106"/>
      <c r="CS636" s="106"/>
      <c r="CT636" s="106"/>
      <c r="CU636" s="106"/>
      <c r="CV636" s="106"/>
      <c r="CW636" s="106"/>
      <c r="CX636" s="106"/>
      <c r="CY636" s="106"/>
      <c r="CZ636" s="106"/>
      <c r="DA636" s="106"/>
      <c r="DB636" s="106"/>
      <c r="DC636" s="106"/>
      <c r="DD636" s="106"/>
      <c r="DE636" s="106"/>
      <c r="DF636" s="106"/>
      <c r="DG636" s="106"/>
      <c r="DH636" s="106"/>
      <c r="DI636" s="106"/>
      <c r="DJ636" s="106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6"/>
      <c r="DV636" s="106"/>
      <c r="DW636" s="106"/>
      <c r="DX636" s="106"/>
      <c r="DY636" s="106"/>
      <c r="DZ636" s="106"/>
      <c r="EA636" s="106"/>
      <c r="EB636" s="106"/>
      <c r="EC636" s="106"/>
      <c r="ED636" s="106"/>
      <c r="EE636" s="106"/>
      <c r="EF636" s="106"/>
      <c r="EG636" s="106"/>
      <c r="EH636" s="106"/>
    </row>
    <row r="637" spans="9:138" s="95" customFormat="1" x14ac:dyDescent="0.15"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  <c r="BY637" s="106"/>
      <c r="BZ637" s="106"/>
      <c r="CA637" s="106"/>
      <c r="CB637" s="106"/>
      <c r="CC637" s="106"/>
      <c r="CD637" s="106"/>
      <c r="CE637" s="106"/>
      <c r="CF637" s="106"/>
      <c r="CG637" s="106"/>
      <c r="CH637" s="106"/>
      <c r="CI637" s="106"/>
      <c r="CJ637" s="106"/>
      <c r="CK637" s="106"/>
      <c r="CL637" s="106"/>
      <c r="CM637" s="106"/>
      <c r="CN637" s="106"/>
      <c r="CO637" s="106"/>
      <c r="CP637" s="106"/>
      <c r="CQ637" s="106"/>
      <c r="CR637" s="106"/>
      <c r="CS637" s="106"/>
      <c r="CT637" s="106"/>
      <c r="CU637" s="106"/>
      <c r="CV637" s="106"/>
      <c r="CW637" s="106"/>
      <c r="CX637" s="106"/>
      <c r="CY637" s="106"/>
      <c r="CZ637" s="106"/>
      <c r="DA637" s="106"/>
      <c r="DB637" s="106"/>
      <c r="DC637" s="106"/>
      <c r="DD637" s="106"/>
      <c r="DE637" s="106"/>
      <c r="DF637" s="106"/>
      <c r="DG637" s="106"/>
      <c r="DH637" s="106"/>
      <c r="DI637" s="106"/>
      <c r="DJ637" s="106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6"/>
      <c r="DV637" s="106"/>
      <c r="DW637" s="106"/>
      <c r="DX637" s="106"/>
      <c r="DY637" s="106"/>
      <c r="DZ637" s="106"/>
      <c r="EA637" s="106"/>
      <c r="EB637" s="106"/>
      <c r="EC637" s="106"/>
      <c r="ED637" s="106"/>
      <c r="EE637" s="106"/>
      <c r="EF637" s="106"/>
      <c r="EG637" s="106"/>
      <c r="EH637" s="106"/>
    </row>
    <row r="638" spans="9:138" s="95" customFormat="1" x14ac:dyDescent="0.15"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  <c r="BY638" s="106"/>
      <c r="BZ638" s="106"/>
      <c r="CA638" s="106"/>
      <c r="CB638" s="106"/>
      <c r="CC638" s="106"/>
      <c r="CD638" s="106"/>
      <c r="CE638" s="106"/>
      <c r="CF638" s="106"/>
      <c r="CG638" s="106"/>
      <c r="CH638" s="106"/>
      <c r="CI638" s="106"/>
      <c r="CJ638" s="106"/>
      <c r="CK638" s="106"/>
      <c r="CL638" s="106"/>
      <c r="CM638" s="106"/>
      <c r="CN638" s="106"/>
      <c r="CO638" s="106"/>
      <c r="CP638" s="106"/>
      <c r="CQ638" s="106"/>
      <c r="CR638" s="106"/>
      <c r="CS638" s="106"/>
      <c r="CT638" s="106"/>
      <c r="CU638" s="106"/>
      <c r="CV638" s="106"/>
      <c r="CW638" s="106"/>
      <c r="CX638" s="106"/>
      <c r="CY638" s="106"/>
      <c r="CZ638" s="106"/>
      <c r="DA638" s="106"/>
      <c r="DB638" s="106"/>
      <c r="DC638" s="106"/>
      <c r="DD638" s="106"/>
      <c r="DE638" s="106"/>
      <c r="DF638" s="106"/>
      <c r="DG638" s="106"/>
      <c r="DH638" s="106"/>
      <c r="DI638" s="106"/>
      <c r="DJ638" s="106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6"/>
      <c r="DV638" s="106"/>
      <c r="DW638" s="106"/>
      <c r="DX638" s="106"/>
      <c r="DY638" s="106"/>
      <c r="DZ638" s="106"/>
      <c r="EA638" s="106"/>
      <c r="EB638" s="106"/>
      <c r="EC638" s="106"/>
      <c r="ED638" s="106"/>
      <c r="EE638" s="106"/>
      <c r="EF638" s="106"/>
      <c r="EG638" s="106"/>
      <c r="EH638" s="106"/>
    </row>
    <row r="639" spans="9:138" s="95" customFormat="1" x14ac:dyDescent="0.15"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  <c r="BY639" s="106"/>
      <c r="BZ639" s="106"/>
      <c r="CA639" s="106"/>
      <c r="CB639" s="106"/>
      <c r="CC639" s="106"/>
      <c r="CD639" s="106"/>
      <c r="CE639" s="106"/>
      <c r="CF639" s="106"/>
      <c r="CG639" s="106"/>
      <c r="CH639" s="106"/>
      <c r="CI639" s="106"/>
      <c r="CJ639" s="106"/>
      <c r="CK639" s="106"/>
      <c r="CL639" s="106"/>
      <c r="CM639" s="106"/>
      <c r="CN639" s="106"/>
      <c r="CO639" s="106"/>
      <c r="CP639" s="106"/>
      <c r="CQ639" s="106"/>
      <c r="CR639" s="106"/>
      <c r="CS639" s="106"/>
      <c r="CT639" s="106"/>
      <c r="CU639" s="106"/>
      <c r="CV639" s="106"/>
      <c r="CW639" s="106"/>
      <c r="CX639" s="106"/>
      <c r="CY639" s="106"/>
      <c r="CZ639" s="106"/>
      <c r="DA639" s="106"/>
      <c r="DB639" s="106"/>
      <c r="DC639" s="106"/>
      <c r="DD639" s="106"/>
      <c r="DE639" s="106"/>
      <c r="DF639" s="106"/>
      <c r="DG639" s="106"/>
      <c r="DH639" s="106"/>
      <c r="DI639" s="106"/>
      <c r="DJ639" s="106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6"/>
      <c r="DV639" s="106"/>
      <c r="DW639" s="106"/>
      <c r="DX639" s="106"/>
      <c r="DY639" s="106"/>
      <c r="DZ639" s="106"/>
      <c r="EA639" s="106"/>
      <c r="EB639" s="106"/>
      <c r="EC639" s="106"/>
      <c r="ED639" s="106"/>
      <c r="EE639" s="106"/>
      <c r="EF639" s="106"/>
      <c r="EG639" s="106"/>
      <c r="EH639" s="106"/>
    </row>
    <row r="640" spans="9:138" s="95" customFormat="1" x14ac:dyDescent="0.15"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  <c r="BY640" s="106"/>
      <c r="BZ640" s="106"/>
      <c r="CA640" s="106"/>
      <c r="CB640" s="106"/>
      <c r="CC640" s="106"/>
      <c r="CD640" s="106"/>
      <c r="CE640" s="106"/>
      <c r="CF640" s="106"/>
      <c r="CG640" s="106"/>
      <c r="CH640" s="106"/>
      <c r="CI640" s="106"/>
      <c r="CJ640" s="106"/>
      <c r="CK640" s="106"/>
      <c r="CL640" s="106"/>
      <c r="CM640" s="106"/>
      <c r="CN640" s="106"/>
      <c r="CO640" s="106"/>
      <c r="CP640" s="106"/>
      <c r="CQ640" s="106"/>
      <c r="CR640" s="106"/>
      <c r="CS640" s="106"/>
      <c r="CT640" s="106"/>
      <c r="CU640" s="106"/>
      <c r="CV640" s="106"/>
      <c r="CW640" s="106"/>
      <c r="CX640" s="106"/>
      <c r="CY640" s="106"/>
      <c r="CZ640" s="106"/>
      <c r="DA640" s="106"/>
      <c r="DB640" s="106"/>
      <c r="DC640" s="106"/>
      <c r="DD640" s="106"/>
      <c r="DE640" s="106"/>
      <c r="DF640" s="106"/>
      <c r="DG640" s="106"/>
      <c r="DH640" s="106"/>
      <c r="DI640" s="106"/>
      <c r="DJ640" s="106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6"/>
      <c r="DV640" s="106"/>
      <c r="DW640" s="106"/>
      <c r="DX640" s="106"/>
      <c r="DY640" s="106"/>
      <c r="DZ640" s="106"/>
      <c r="EA640" s="106"/>
      <c r="EB640" s="106"/>
      <c r="EC640" s="106"/>
      <c r="ED640" s="106"/>
      <c r="EE640" s="106"/>
      <c r="EF640" s="106"/>
      <c r="EG640" s="106"/>
      <c r="EH640" s="106"/>
    </row>
    <row r="641" spans="9:138" s="95" customFormat="1" x14ac:dyDescent="0.15"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  <c r="BY641" s="106"/>
      <c r="BZ641" s="106"/>
      <c r="CA641" s="106"/>
      <c r="CB641" s="106"/>
      <c r="CC641" s="106"/>
      <c r="CD641" s="106"/>
      <c r="CE641" s="106"/>
      <c r="CF641" s="106"/>
      <c r="CG641" s="106"/>
      <c r="CH641" s="106"/>
      <c r="CI641" s="106"/>
      <c r="CJ641" s="106"/>
      <c r="CK641" s="106"/>
      <c r="CL641" s="106"/>
      <c r="CM641" s="106"/>
      <c r="CN641" s="106"/>
      <c r="CO641" s="106"/>
      <c r="CP641" s="106"/>
      <c r="CQ641" s="106"/>
      <c r="CR641" s="106"/>
      <c r="CS641" s="106"/>
      <c r="CT641" s="106"/>
      <c r="CU641" s="106"/>
      <c r="CV641" s="106"/>
      <c r="CW641" s="106"/>
      <c r="CX641" s="106"/>
      <c r="CY641" s="106"/>
      <c r="CZ641" s="106"/>
      <c r="DA641" s="106"/>
      <c r="DB641" s="106"/>
      <c r="DC641" s="106"/>
      <c r="DD641" s="106"/>
      <c r="DE641" s="106"/>
      <c r="DF641" s="106"/>
      <c r="DG641" s="106"/>
      <c r="DH641" s="106"/>
      <c r="DI641" s="106"/>
      <c r="DJ641" s="106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6"/>
      <c r="DV641" s="106"/>
      <c r="DW641" s="106"/>
      <c r="DX641" s="106"/>
      <c r="DY641" s="106"/>
      <c r="DZ641" s="106"/>
      <c r="EA641" s="106"/>
      <c r="EB641" s="106"/>
      <c r="EC641" s="106"/>
      <c r="ED641" s="106"/>
      <c r="EE641" s="106"/>
      <c r="EF641" s="106"/>
      <c r="EG641" s="106"/>
      <c r="EH641" s="106"/>
    </row>
    <row r="642" spans="9:138" s="95" customFormat="1" x14ac:dyDescent="0.15"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  <c r="BY642" s="106"/>
      <c r="BZ642" s="106"/>
      <c r="CA642" s="106"/>
      <c r="CB642" s="106"/>
      <c r="CC642" s="106"/>
      <c r="CD642" s="106"/>
      <c r="CE642" s="106"/>
      <c r="CF642" s="106"/>
      <c r="CG642" s="106"/>
      <c r="CH642" s="106"/>
      <c r="CI642" s="106"/>
      <c r="CJ642" s="106"/>
      <c r="CK642" s="106"/>
      <c r="CL642" s="106"/>
      <c r="CM642" s="106"/>
      <c r="CN642" s="106"/>
      <c r="CO642" s="106"/>
      <c r="CP642" s="106"/>
      <c r="CQ642" s="106"/>
      <c r="CR642" s="106"/>
      <c r="CS642" s="106"/>
      <c r="CT642" s="106"/>
      <c r="CU642" s="106"/>
      <c r="CV642" s="106"/>
      <c r="CW642" s="106"/>
      <c r="CX642" s="106"/>
      <c r="CY642" s="106"/>
      <c r="CZ642" s="106"/>
      <c r="DA642" s="106"/>
      <c r="DB642" s="106"/>
      <c r="DC642" s="106"/>
      <c r="DD642" s="106"/>
      <c r="DE642" s="106"/>
      <c r="DF642" s="106"/>
      <c r="DG642" s="106"/>
      <c r="DH642" s="106"/>
      <c r="DI642" s="106"/>
      <c r="DJ642" s="106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6"/>
      <c r="DV642" s="106"/>
      <c r="DW642" s="106"/>
      <c r="DX642" s="106"/>
      <c r="DY642" s="106"/>
      <c r="DZ642" s="106"/>
      <c r="EA642" s="106"/>
      <c r="EB642" s="106"/>
      <c r="EC642" s="106"/>
      <c r="ED642" s="106"/>
      <c r="EE642" s="106"/>
      <c r="EF642" s="106"/>
      <c r="EG642" s="106"/>
      <c r="EH642" s="106"/>
    </row>
    <row r="643" spans="9:138" s="95" customFormat="1" x14ac:dyDescent="0.15"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  <c r="BY643" s="106"/>
      <c r="BZ643" s="106"/>
      <c r="CA643" s="106"/>
      <c r="CB643" s="106"/>
      <c r="CC643" s="106"/>
      <c r="CD643" s="106"/>
      <c r="CE643" s="106"/>
      <c r="CF643" s="106"/>
      <c r="CG643" s="106"/>
      <c r="CH643" s="106"/>
      <c r="CI643" s="106"/>
      <c r="CJ643" s="106"/>
      <c r="CK643" s="106"/>
      <c r="CL643" s="106"/>
      <c r="CM643" s="106"/>
      <c r="CN643" s="106"/>
      <c r="CO643" s="106"/>
      <c r="CP643" s="106"/>
      <c r="CQ643" s="106"/>
      <c r="CR643" s="106"/>
      <c r="CS643" s="106"/>
      <c r="CT643" s="106"/>
      <c r="CU643" s="106"/>
      <c r="CV643" s="106"/>
      <c r="CW643" s="106"/>
      <c r="CX643" s="106"/>
      <c r="CY643" s="106"/>
      <c r="CZ643" s="106"/>
      <c r="DA643" s="106"/>
      <c r="DB643" s="106"/>
      <c r="DC643" s="106"/>
      <c r="DD643" s="106"/>
      <c r="DE643" s="106"/>
      <c r="DF643" s="106"/>
      <c r="DG643" s="106"/>
      <c r="DH643" s="106"/>
      <c r="DI643" s="106"/>
      <c r="DJ643" s="106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6"/>
      <c r="DV643" s="106"/>
      <c r="DW643" s="106"/>
      <c r="DX643" s="106"/>
      <c r="DY643" s="106"/>
      <c r="DZ643" s="106"/>
      <c r="EA643" s="106"/>
      <c r="EB643" s="106"/>
      <c r="EC643" s="106"/>
      <c r="ED643" s="106"/>
      <c r="EE643" s="106"/>
      <c r="EF643" s="106"/>
      <c r="EG643" s="106"/>
      <c r="EH643" s="106"/>
    </row>
    <row r="644" spans="9:138" s="95" customFormat="1" x14ac:dyDescent="0.15"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  <c r="BY644" s="106"/>
      <c r="BZ644" s="106"/>
      <c r="CA644" s="106"/>
      <c r="CB644" s="106"/>
      <c r="CC644" s="106"/>
      <c r="CD644" s="106"/>
      <c r="CE644" s="106"/>
      <c r="CF644" s="106"/>
      <c r="CG644" s="106"/>
      <c r="CH644" s="106"/>
      <c r="CI644" s="106"/>
      <c r="CJ644" s="106"/>
      <c r="CK644" s="106"/>
      <c r="CL644" s="106"/>
      <c r="CM644" s="106"/>
      <c r="CN644" s="106"/>
      <c r="CO644" s="106"/>
      <c r="CP644" s="106"/>
      <c r="CQ644" s="106"/>
      <c r="CR644" s="106"/>
      <c r="CS644" s="106"/>
      <c r="CT644" s="106"/>
      <c r="CU644" s="106"/>
      <c r="CV644" s="106"/>
      <c r="CW644" s="106"/>
      <c r="CX644" s="106"/>
      <c r="CY644" s="106"/>
      <c r="CZ644" s="106"/>
      <c r="DA644" s="106"/>
      <c r="DB644" s="106"/>
      <c r="DC644" s="106"/>
      <c r="DD644" s="106"/>
      <c r="DE644" s="106"/>
      <c r="DF644" s="106"/>
      <c r="DG644" s="106"/>
      <c r="DH644" s="106"/>
      <c r="DI644" s="106"/>
      <c r="DJ644" s="106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6"/>
      <c r="DV644" s="106"/>
      <c r="DW644" s="106"/>
      <c r="DX644" s="106"/>
      <c r="DY644" s="106"/>
      <c r="DZ644" s="106"/>
      <c r="EA644" s="106"/>
      <c r="EB644" s="106"/>
      <c r="EC644" s="106"/>
      <c r="ED644" s="106"/>
      <c r="EE644" s="106"/>
      <c r="EF644" s="106"/>
      <c r="EG644" s="106"/>
      <c r="EH644" s="106"/>
    </row>
    <row r="645" spans="9:138" s="95" customFormat="1" x14ac:dyDescent="0.15"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  <c r="BY645" s="106"/>
      <c r="BZ645" s="106"/>
      <c r="CA645" s="106"/>
      <c r="CB645" s="106"/>
      <c r="CC645" s="106"/>
      <c r="CD645" s="106"/>
      <c r="CE645" s="106"/>
      <c r="CF645" s="106"/>
      <c r="CG645" s="106"/>
      <c r="CH645" s="106"/>
      <c r="CI645" s="106"/>
      <c r="CJ645" s="106"/>
      <c r="CK645" s="106"/>
      <c r="CL645" s="106"/>
      <c r="CM645" s="106"/>
      <c r="CN645" s="106"/>
      <c r="CO645" s="106"/>
      <c r="CP645" s="106"/>
      <c r="CQ645" s="106"/>
      <c r="CR645" s="106"/>
      <c r="CS645" s="106"/>
      <c r="CT645" s="106"/>
      <c r="CU645" s="106"/>
      <c r="CV645" s="106"/>
      <c r="CW645" s="106"/>
      <c r="CX645" s="106"/>
      <c r="CY645" s="106"/>
      <c r="CZ645" s="106"/>
      <c r="DA645" s="106"/>
      <c r="DB645" s="106"/>
      <c r="DC645" s="106"/>
      <c r="DD645" s="106"/>
      <c r="DE645" s="106"/>
      <c r="DF645" s="106"/>
      <c r="DG645" s="106"/>
      <c r="DH645" s="106"/>
      <c r="DI645" s="106"/>
      <c r="DJ645" s="106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6"/>
      <c r="DV645" s="106"/>
      <c r="DW645" s="106"/>
      <c r="DX645" s="106"/>
      <c r="DY645" s="106"/>
      <c r="DZ645" s="106"/>
      <c r="EA645" s="106"/>
      <c r="EB645" s="106"/>
      <c r="EC645" s="106"/>
      <c r="ED645" s="106"/>
      <c r="EE645" s="106"/>
      <c r="EF645" s="106"/>
      <c r="EG645" s="106"/>
      <c r="EH645" s="106"/>
    </row>
    <row r="646" spans="9:138" s="95" customFormat="1" x14ac:dyDescent="0.15"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  <c r="BY646" s="106"/>
      <c r="BZ646" s="106"/>
      <c r="CA646" s="106"/>
      <c r="CB646" s="106"/>
      <c r="CC646" s="106"/>
      <c r="CD646" s="106"/>
      <c r="CE646" s="106"/>
      <c r="CF646" s="106"/>
      <c r="CG646" s="106"/>
      <c r="CH646" s="106"/>
      <c r="CI646" s="106"/>
      <c r="CJ646" s="106"/>
      <c r="CK646" s="106"/>
      <c r="CL646" s="106"/>
      <c r="CM646" s="106"/>
      <c r="CN646" s="106"/>
      <c r="CO646" s="106"/>
      <c r="CP646" s="106"/>
      <c r="CQ646" s="106"/>
      <c r="CR646" s="106"/>
      <c r="CS646" s="106"/>
      <c r="CT646" s="106"/>
      <c r="CU646" s="106"/>
      <c r="CV646" s="106"/>
      <c r="CW646" s="106"/>
      <c r="CX646" s="106"/>
      <c r="CY646" s="106"/>
      <c r="CZ646" s="106"/>
      <c r="DA646" s="106"/>
      <c r="DB646" s="106"/>
      <c r="DC646" s="106"/>
      <c r="DD646" s="106"/>
      <c r="DE646" s="106"/>
      <c r="DF646" s="106"/>
      <c r="DG646" s="106"/>
      <c r="DH646" s="106"/>
      <c r="DI646" s="106"/>
      <c r="DJ646" s="106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6"/>
      <c r="DV646" s="106"/>
      <c r="DW646" s="106"/>
      <c r="DX646" s="106"/>
      <c r="DY646" s="106"/>
      <c r="DZ646" s="106"/>
      <c r="EA646" s="106"/>
      <c r="EB646" s="106"/>
      <c r="EC646" s="106"/>
      <c r="ED646" s="106"/>
      <c r="EE646" s="106"/>
      <c r="EF646" s="106"/>
      <c r="EG646" s="106"/>
      <c r="EH646" s="106"/>
    </row>
    <row r="647" spans="9:138" s="95" customFormat="1" x14ac:dyDescent="0.15"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  <c r="BY647" s="106"/>
      <c r="BZ647" s="106"/>
      <c r="CA647" s="106"/>
      <c r="CB647" s="106"/>
      <c r="CC647" s="106"/>
      <c r="CD647" s="106"/>
      <c r="CE647" s="106"/>
      <c r="CF647" s="106"/>
      <c r="CG647" s="106"/>
      <c r="CH647" s="106"/>
      <c r="CI647" s="106"/>
      <c r="CJ647" s="106"/>
      <c r="CK647" s="106"/>
      <c r="CL647" s="106"/>
      <c r="CM647" s="106"/>
      <c r="CN647" s="106"/>
      <c r="CO647" s="106"/>
      <c r="CP647" s="106"/>
      <c r="CQ647" s="106"/>
      <c r="CR647" s="106"/>
      <c r="CS647" s="106"/>
      <c r="CT647" s="106"/>
      <c r="CU647" s="106"/>
      <c r="CV647" s="106"/>
      <c r="CW647" s="106"/>
      <c r="CX647" s="106"/>
      <c r="CY647" s="106"/>
      <c r="CZ647" s="106"/>
      <c r="DA647" s="106"/>
      <c r="DB647" s="106"/>
      <c r="DC647" s="106"/>
      <c r="DD647" s="106"/>
      <c r="DE647" s="106"/>
      <c r="DF647" s="106"/>
      <c r="DG647" s="106"/>
      <c r="DH647" s="106"/>
      <c r="DI647" s="106"/>
      <c r="DJ647" s="106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6"/>
      <c r="DV647" s="106"/>
      <c r="DW647" s="106"/>
      <c r="DX647" s="106"/>
      <c r="DY647" s="106"/>
      <c r="DZ647" s="106"/>
      <c r="EA647" s="106"/>
      <c r="EB647" s="106"/>
      <c r="EC647" s="106"/>
      <c r="ED647" s="106"/>
      <c r="EE647" s="106"/>
      <c r="EF647" s="106"/>
      <c r="EG647" s="106"/>
      <c r="EH647" s="106"/>
    </row>
    <row r="648" spans="9:138" s="95" customFormat="1" x14ac:dyDescent="0.15"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  <c r="BY648" s="106"/>
      <c r="BZ648" s="106"/>
      <c r="CA648" s="106"/>
      <c r="CB648" s="106"/>
      <c r="CC648" s="106"/>
      <c r="CD648" s="106"/>
      <c r="CE648" s="106"/>
      <c r="CF648" s="106"/>
      <c r="CG648" s="106"/>
      <c r="CH648" s="106"/>
      <c r="CI648" s="106"/>
      <c r="CJ648" s="106"/>
      <c r="CK648" s="106"/>
      <c r="CL648" s="106"/>
      <c r="CM648" s="106"/>
      <c r="CN648" s="106"/>
      <c r="CO648" s="106"/>
      <c r="CP648" s="106"/>
      <c r="CQ648" s="106"/>
      <c r="CR648" s="106"/>
      <c r="CS648" s="106"/>
      <c r="CT648" s="106"/>
      <c r="CU648" s="106"/>
      <c r="CV648" s="106"/>
      <c r="CW648" s="106"/>
      <c r="CX648" s="106"/>
      <c r="CY648" s="106"/>
      <c r="CZ648" s="106"/>
      <c r="DA648" s="106"/>
      <c r="DB648" s="106"/>
      <c r="DC648" s="106"/>
      <c r="DD648" s="106"/>
      <c r="DE648" s="106"/>
      <c r="DF648" s="106"/>
      <c r="DG648" s="106"/>
      <c r="DH648" s="106"/>
      <c r="DI648" s="106"/>
      <c r="DJ648" s="106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6"/>
      <c r="DV648" s="106"/>
      <c r="DW648" s="106"/>
      <c r="DX648" s="106"/>
      <c r="DY648" s="106"/>
      <c r="DZ648" s="106"/>
      <c r="EA648" s="106"/>
      <c r="EB648" s="106"/>
      <c r="EC648" s="106"/>
      <c r="ED648" s="106"/>
      <c r="EE648" s="106"/>
      <c r="EF648" s="106"/>
      <c r="EG648" s="106"/>
      <c r="EH648" s="106"/>
    </row>
    <row r="649" spans="9:138" s="95" customFormat="1" x14ac:dyDescent="0.15"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  <c r="BY649" s="106"/>
      <c r="BZ649" s="106"/>
      <c r="CA649" s="106"/>
      <c r="CB649" s="106"/>
      <c r="CC649" s="106"/>
      <c r="CD649" s="106"/>
      <c r="CE649" s="106"/>
      <c r="CF649" s="106"/>
      <c r="CG649" s="106"/>
      <c r="CH649" s="106"/>
      <c r="CI649" s="106"/>
      <c r="CJ649" s="106"/>
      <c r="CK649" s="106"/>
      <c r="CL649" s="106"/>
      <c r="CM649" s="106"/>
      <c r="CN649" s="106"/>
      <c r="CO649" s="106"/>
      <c r="CP649" s="106"/>
      <c r="CQ649" s="106"/>
      <c r="CR649" s="106"/>
      <c r="CS649" s="106"/>
      <c r="CT649" s="106"/>
      <c r="CU649" s="106"/>
      <c r="CV649" s="106"/>
      <c r="CW649" s="106"/>
      <c r="CX649" s="106"/>
      <c r="CY649" s="106"/>
      <c r="CZ649" s="106"/>
      <c r="DA649" s="106"/>
      <c r="DB649" s="106"/>
      <c r="DC649" s="106"/>
      <c r="DD649" s="106"/>
      <c r="DE649" s="106"/>
      <c r="DF649" s="106"/>
      <c r="DG649" s="106"/>
      <c r="DH649" s="106"/>
      <c r="DI649" s="106"/>
      <c r="DJ649" s="106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6"/>
      <c r="DV649" s="106"/>
      <c r="DW649" s="106"/>
      <c r="DX649" s="106"/>
      <c r="DY649" s="106"/>
      <c r="DZ649" s="106"/>
      <c r="EA649" s="106"/>
      <c r="EB649" s="106"/>
      <c r="EC649" s="106"/>
      <c r="ED649" s="106"/>
      <c r="EE649" s="106"/>
      <c r="EF649" s="106"/>
      <c r="EG649" s="106"/>
      <c r="EH649" s="106"/>
    </row>
    <row r="650" spans="9:138" s="95" customFormat="1" x14ac:dyDescent="0.15"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  <c r="BY650" s="106"/>
      <c r="BZ650" s="106"/>
      <c r="CA650" s="106"/>
      <c r="CB650" s="106"/>
      <c r="CC650" s="106"/>
      <c r="CD650" s="106"/>
      <c r="CE650" s="106"/>
      <c r="CF650" s="106"/>
      <c r="CG650" s="106"/>
      <c r="CH650" s="106"/>
      <c r="CI650" s="106"/>
      <c r="CJ650" s="106"/>
      <c r="CK650" s="106"/>
      <c r="CL650" s="106"/>
      <c r="CM650" s="106"/>
      <c r="CN650" s="106"/>
      <c r="CO650" s="106"/>
      <c r="CP650" s="106"/>
      <c r="CQ650" s="106"/>
      <c r="CR650" s="106"/>
      <c r="CS650" s="106"/>
      <c r="CT650" s="106"/>
      <c r="CU650" s="106"/>
      <c r="CV650" s="106"/>
      <c r="CW650" s="106"/>
      <c r="CX650" s="106"/>
      <c r="CY650" s="106"/>
      <c r="CZ650" s="106"/>
      <c r="DA650" s="106"/>
      <c r="DB650" s="106"/>
      <c r="DC650" s="106"/>
      <c r="DD650" s="106"/>
      <c r="DE650" s="106"/>
      <c r="DF650" s="106"/>
      <c r="DG650" s="106"/>
      <c r="DH650" s="106"/>
      <c r="DI650" s="106"/>
      <c r="DJ650" s="106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6"/>
      <c r="DV650" s="106"/>
      <c r="DW650" s="106"/>
      <c r="DX650" s="106"/>
      <c r="DY650" s="106"/>
      <c r="DZ650" s="106"/>
      <c r="EA650" s="106"/>
      <c r="EB650" s="106"/>
      <c r="EC650" s="106"/>
      <c r="ED650" s="106"/>
      <c r="EE650" s="106"/>
      <c r="EF650" s="106"/>
      <c r="EG650" s="106"/>
      <c r="EH650" s="106"/>
    </row>
    <row r="651" spans="9:138" s="95" customFormat="1" x14ac:dyDescent="0.15"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  <c r="BY651" s="106"/>
      <c r="BZ651" s="106"/>
      <c r="CA651" s="106"/>
      <c r="CB651" s="106"/>
      <c r="CC651" s="106"/>
      <c r="CD651" s="106"/>
      <c r="CE651" s="106"/>
      <c r="CF651" s="106"/>
      <c r="CG651" s="106"/>
      <c r="CH651" s="106"/>
      <c r="CI651" s="106"/>
      <c r="CJ651" s="106"/>
      <c r="CK651" s="106"/>
      <c r="CL651" s="106"/>
      <c r="CM651" s="106"/>
      <c r="CN651" s="106"/>
      <c r="CO651" s="106"/>
      <c r="CP651" s="106"/>
      <c r="CQ651" s="106"/>
      <c r="CR651" s="106"/>
      <c r="CS651" s="106"/>
      <c r="CT651" s="106"/>
      <c r="CU651" s="106"/>
      <c r="CV651" s="106"/>
      <c r="CW651" s="106"/>
      <c r="CX651" s="106"/>
      <c r="CY651" s="106"/>
      <c r="CZ651" s="106"/>
      <c r="DA651" s="106"/>
      <c r="DB651" s="106"/>
      <c r="DC651" s="106"/>
      <c r="DD651" s="106"/>
      <c r="DE651" s="106"/>
      <c r="DF651" s="106"/>
      <c r="DG651" s="106"/>
      <c r="DH651" s="106"/>
      <c r="DI651" s="106"/>
      <c r="DJ651" s="106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6"/>
      <c r="DV651" s="106"/>
      <c r="DW651" s="106"/>
      <c r="DX651" s="106"/>
      <c r="DY651" s="106"/>
      <c r="DZ651" s="106"/>
      <c r="EA651" s="106"/>
      <c r="EB651" s="106"/>
      <c r="EC651" s="106"/>
      <c r="ED651" s="106"/>
      <c r="EE651" s="106"/>
      <c r="EF651" s="106"/>
      <c r="EG651" s="106"/>
      <c r="EH651" s="106"/>
    </row>
    <row r="652" spans="9:138" s="95" customFormat="1" x14ac:dyDescent="0.15"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  <c r="BY652" s="106"/>
      <c r="BZ652" s="106"/>
      <c r="CA652" s="106"/>
      <c r="CB652" s="106"/>
      <c r="CC652" s="106"/>
      <c r="CD652" s="106"/>
      <c r="CE652" s="106"/>
      <c r="CF652" s="106"/>
      <c r="CG652" s="106"/>
      <c r="CH652" s="106"/>
      <c r="CI652" s="106"/>
      <c r="CJ652" s="106"/>
      <c r="CK652" s="106"/>
      <c r="CL652" s="106"/>
      <c r="CM652" s="106"/>
      <c r="CN652" s="106"/>
      <c r="CO652" s="106"/>
      <c r="CP652" s="106"/>
      <c r="CQ652" s="106"/>
      <c r="CR652" s="106"/>
      <c r="CS652" s="106"/>
      <c r="CT652" s="106"/>
      <c r="CU652" s="106"/>
      <c r="CV652" s="106"/>
      <c r="CW652" s="106"/>
      <c r="CX652" s="106"/>
      <c r="CY652" s="106"/>
      <c r="CZ652" s="106"/>
      <c r="DA652" s="106"/>
      <c r="DB652" s="106"/>
      <c r="DC652" s="106"/>
      <c r="DD652" s="106"/>
      <c r="DE652" s="106"/>
      <c r="DF652" s="106"/>
      <c r="DG652" s="106"/>
      <c r="DH652" s="106"/>
      <c r="DI652" s="106"/>
      <c r="DJ652" s="106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6"/>
      <c r="DV652" s="106"/>
      <c r="DW652" s="106"/>
      <c r="DX652" s="106"/>
      <c r="DY652" s="106"/>
      <c r="DZ652" s="106"/>
      <c r="EA652" s="106"/>
      <c r="EB652" s="106"/>
      <c r="EC652" s="106"/>
      <c r="ED652" s="106"/>
      <c r="EE652" s="106"/>
      <c r="EF652" s="106"/>
      <c r="EG652" s="106"/>
      <c r="EH652" s="106"/>
    </row>
    <row r="653" spans="9:138" s="95" customFormat="1" x14ac:dyDescent="0.15"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  <c r="BY653" s="106"/>
      <c r="BZ653" s="106"/>
      <c r="CA653" s="106"/>
      <c r="CB653" s="106"/>
      <c r="CC653" s="106"/>
      <c r="CD653" s="106"/>
      <c r="CE653" s="106"/>
      <c r="CF653" s="106"/>
      <c r="CG653" s="106"/>
      <c r="CH653" s="106"/>
      <c r="CI653" s="106"/>
      <c r="CJ653" s="106"/>
      <c r="CK653" s="106"/>
      <c r="CL653" s="106"/>
      <c r="CM653" s="106"/>
      <c r="CN653" s="106"/>
      <c r="CO653" s="106"/>
      <c r="CP653" s="106"/>
      <c r="CQ653" s="106"/>
      <c r="CR653" s="106"/>
      <c r="CS653" s="106"/>
      <c r="CT653" s="106"/>
      <c r="CU653" s="106"/>
      <c r="CV653" s="106"/>
      <c r="CW653" s="106"/>
      <c r="CX653" s="106"/>
      <c r="CY653" s="106"/>
      <c r="CZ653" s="106"/>
      <c r="DA653" s="106"/>
      <c r="DB653" s="106"/>
      <c r="DC653" s="106"/>
      <c r="DD653" s="106"/>
      <c r="DE653" s="106"/>
      <c r="DF653" s="106"/>
      <c r="DG653" s="106"/>
      <c r="DH653" s="106"/>
      <c r="DI653" s="106"/>
      <c r="DJ653" s="106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6"/>
      <c r="DV653" s="106"/>
      <c r="DW653" s="106"/>
      <c r="DX653" s="106"/>
      <c r="DY653" s="106"/>
      <c r="DZ653" s="106"/>
      <c r="EA653" s="106"/>
      <c r="EB653" s="106"/>
      <c r="EC653" s="106"/>
      <c r="ED653" s="106"/>
      <c r="EE653" s="106"/>
      <c r="EF653" s="106"/>
      <c r="EG653" s="106"/>
      <c r="EH653" s="106"/>
    </row>
    <row r="654" spans="9:138" s="95" customFormat="1" x14ac:dyDescent="0.15"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  <c r="BY654" s="106"/>
      <c r="BZ654" s="106"/>
      <c r="CA654" s="106"/>
      <c r="CB654" s="106"/>
      <c r="CC654" s="106"/>
      <c r="CD654" s="106"/>
      <c r="CE654" s="106"/>
      <c r="CF654" s="106"/>
      <c r="CG654" s="106"/>
      <c r="CH654" s="106"/>
      <c r="CI654" s="106"/>
      <c r="CJ654" s="106"/>
      <c r="CK654" s="106"/>
      <c r="CL654" s="106"/>
      <c r="CM654" s="106"/>
      <c r="CN654" s="106"/>
      <c r="CO654" s="106"/>
      <c r="CP654" s="106"/>
      <c r="CQ654" s="106"/>
      <c r="CR654" s="106"/>
      <c r="CS654" s="106"/>
      <c r="CT654" s="106"/>
      <c r="CU654" s="106"/>
      <c r="CV654" s="106"/>
      <c r="CW654" s="106"/>
      <c r="CX654" s="106"/>
      <c r="CY654" s="106"/>
      <c r="CZ654" s="106"/>
      <c r="DA654" s="106"/>
      <c r="DB654" s="106"/>
      <c r="DC654" s="106"/>
      <c r="DD654" s="106"/>
      <c r="DE654" s="106"/>
      <c r="DF654" s="106"/>
      <c r="DG654" s="106"/>
      <c r="DH654" s="106"/>
      <c r="DI654" s="106"/>
      <c r="DJ654" s="106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6"/>
      <c r="DV654" s="106"/>
      <c r="DW654" s="106"/>
      <c r="DX654" s="106"/>
      <c r="DY654" s="106"/>
      <c r="DZ654" s="106"/>
      <c r="EA654" s="106"/>
      <c r="EB654" s="106"/>
      <c r="EC654" s="106"/>
      <c r="ED654" s="106"/>
      <c r="EE654" s="106"/>
      <c r="EF654" s="106"/>
      <c r="EG654" s="106"/>
      <c r="EH654" s="106"/>
    </row>
    <row r="655" spans="9:138" s="95" customFormat="1" x14ac:dyDescent="0.15"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  <c r="BY655" s="106"/>
      <c r="BZ655" s="106"/>
      <c r="CA655" s="106"/>
      <c r="CB655" s="106"/>
      <c r="CC655" s="106"/>
      <c r="CD655" s="106"/>
      <c r="CE655" s="106"/>
      <c r="CF655" s="106"/>
      <c r="CG655" s="106"/>
      <c r="CH655" s="106"/>
      <c r="CI655" s="106"/>
      <c r="CJ655" s="106"/>
      <c r="CK655" s="106"/>
      <c r="CL655" s="106"/>
      <c r="CM655" s="106"/>
      <c r="CN655" s="106"/>
      <c r="CO655" s="106"/>
      <c r="CP655" s="106"/>
      <c r="CQ655" s="106"/>
      <c r="CR655" s="106"/>
      <c r="CS655" s="106"/>
      <c r="CT655" s="106"/>
      <c r="CU655" s="106"/>
      <c r="CV655" s="106"/>
      <c r="CW655" s="106"/>
      <c r="CX655" s="106"/>
      <c r="CY655" s="106"/>
      <c r="CZ655" s="106"/>
      <c r="DA655" s="106"/>
      <c r="DB655" s="106"/>
      <c r="DC655" s="106"/>
      <c r="DD655" s="106"/>
      <c r="DE655" s="106"/>
      <c r="DF655" s="106"/>
      <c r="DG655" s="106"/>
      <c r="DH655" s="106"/>
      <c r="DI655" s="106"/>
      <c r="DJ655" s="106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6"/>
      <c r="DV655" s="106"/>
      <c r="DW655" s="106"/>
      <c r="DX655" s="106"/>
      <c r="DY655" s="106"/>
      <c r="DZ655" s="106"/>
      <c r="EA655" s="106"/>
      <c r="EB655" s="106"/>
      <c r="EC655" s="106"/>
      <c r="ED655" s="106"/>
      <c r="EE655" s="106"/>
      <c r="EF655" s="106"/>
      <c r="EG655" s="106"/>
      <c r="EH655" s="106"/>
    </row>
    <row r="656" spans="9:138" s="95" customFormat="1" x14ac:dyDescent="0.15"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  <c r="BY656" s="106"/>
      <c r="BZ656" s="106"/>
      <c r="CA656" s="106"/>
      <c r="CB656" s="106"/>
      <c r="CC656" s="106"/>
      <c r="CD656" s="106"/>
      <c r="CE656" s="106"/>
      <c r="CF656" s="106"/>
      <c r="CG656" s="106"/>
      <c r="CH656" s="106"/>
      <c r="CI656" s="106"/>
      <c r="CJ656" s="106"/>
      <c r="CK656" s="106"/>
      <c r="CL656" s="106"/>
      <c r="CM656" s="106"/>
      <c r="CN656" s="106"/>
      <c r="CO656" s="106"/>
      <c r="CP656" s="106"/>
      <c r="CQ656" s="106"/>
      <c r="CR656" s="106"/>
      <c r="CS656" s="106"/>
      <c r="CT656" s="106"/>
      <c r="CU656" s="106"/>
      <c r="CV656" s="106"/>
      <c r="CW656" s="106"/>
      <c r="CX656" s="106"/>
      <c r="CY656" s="106"/>
      <c r="CZ656" s="106"/>
      <c r="DA656" s="106"/>
      <c r="DB656" s="106"/>
      <c r="DC656" s="106"/>
      <c r="DD656" s="106"/>
      <c r="DE656" s="106"/>
      <c r="DF656" s="106"/>
      <c r="DG656" s="106"/>
      <c r="DH656" s="106"/>
      <c r="DI656" s="106"/>
      <c r="DJ656" s="106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6"/>
      <c r="DV656" s="106"/>
      <c r="DW656" s="106"/>
      <c r="DX656" s="106"/>
      <c r="DY656" s="106"/>
      <c r="DZ656" s="106"/>
      <c r="EA656" s="106"/>
      <c r="EB656" s="106"/>
      <c r="EC656" s="106"/>
      <c r="ED656" s="106"/>
      <c r="EE656" s="106"/>
      <c r="EF656" s="106"/>
      <c r="EG656" s="106"/>
      <c r="EH656" s="106"/>
    </row>
    <row r="657" spans="9:138" s="95" customFormat="1" x14ac:dyDescent="0.15"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  <c r="BY657" s="106"/>
      <c r="BZ657" s="106"/>
      <c r="CA657" s="106"/>
      <c r="CB657" s="106"/>
      <c r="CC657" s="106"/>
      <c r="CD657" s="106"/>
      <c r="CE657" s="106"/>
      <c r="CF657" s="106"/>
      <c r="CG657" s="106"/>
      <c r="CH657" s="106"/>
      <c r="CI657" s="106"/>
      <c r="CJ657" s="106"/>
      <c r="CK657" s="106"/>
      <c r="CL657" s="106"/>
      <c r="CM657" s="106"/>
      <c r="CN657" s="106"/>
      <c r="CO657" s="106"/>
      <c r="CP657" s="106"/>
      <c r="CQ657" s="106"/>
      <c r="CR657" s="106"/>
      <c r="CS657" s="106"/>
      <c r="CT657" s="106"/>
      <c r="CU657" s="106"/>
      <c r="CV657" s="106"/>
      <c r="CW657" s="106"/>
      <c r="CX657" s="106"/>
      <c r="CY657" s="106"/>
      <c r="CZ657" s="106"/>
      <c r="DA657" s="106"/>
      <c r="DB657" s="106"/>
      <c r="DC657" s="106"/>
      <c r="DD657" s="106"/>
      <c r="DE657" s="106"/>
      <c r="DF657" s="106"/>
      <c r="DG657" s="106"/>
      <c r="DH657" s="106"/>
      <c r="DI657" s="106"/>
      <c r="DJ657" s="106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6"/>
      <c r="DV657" s="106"/>
      <c r="DW657" s="106"/>
      <c r="DX657" s="106"/>
      <c r="DY657" s="106"/>
      <c r="DZ657" s="106"/>
      <c r="EA657" s="106"/>
      <c r="EB657" s="106"/>
      <c r="EC657" s="106"/>
      <c r="ED657" s="106"/>
      <c r="EE657" s="106"/>
      <c r="EF657" s="106"/>
      <c r="EG657" s="106"/>
      <c r="EH657" s="106"/>
    </row>
    <row r="658" spans="9:138" s="95" customFormat="1" x14ac:dyDescent="0.15"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  <c r="BY658" s="106"/>
      <c r="BZ658" s="106"/>
      <c r="CA658" s="106"/>
      <c r="CB658" s="106"/>
      <c r="CC658" s="106"/>
      <c r="CD658" s="106"/>
      <c r="CE658" s="106"/>
      <c r="CF658" s="106"/>
      <c r="CG658" s="106"/>
      <c r="CH658" s="106"/>
      <c r="CI658" s="106"/>
      <c r="CJ658" s="106"/>
      <c r="CK658" s="106"/>
      <c r="CL658" s="106"/>
      <c r="CM658" s="106"/>
      <c r="CN658" s="106"/>
      <c r="CO658" s="106"/>
      <c r="CP658" s="106"/>
      <c r="CQ658" s="106"/>
      <c r="CR658" s="106"/>
      <c r="CS658" s="106"/>
      <c r="CT658" s="106"/>
      <c r="CU658" s="106"/>
      <c r="CV658" s="106"/>
      <c r="CW658" s="106"/>
      <c r="CX658" s="106"/>
      <c r="CY658" s="106"/>
      <c r="CZ658" s="106"/>
      <c r="DA658" s="106"/>
      <c r="DB658" s="106"/>
      <c r="DC658" s="106"/>
      <c r="DD658" s="106"/>
      <c r="DE658" s="106"/>
      <c r="DF658" s="106"/>
      <c r="DG658" s="106"/>
      <c r="DH658" s="106"/>
      <c r="DI658" s="106"/>
      <c r="DJ658" s="106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6"/>
      <c r="DV658" s="106"/>
      <c r="DW658" s="106"/>
      <c r="DX658" s="106"/>
      <c r="DY658" s="106"/>
      <c r="DZ658" s="106"/>
      <c r="EA658" s="106"/>
      <c r="EB658" s="106"/>
      <c r="EC658" s="106"/>
      <c r="ED658" s="106"/>
      <c r="EE658" s="106"/>
      <c r="EF658" s="106"/>
      <c r="EG658" s="106"/>
      <c r="EH658" s="106"/>
    </row>
    <row r="659" spans="9:138" s="95" customFormat="1" x14ac:dyDescent="0.15"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  <c r="BY659" s="106"/>
      <c r="BZ659" s="106"/>
      <c r="CA659" s="106"/>
      <c r="CB659" s="106"/>
      <c r="CC659" s="106"/>
      <c r="CD659" s="106"/>
      <c r="CE659" s="106"/>
      <c r="CF659" s="106"/>
      <c r="CG659" s="106"/>
      <c r="CH659" s="106"/>
      <c r="CI659" s="106"/>
      <c r="CJ659" s="106"/>
      <c r="CK659" s="106"/>
      <c r="CL659" s="106"/>
      <c r="CM659" s="106"/>
      <c r="CN659" s="106"/>
      <c r="CO659" s="106"/>
      <c r="CP659" s="106"/>
      <c r="CQ659" s="106"/>
      <c r="CR659" s="106"/>
      <c r="CS659" s="106"/>
      <c r="CT659" s="106"/>
      <c r="CU659" s="106"/>
      <c r="CV659" s="106"/>
      <c r="CW659" s="106"/>
      <c r="CX659" s="106"/>
      <c r="CY659" s="106"/>
      <c r="CZ659" s="106"/>
      <c r="DA659" s="106"/>
      <c r="DB659" s="106"/>
      <c r="DC659" s="106"/>
      <c r="DD659" s="106"/>
      <c r="DE659" s="106"/>
      <c r="DF659" s="106"/>
      <c r="DG659" s="106"/>
      <c r="DH659" s="106"/>
      <c r="DI659" s="106"/>
      <c r="DJ659" s="106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6"/>
      <c r="DV659" s="106"/>
      <c r="DW659" s="106"/>
      <c r="DX659" s="106"/>
      <c r="DY659" s="106"/>
      <c r="DZ659" s="106"/>
      <c r="EA659" s="106"/>
      <c r="EB659" s="106"/>
      <c r="EC659" s="106"/>
      <c r="ED659" s="106"/>
      <c r="EE659" s="106"/>
      <c r="EF659" s="106"/>
      <c r="EG659" s="106"/>
      <c r="EH659" s="106"/>
    </row>
    <row r="660" spans="9:138" s="95" customFormat="1" x14ac:dyDescent="0.15"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  <c r="BY660" s="106"/>
      <c r="BZ660" s="106"/>
      <c r="CA660" s="106"/>
      <c r="CB660" s="106"/>
      <c r="CC660" s="106"/>
      <c r="CD660" s="106"/>
      <c r="CE660" s="106"/>
      <c r="CF660" s="106"/>
      <c r="CG660" s="106"/>
      <c r="CH660" s="106"/>
      <c r="CI660" s="106"/>
      <c r="CJ660" s="106"/>
      <c r="CK660" s="106"/>
      <c r="CL660" s="106"/>
      <c r="CM660" s="106"/>
      <c r="CN660" s="106"/>
      <c r="CO660" s="106"/>
      <c r="CP660" s="106"/>
      <c r="CQ660" s="106"/>
      <c r="CR660" s="106"/>
      <c r="CS660" s="106"/>
      <c r="CT660" s="106"/>
      <c r="CU660" s="106"/>
      <c r="CV660" s="106"/>
      <c r="CW660" s="106"/>
      <c r="CX660" s="106"/>
      <c r="CY660" s="106"/>
      <c r="CZ660" s="106"/>
      <c r="DA660" s="106"/>
      <c r="DB660" s="106"/>
      <c r="DC660" s="106"/>
      <c r="DD660" s="106"/>
      <c r="DE660" s="106"/>
      <c r="DF660" s="106"/>
      <c r="DG660" s="106"/>
      <c r="DH660" s="106"/>
      <c r="DI660" s="106"/>
      <c r="DJ660" s="106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6"/>
      <c r="DV660" s="106"/>
      <c r="DW660" s="106"/>
      <c r="DX660" s="106"/>
      <c r="DY660" s="106"/>
      <c r="DZ660" s="106"/>
      <c r="EA660" s="106"/>
      <c r="EB660" s="106"/>
      <c r="EC660" s="106"/>
      <c r="ED660" s="106"/>
      <c r="EE660" s="106"/>
      <c r="EF660" s="106"/>
      <c r="EG660" s="106"/>
      <c r="EH660" s="106"/>
    </row>
    <row r="661" spans="9:138" s="95" customFormat="1" x14ac:dyDescent="0.15"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  <c r="BY661" s="106"/>
      <c r="BZ661" s="106"/>
      <c r="CA661" s="106"/>
      <c r="CB661" s="106"/>
      <c r="CC661" s="106"/>
      <c r="CD661" s="106"/>
      <c r="CE661" s="106"/>
      <c r="CF661" s="106"/>
      <c r="CG661" s="106"/>
      <c r="CH661" s="106"/>
      <c r="CI661" s="106"/>
      <c r="CJ661" s="106"/>
      <c r="CK661" s="106"/>
      <c r="CL661" s="106"/>
      <c r="CM661" s="106"/>
      <c r="CN661" s="106"/>
      <c r="CO661" s="106"/>
      <c r="CP661" s="106"/>
      <c r="CQ661" s="106"/>
      <c r="CR661" s="106"/>
      <c r="CS661" s="106"/>
      <c r="CT661" s="106"/>
      <c r="CU661" s="106"/>
      <c r="CV661" s="106"/>
      <c r="CW661" s="106"/>
      <c r="CX661" s="106"/>
      <c r="CY661" s="106"/>
      <c r="CZ661" s="106"/>
      <c r="DA661" s="106"/>
      <c r="DB661" s="106"/>
      <c r="DC661" s="106"/>
      <c r="DD661" s="106"/>
      <c r="DE661" s="106"/>
      <c r="DF661" s="106"/>
      <c r="DG661" s="106"/>
      <c r="DH661" s="106"/>
      <c r="DI661" s="106"/>
      <c r="DJ661" s="106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6"/>
      <c r="DV661" s="106"/>
      <c r="DW661" s="106"/>
      <c r="DX661" s="106"/>
      <c r="DY661" s="106"/>
      <c r="DZ661" s="106"/>
      <c r="EA661" s="106"/>
      <c r="EB661" s="106"/>
      <c r="EC661" s="106"/>
      <c r="ED661" s="106"/>
      <c r="EE661" s="106"/>
      <c r="EF661" s="106"/>
      <c r="EG661" s="106"/>
      <c r="EH661" s="106"/>
    </row>
    <row r="662" spans="9:138" s="95" customFormat="1" x14ac:dyDescent="0.15"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  <c r="BY662" s="106"/>
      <c r="BZ662" s="106"/>
      <c r="CA662" s="106"/>
      <c r="CB662" s="106"/>
      <c r="CC662" s="106"/>
      <c r="CD662" s="106"/>
      <c r="CE662" s="106"/>
      <c r="CF662" s="106"/>
      <c r="CG662" s="106"/>
      <c r="CH662" s="106"/>
      <c r="CI662" s="106"/>
      <c r="CJ662" s="106"/>
      <c r="CK662" s="106"/>
      <c r="CL662" s="106"/>
      <c r="CM662" s="106"/>
      <c r="CN662" s="106"/>
      <c r="CO662" s="106"/>
      <c r="CP662" s="106"/>
      <c r="CQ662" s="106"/>
      <c r="CR662" s="106"/>
      <c r="CS662" s="106"/>
      <c r="CT662" s="106"/>
      <c r="CU662" s="106"/>
      <c r="CV662" s="106"/>
      <c r="CW662" s="106"/>
      <c r="CX662" s="106"/>
      <c r="CY662" s="106"/>
      <c r="CZ662" s="106"/>
      <c r="DA662" s="106"/>
      <c r="DB662" s="106"/>
      <c r="DC662" s="106"/>
      <c r="DD662" s="106"/>
      <c r="DE662" s="106"/>
      <c r="DF662" s="106"/>
      <c r="DG662" s="106"/>
      <c r="DH662" s="106"/>
      <c r="DI662" s="106"/>
      <c r="DJ662" s="106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6"/>
      <c r="DV662" s="106"/>
      <c r="DW662" s="106"/>
      <c r="DX662" s="106"/>
      <c r="DY662" s="106"/>
      <c r="DZ662" s="106"/>
      <c r="EA662" s="106"/>
      <c r="EB662" s="106"/>
      <c r="EC662" s="106"/>
      <c r="ED662" s="106"/>
      <c r="EE662" s="106"/>
      <c r="EF662" s="106"/>
      <c r="EG662" s="106"/>
      <c r="EH662" s="106"/>
    </row>
    <row r="663" spans="9:138" s="95" customFormat="1" x14ac:dyDescent="0.15"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  <c r="BY663" s="106"/>
      <c r="BZ663" s="106"/>
      <c r="CA663" s="106"/>
      <c r="CB663" s="106"/>
      <c r="CC663" s="106"/>
      <c r="CD663" s="106"/>
      <c r="CE663" s="106"/>
      <c r="CF663" s="106"/>
      <c r="CG663" s="106"/>
      <c r="CH663" s="106"/>
      <c r="CI663" s="106"/>
      <c r="CJ663" s="106"/>
      <c r="CK663" s="106"/>
      <c r="CL663" s="106"/>
      <c r="CM663" s="106"/>
      <c r="CN663" s="106"/>
      <c r="CO663" s="106"/>
      <c r="CP663" s="106"/>
      <c r="CQ663" s="106"/>
      <c r="CR663" s="106"/>
      <c r="CS663" s="106"/>
      <c r="CT663" s="106"/>
      <c r="CU663" s="106"/>
      <c r="CV663" s="106"/>
      <c r="CW663" s="106"/>
      <c r="CX663" s="106"/>
      <c r="CY663" s="106"/>
      <c r="CZ663" s="106"/>
      <c r="DA663" s="106"/>
      <c r="DB663" s="106"/>
      <c r="DC663" s="106"/>
      <c r="DD663" s="106"/>
      <c r="DE663" s="106"/>
      <c r="DF663" s="106"/>
      <c r="DG663" s="106"/>
      <c r="DH663" s="106"/>
      <c r="DI663" s="106"/>
      <c r="DJ663" s="106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6"/>
      <c r="DV663" s="106"/>
      <c r="DW663" s="106"/>
      <c r="DX663" s="106"/>
      <c r="DY663" s="106"/>
      <c r="DZ663" s="106"/>
      <c r="EA663" s="106"/>
      <c r="EB663" s="106"/>
      <c r="EC663" s="106"/>
      <c r="ED663" s="106"/>
      <c r="EE663" s="106"/>
      <c r="EF663" s="106"/>
      <c r="EG663" s="106"/>
      <c r="EH663" s="106"/>
    </row>
    <row r="664" spans="9:138" s="95" customFormat="1" x14ac:dyDescent="0.15"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  <c r="BY664" s="106"/>
      <c r="BZ664" s="106"/>
      <c r="CA664" s="106"/>
      <c r="CB664" s="106"/>
      <c r="CC664" s="106"/>
      <c r="CD664" s="106"/>
      <c r="CE664" s="106"/>
      <c r="CF664" s="106"/>
      <c r="CG664" s="106"/>
      <c r="CH664" s="106"/>
      <c r="CI664" s="106"/>
      <c r="CJ664" s="106"/>
      <c r="CK664" s="106"/>
      <c r="CL664" s="106"/>
      <c r="CM664" s="106"/>
      <c r="CN664" s="106"/>
      <c r="CO664" s="106"/>
      <c r="CP664" s="106"/>
      <c r="CQ664" s="106"/>
      <c r="CR664" s="106"/>
      <c r="CS664" s="106"/>
      <c r="CT664" s="106"/>
      <c r="CU664" s="106"/>
      <c r="CV664" s="106"/>
      <c r="CW664" s="106"/>
      <c r="CX664" s="106"/>
      <c r="CY664" s="106"/>
      <c r="CZ664" s="106"/>
      <c r="DA664" s="106"/>
      <c r="DB664" s="106"/>
      <c r="DC664" s="106"/>
      <c r="DD664" s="106"/>
      <c r="DE664" s="106"/>
      <c r="DF664" s="106"/>
      <c r="DG664" s="106"/>
      <c r="DH664" s="106"/>
      <c r="DI664" s="106"/>
      <c r="DJ664" s="106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6"/>
      <c r="DV664" s="106"/>
      <c r="DW664" s="106"/>
      <c r="DX664" s="106"/>
      <c r="DY664" s="106"/>
      <c r="DZ664" s="106"/>
      <c r="EA664" s="106"/>
      <c r="EB664" s="106"/>
      <c r="EC664" s="106"/>
      <c r="ED664" s="106"/>
      <c r="EE664" s="106"/>
      <c r="EF664" s="106"/>
      <c r="EG664" s="106"/>
      <c r="EH664" s="106"/>
    </row>
    <row r="665" spans="9:138" s="95" customFormat="1" x14ac:dyDescent="0.15"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  <c r="BY665" s="106"/>
      <c r="BZ665" s="106"/>
      <c r="CA665" s="106"/>
      <c r="CB665" s="106"/>
      <c r="CC665" s="106"/>
      <c r="CD665" s="106"/>
      <c r="CE665" s="106"/>
      <c r="CF665" s="106"/>
      <c r="CG665" s="106"/>
      <c r="CH665" s="106"/>
      <c r="CI665" s="106"/>
      <c r="CJ665" s="106"/>
      <c r="CK665" s="106"/>
      <c r="CL665" s="106"/>
      <c r="CM665" s="106"/>
      <c r="CN665" s="106"/>
      <c r="CO665" s="106"/>
      <c r="CP665" s="106"/>
      <c r="CQ665" s="106"/>
      <c r="CR665" s="106"/>
      <c r="CS665" s="106"/>
      <c r="CT665" s="106"/>
      <c r="CU665" s="106"/>
      <c r="CV665" s="106"/>
      <c r="CW665" s="106"/>
      <c r="CX665" s="106"/>
      <c r="CY665" s="106"/>
      <c r="CZ665" s="106"/>
      <c r="DA665" s="106"/>
      <c r="DB665" s="106"/>
      <c r="DC665" s="106"/>
      <c r="DD665" s="106"/>
      <c r="DE665" s="106"/>
      <c r="DF665" s="106"/>
      <c r="DG665" s="106"/>
      <c r="DH665" s="106"/>
      <c r="DI665" s="106"/>
      <c r="DJ665" s="106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6"/>
      <c r="DV665" s="106"/>
      <c r="DW665" s="106"/>
      <c r="DX665" s="106"/>
      <c r="DY665" s="106"/>
      <c r="DZ665" s="106"/>
      <c r="EA665" s="106"/>
      <c r="EB665" s="106"/>
      <c r="EC665" s="106"/>
      <c r="ED665" s="106"/>
      <c r="EE665" s="106"/>
      <c r="EF665" s="106"/>
      <c r="EG665" s="106"/>
      <c r="EH665" s="106"/>
    </row>
    <row r="666" spans="9:138" s="95" customFormat="1" x14ac:dyDescent="0.15"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  <c r="BY666" s="106"/>
      <c r="BZ666" s="106"/>
      <c r="CA666" s="106"/>
      <c r="CB666" s="106"/>
      <c r="CC666" s="106"/>
      <c r="CD666" s="106"/>
      <c r="CE666" s="106"/>
      <c r="CF666" s="106"/>
      <c r="CG666" s="106"/>
      <c r="CH666" s="106"/>
      <c r="CI666" s="106"/>
      <c r="CJ666" s="106"/>
      <c r="CK666" s="106"/>
      <c r="CL666" s="106"/>
      <c r="CM666" s="106"/>
      <c r="CN666" s="106"/>
      <c r="CO666" s="106"/>
      <c r="CP666" s="106"/>
      <c r="CQ666" s="106"/>
      <c r="CR666" s="106"/>
      <c r="CS666" s="106"/>
      <c r="CT666" s="106"/>
      <c r="CU666" s="106"/>
      <c r="CV666" s="106"/>
      <c r="CW666" s="106"/>
      <c r="CX666" s="106"/>
      <c r="CY666" s="106"/>
      <c r="CZ666" s="106"/>
      <c r="DA666" s="106"/>
      <c r="DB666" s="106"/>
      <c r="DC666" s="106"/>
      <c r="DD666" s="106"/>
      <c r="DE666" s="106"/>
      <c r="DF666" s="106"/>
      <c r="DG666" s="106"/>
      <c r="DH666" s="106"/>
      <c r="DI666" s="106"/>
      <c r="DJ666" s="106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6"/>
      <c r="DV666" s="106"/>
      <c r="DW666" s="106"/>
      <c r="DX666" s="106"/>
      <c r="DY666" s="106"/>
      <c r="DZ666" s="106"/>
      <c r="EA666" s="106"/>
      <c r="EB666" s="106"/>
      <c r="EC666" s="106"/>
      <c r="ED666" s="106"/>
      <c r="EE666" s="106"/>
      <c r="EF666" s="106"/>
      <c r="EG666" s="106"/>
      <c r="EH666" s="106"/>
    </row>
    <row r="667" spans="9:138" s="95" customFormat="1" x14ac:dyDescent="0.15"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  <c r="BY667" s="106"/>
      <c r="BZ667" s="106"/>
      <c r="CA667" s="106"/>
      <c r="CB667" s="106"/>
      <c r="CC667" s="106"/>
      <c r="CD667" s="106"/>
      <c r="CE667" s="106"/>
      <c r="CF667" s="106"/>
      <c r="CG667" s="106"/>
      <c r="CH667" s="106"/>
      <c r="CI667" s="106"/>
      <c r="CJ667" s="106"/>
      <c r="CK667" s="106"/>
      <c r="CL667" s="106"/>
      <c r="CM667" s="106"/>
      <c r="CN667" s="106"/>
      <c r="CO667" s="106"/>
      <c r="CP667" s="106"/>
      <c r="CQ667" s="106"/>
      <c r="CR667" s="106"/>
      <c r="CS667" s="106"/>
      <c r="CT667" s="106"/>
      <c r="CU667" s="106"/>
      <c r="CV667" s="106"/>
      <c r="CW667" s="106"/>
      <c r="CX667" s="106"/>
      <c r="CY667" s="106"/>
      <c r="CZ667" s="106"/>
      <c r="DA667" s="106"/>
      <c r="DB667" s="106"/>
      <c r="DC667" s="106"/>
      <c r="DD667" s="106"/>
      <c r="DE667" s="106"/>
      <c r="DF667" s="106"/>
      <c r="DG667" s="106"/>
      <c r="DH667" s="106"/>
      <c r="DI667" s="106"/>
      <c r="DJ667" s="106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6"/>
      <c r="DV667" s="106"/>
      <c r="DW667" s="106"/>
      <c r="DX667" s="106"/>
      <c r="DY667" s="106"/>
      <c r="DZ667" s="106"/>
      <c r="EA667" s="106"/>
      <c r="EB667" s="106"/>
      <c r="EC667" s="106"/>
      <c r="ED667" s="106"/>
      <c r="EE667" s="106"/>
      <c r="EF667" s="106"/>
      <c r="EG667" s="106"/>
      <c r="EH667" s="106"/>
    </row>
    <row r="668" spans="9:138" s="95" customFormat="1" x14ac:dyDescent="0.15"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  <c r="BY668" s="106"/>
      <c r="BZ668" s="106"/>
      <c r="CA668" s="106"/>
      <c r="CB668" s="106"/>
      <c r="CC668" s="106"/>
      <c r="CD668" s="106"/>
      <c r="CE668" s="106"/>
      <c r="CF668" s="106"/>
      <c r="CG668" s="106"/>
      <c r="CH668" s="106"/>
      <c r="CI668" s="106"/>
      <c r="CJ668" s="106"/>
      <c r="CK668" s="106"/>
      <c r="CL668" s="106"/>
      <c r="CM668" s="106"/>
      <c r="CN668" s="106"/>
      <c r="CO668" s="106"/>
      <c r="CP668" s="106"/>
      <c r="CQ668" s="106"/>
      <c r="CR668" s="106"/>
      <c r="CS668" s="106"/>
      <c r="CT668" s="106"/>
      <c r="CU668" s="106"/>
      <c r="CV668" s="106"/>
      <c r="CW668" s="106"/>
      <c r="CX668" s="106"/>
      <c r="CY668" s="106"/>
      <c r="CZ668" s="106"/>
      <c r="DA668" s="106"/>
      <c r="DB668" s="106"/>
      <c r="DC668" s="106"/>
      <c r="DD668" s="106"/>
      <c r="DE668" s="106"/>
      <c r="DF668" s="106"/>
      <c r="DG668" s="106"/>
      <c r="DH668" s="106"/>
      <c r="DI668" s="106"/>
      <c r="DJ668" s="106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6"/>
      <c r="DV668" s="106"/>
      <c r="DW668" s="106"/>
      <c r="DX668" s="106"/>
      <c r="DY668" s="106"/>
      <c r="DZ668" s="106"/>
      <c r="EA668" s="106"/>
      <c r="EB668" s="106"/>
      <c r="EC668" s="106"/>
      <c r="ED668" s="106"/>
      <c r="EE668" s="106"/>
      <c r="EF668" s="106"/>
      <c r="EG668" s="106"/>
      <c r="EH668" s="106"/>
    </row>
    <row r="669" spans="9:138" s="95" customFormat="1" x14ac:dyDescent="0.15"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  <c r="BY669" s="106"/>
      <c r="BZ669" s="106"/>
      <c r="CA669" s="106"/>
      <c r="CB669" s="106"/>
      <c r="CC669" s="106"/>
      <c r="CD669" s="106"/>
      <c r="CE669" s="106"/>
      <c r="CF669" s="106"/>
      <c r="CG669" s="106"/>
      <c r="CH669" s="106"/>
      <c r="CI669" s="106"/>
      <c r="CJ669" s="106"/>
      <c r="CK669" s="106"/>
      <c r="CL669" s="106"/>
      <c r="CM669" s="106"/>
      <c r="CN669" s="106"/>
      <c r="CO669" s="106"/>
      <c r="CP669" s="106"/>
      <c r="CQ669" s="106"/>
      <c r="CR669" s="106"/>
      <c r="CS669" s="106"/>
      <c r="CT669" s="106"/>
      <c r="CU669" s="106"/>
      <c r="CV669" s="106"/>
      <c r="CW669" s="106"/>
      <c r="CX669" s="106"/>
      <c r="CY669" s="106"/>
      <c r="CZ669" s="106"/>
      <c r="DA669" s="106"/>
      <c r="DB669" s="106"/>
      <c r="DC669" s="106"/>
      <c r="DD669" s="106"/>
      <c r="DE669" s="106"/>
      <c r="DF669" s="106"/>
      <c r="DG669" s="106"/>
      <c r="DH669" s="106"/>
      <c r="DI669" s="106"/>
      <c r="DJ669" s="106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6"/>
      <c r="DV669" s="106"/>
      <c r="DW669" s="106"/>
      <c r="DX669" s="106"/>
      <c r="DY669" s="106"/>
      <c r="DZ669" s="106"/>
      <c r="EA669" s="106"/>
      <c r="EB669" s="106"/>
      <c r="EC669" s="106"/>
      <c r="ED669" s="106"/>
      <c r="EE669" s="106"/>
      <c r="EF669" s="106"/>
      <c r="EG669" s="106"/>
      <c r="EH669" s="106"/>
    </row>
    <row r="670" spans="9:138" s="95" customFormat="1" x14ac:dyDescent="0.15"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  <c r="BY670" s="106"/>
      <c r="BZ670" s="106"/>
      <c r="CA670" s="106"/>
      <c r="CB670" s="106"/>
      <c r="CC670" s="106"/>
      <c r="CD670" s="106"/>
      <c r="CE670" s="106"/>
      <c r="CF670" s="106"/>
      <c r="CG670" s="106"/>
      <c r="CH670" s="106"/>
      <c r="CI670" s="106"/>
      <c r="CJ670" s="106"/>
      <c r="CK670" s="106"/>
      <c r="CL670" s="106"/>
      <c r="CM670" s="106"/>
      <c r="CN670" s="106"/>
      <c r="CO670" s="106"/>
      <c r="CP670" s="106"/>
      <c r="CQ670" s="106"/>
      <c r="CR670" s="106"/>
      <c r="CS670" s="106"/>
      <c r="CT670" s="106"/>
      <c r="CU670" s="106"/>
      <c r="CV670" s="106"/>
      <c r="CW670" s="106"/>
      <c r="CX670" s="106"/>
      <c r="CY670" s="106"/>
      <c r="CZ670" s="106"/>
      <c r="DA670" s="106"/>
      <c r="DB670" s="106"/>
      <c r="DC670" s="106"/>
      <c r="DD670" s="106"/>
      <c r="DE670" s="106"/>
      <c r="DF670" s="106"/>
      <c r="DG670" s="106"/>
      <c r="DH670" s="106"/>
      <c r="DI670" s="106"/>
      <c r="DJ670" s="106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6"/>
      <c r="DV670" s="106"/>
      <c r="DW670" s="106"/>
      <c r="DX670" s="106"/>
      <c r="DY670" s="106"/>
      <c r="DZ670" s="106"/>
      <c r="EA670" s="106"/>
      <c r="EB670" s="106"/>
      <c r="EC670" s="106"/>
      <c r="ED670" s="106"/>
      <c r="EE670" s="106"/>
      <c r="EF670" s="106"/>
      <c r="EG670" s="106"/>
      <c r="EH670" s="106"/>
    </row>
    <row r="671" spans="9:138" s="95" customFormat="1" x14ac:dyDescent="0.15"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  <c r="BY671" s="106"/>
      <c r="BZ671" s="106"/>
      <c r="CA671" s="106"/>
      <c r="CB671" s="106"/>
      <c r="CC671" s="106"/>
      <c r="CD671" s="106"/>
      <c r="CE671" s="106"/>
      <c r="CF671" s="106"/>
      <c r="CG671" s="106"/>
      <c r="CH671" s="106"/>
      <c r="CI671" s="106"/>
      <c r="CJ671" s="106"/>
      <c r="CK671" s="106"/>
      <c r="CL671" s="106"/>
      <c r="CM671" s="106"/>
      <c r="CN671" s="106"/>
      <c r="CO671" s="106"/>
      <c r="CP671" s="106"/>
      <c r="CQ671" s="106"/>
      <c r="CR671" s="106"/>
      <c r="CS671" s="106"/>
      <c r="CT671" s="106"/>
      <c r="CU671" s="106"/>
      <c r="CV671" s="106"/>
      <c r="CW671" s="106"/>
      <c r="CX671" s="106"/>
      <c r="CY671" s="106"/>
      <c r="CZ671" s="106"/>
      <c r="DA671" s="106"/>
      <c r="DB671" s="106"/>
      <c r="DC671" s="106"/>
      <c r="DD671" s="106"/>
      <c r="DE671" s="106"/>
      <c r="DF671" s="106"/>
      <c r="DG671" s="106"/>
      <c r="DH671" s="106"/>
      <c r="DI671" s="106"/>
      <c r="DJ671" s="106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6"/>
      <c r="DV671" s="106"/>
      <c r="DW671" s="106"/>
      <c r="DX671" s="106"/>
      <c r="DY671" s="106"/>
      <c r="DZ671" s="106"/>
      <c r="EA671" s="106"/>
      <c r="EB671" s="106"/>
      <c r="EC671" s="106"/>
      <c r="ED671" s="106"/>
      <c r="EE671" s="106"/>
      <c r="EF671" s="106"/>
      <c r="EG671" s="106"/>
      <c r="EH671" s="106"/>
    </row>
    <row r="672" spans="9:138" s="95" customFormat="1" x14ac:dyDescent="0.15"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  <c r="BY672" s="106"/>
      <c r="BZ672" s="106"/>
      <c r="CA672" s="106"/>
      <c r="CB672" s="106"/>
      <c r="CC672" s="106"/>
      <c r="CD672" s="106"/>
      <c r="CE672" s="106"/>
      <c r="CF672" s="106"/>
      <c r="CG672" s="106"/>
      <c r="CH672" s="106"/>
      <c r="CI672" s="106"/>
      <c r="CJ672" s="106"/>
      <c r="CK672" s="106"/>
      <c r="CL672" s="106"/>
      <c r="CM672" s="106"/>
      <c r="CN672" s="106"/>
      <c r="CO672" s="106"/>
      <c r="CP672" s="106"/>
      <c r="CQ672" s="106"/>
      <c r="CR672" s="106"/>
      <c r="CS672" s="106"/>
      <c r="CT672" s="106"/>
      <c r="CU672" s="106"/>
      <c r="CV672" s="106"/>
      <c r="CW672" s="106"/>
      <c r="CX672" s="106"/>
      <c r="CY672" s="106"/>
      <c r="CZ672" s="106"/>
      <c r="DA672" s="106"/>
      <c r="DB672" s="106"/>
      <c r="DC672" s="106"/>
      <c r="DD672" s="106"/>
      <c r="DE672" s="106"/>
      <c r="DF672" s="106"/>
      <c r="DG672" s="106"/>
      <c r="DH672" s="106"/>
      <c r="DI672" s="106"/>
      <c r="DJ672" s="106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6"/>
      <c r="DV672" s="106"/>
      <c r="DW672" s="106"/>
      <c r="DX672" s="106"/>
      <c r="DY672" s="106"/>
      <c r="DZ672" s="106"/>
      <c r="EA672" s="106"/>
      <c r="EB672" s="106"/>
      <c r="EC672" s="106"/>
      <c r="ED672" s="106"/>
      <c r="EE672" s="106"/>
      <c r="EF672" s="106"/>
      <c r="EG672" s="106"/>
      <c r="EH672" s="106"/>
    </row>
    <row r="673" spans="9:138" s="95" customFormat="1" x14ac:dyDescent="0.15"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  <c r="BY673" s="106"/>
      <c r="BZ673" s="106"/>
      <c r="CA673" s="106"/>
      <c r="CB673" s="106"/>
      <c r="CC673" s="106"/>
      <c r="CD673" s="106"/>
      <c r="CE673" s="106"/>
      <c r="CF673" s="106"/>
      <c r="CG673" s="106"/>
      <c r="CH673" s="106"/>
      <c r="CI673" s="106"/>
      <c r="CJ673" s="106"/>
      <c r="CK673" s="106"/>
      <c r="CL673" s="106"/>
      <c r="CM673" s="106"/>
      <c r="CN673" s="106"/>
      <c r="CO673" s="106"/>
      <c r="CP673" s="106"/>
      <c r="CQ673" s="106"/>
      <c r="CR673" s="106"/>
      <c r="CS673" s="106"/>
      <c r="CT673" s="106"/>
      <c r="CU673" s="106"/>
      <c r="CV673" s="106"/>
      <c r="CW673" s="106"/>
      <c r="CX673" s="106"/>
      <c r="CY673" s="106"/>
      <c r="CZ673" s="106"/>
      <c r="DA673" s="106"/>
      <c r="DB673" s="106"/>
      <c r="DC673" s="106"/>
      <c r="DD673" s="106"/>
      <c r="DE673" s="106"/>
      <c r="DF673" s="106"/>
      <c r="DG673" s="106"/>
      <c r="DH673" s="106"/>
      <c r="DI673" s="106"/>
      <c r="DJ673" s="106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6"/>
      <c r="DV673" s="106"/>
      <c r="DW673" s="106"/>
      <c r="DX673" s="106"/>
      <c r="DY673" s="106"/>
      <c r="DZ673" s="106"/>
      <c r="EA673" s="106"/>
      <c r="EB673" s="106"/>
      <c r="EC673" s="106"/>
      <c r="ED673" s="106"/>
      <c r="EE673" s="106"/>
      <c r="EF673" s="106"/>
      <c r="EG673" s="106"/>
      <c r="EH673" s="106"/>
    </row>
    <row r="674" spans="9:138" s="95" customFormat="1" x14ac:dyDescent="0.15"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  <c r="BY674" s="106"/>
      <c r="BZ674" s="106"/>
      <c r="CA674" s="106"/>
      <c r="CB674" s="106"/>
      <c r="CC674" s="106"/>
      <c r="CD674" s="106"/>
      <c r="CE674" s="106"/>
      <c r="CF674" s="106"/>
      <c r="CG674" s="106"/>
      <c r="CH674" s="106"/>
      <c r="CI674" s="106"/>
      <c r="CJ674" s="106"/>
      <c r="CK674" s="106"/>
      <c r="CL674" s="106"/>
      <c r="CM674" s="106"/>
      <c r="CN674" s="106"/>
      <c r="CO674" s="106"/>
      <c r="CP674" s="106"/>
      <c r="CQ674" s="106"/>
      <c r="CR674" s="106"/>
      <c r="CS674" s="106"/>
      <c r="CT674" s="106"/>
      <c r="CU674" s="106"/>
      <c r="CV674" s="106"/>
      <c r="CW674" s="106"/>
      <c r="CX674" s="106"/>
      <c r="CY674" s="106"/>
      <c r="CZ674" s="106"/>
      <c r="DA674" s="106"/>
      <c r="DB674" s="106"/>
      <c r="DC674" s="106"/>
      <c r="DD674" s="106"/>
      <c r="DE674" s="106"/>
      <c r="DF674" s="106"/>
      <c r="DG674" s="106"/>
      <c r="DH674" s="106"/>
      <c r="DI674" s="106"/>
      <c r="DJ674" s="106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6"/>
      <c r="DV674" s="106"/>
      <c r="DW674" s="106"/>
      <c r="DX674" s="106"/>
      <c r="DY674" s="106"/>
      <c r="DZ674" s="106"/>
      <c r="EA674" s="106"/>
      <c r="EB674" s="106"/>
      <c r="EC674" s="106"/>
      <c r="ED674" s="106"/>
      <c r="EE674" s="106"/>
      <c r="EF674" s="106"/>
      <c r="EG674" s="106"/>
      <c r="EH674" s="106"/>
    </row>
    <row r="675" spans="9:138" s="95" customFormat="1" x14ac:dyDescent="0.15"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  <c r="BY675" s="106"/>
      <c r="BZ675" s="106"/>
      <c r="CA675" s="106"/>
      <c r="CB675" s="106"/>
      <c r="CC675" s="106"/>
      <c r="CD675" s="106"/>
      <c r="CE675" s="106"/>
      <c r="CF675" s="106"/>
      <c r="CG675" s="106"/>
      <c r="CH675" s="106"/>
      <c r="CI675" s="106"/>
      <c r="CJ675" s="106"/>
      <c r="CK675" s="106"/>
      <c r="CL675" s="106"/>
      <c r="CM675" s="106"/>
      <c r="CN675" s="106"/>
      <c r="CO675" s="106"/>
      <c r="CP675" s="106"/>
      <c r="CQ675" s="106"/>
      <c r="CR675" s="106"/>
      <c r="CS675" s="106"/>
      <c r="CT675" s="106"/>
      <c r="CU675" s="106"/>
      <c r="CV675" s="106"/>
      <c r="CW675" s="106"/>
      <c r="CX675" s="106"/>
      <c r="CY675" s="106"/>
      <c r="CZ675" s="106"/>
      <c r="DA675" s="106"/>
      <c r="DB675" s="106"/>
      <c r="DC675" s="106"/>
      <c r="DD675" s="106"/>
      <c r="DE675" s="106"/>
      <c r="DF675" s="106"/>
      <c r="DG675" s="106"/>
      <c r="DH675" s="106"/>
      <c r="DI675" s="106"/>
      <c r="DJ675" s="106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6"/>
      <c r="DV675" s="106"/>
      <c r="DW675" s="106"/>
      <c r="DX675" s="106"/>
      <c r="DY675" s="106"/>
      <c r="DZ675" s="106"/>
      <c r="EA675" s="106"/>
      <c r="EB675" s="106"/>
      <c r="EC675" s="106"/>
      <c r="ED675" s="106"/>
      <c r="EE675" s="106"/>
      <c r="EF675" s="106"/>
      <c r="EG675" s="106"/>
      <c r="EH675" s="106"/>
    </row>
    <row r="676" spans="9:138" s="95" customFormat="1" x14ac:dyDescent="0.15"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  <c r="BY676" s="106"/>
      <c r="BZ676" s="106"/>
      <c r="CA676" s="106"/>
      <c r="CB676" s="106"/>
      <c r="CC676" s="106"/>
      <c r="CD676" s="106"/>
      <c r="CE676" s="106"/>
      <c r="CF676" s="106"/>
      <c r="CG676" s="106"/>
      <c r="CH676" s="106"/>
      <c r="CI676" s="106"/>
      <c r="CJ676" s="106"/>
      <c r="CK676" s="106"/>
      <c r="CL676" s="106"/>
      <c r="CM676" s="106"/>
      <c r="CN676" s="106"/>
      <c r="CO676" s="106"/>
      <c r="CP676" s="106"/>
      <c r="CQ676" s="106"/>
      <c r="CR676" s="106"/>
      <c r="CS676" s="106"/>
      <c r="CT676" s="106"/>
      <c r="CU676" s="106"/>
      <c r="CV676" s="106"/>
      <c r="CW676" s="106"/>
      <c r="CX676" s="106"/>
      <c r="CY676" s="106"/>
      <c r="CZ676" s="106"/>
      <c r="DA676" s="106"/>
      <c r="DB676" s="106"/>
      <c r="DC676" s="106"/>
      <c r="DD676" s="106"/>
      <c r="DE676" s="106"/>
      <c r="DF676" s="106"/>
      <c r="DG676" s="106"/>
      <c r="DH676" s="106"/>
      <c r="DI676" s="106"/>
      <c r="DJ676" s="106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6"/>
      <c r="DV676" s="106"/>
      <c r="DW676" s="106"/>
      <c r="DX676" s="106"/>
      <c r="DY676" s="106"/>
      <c r="DZ676" s="106"/>
      <c r="EA676" s="106"/>
      <c r="EB676" s="106"/>
      <c r="EC676" s="106"/>
      <c r="ED676" s="106"/>
      <c r="EE676" s="106"/>
      <c r="EF676" s="106"/>
      <c r="EG676" s="106"/>
      <c r="EH676" s="106"/>
    </row>
    <row r="677" spans="9:138" s="95" customFormat="1" x14ac:dyDescent="0.15"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  <c r="BY677" s="106"/>
      <c r="BZ677" s="106"/>
      <c r="CA677" s="106"/>
      <c r="CB677" s="106"/>
      <c r="CC677" s="106"/>
      <c r="CD677" s="106"/>
      <c r="CE677" s="106"/>
      <c r="CF677" s="106"/>
      <c r="CG677" s="106"/>
      <c r="CH677" s="106"/>
      <c r="CI677" s="106"/>
      <c r="CJ677" s="106"/>
      <c r="CK677" s="106"/>
      <c r="CL677" s="106"/>
      <c r="CM677" s="106"/>
      <c r="CN677" s="106"/>
      <c r="CO677" s="106"/>
      <c r="CP677" s="106"/>
      <c r="CQ677" s="106"/>
      <c r="CR677" s="106"/>
      <c r="CS677" s="106"/>
      <c r="CT677" s="106"/>
      <c r="CU677" s="106"/>
      <c r="CV677" s="106"/>
      <c r="CW677" s="106"/>
      <c r="CX677" s="106"/>
      <c r="CY677" s="106"/>
      <c r="CZ677" s="106"/>
      <c r="DA677" s="106"/>
      <c r="DB677" s="106"/>
      <c r="DC677" s="106"/>
      <c r="DD677" s="106"/>
      <c r="DE677" s="106"/>
      <c r="DF677" s="106"/>
      <c r="DG677" s="106"/>
      <c r="DH677" s="106"/>
      <c r="DI677" s="106"/>
      <c r="DJ677" s="106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6"/>
      <c r="DV677" s="106"/>
      <c r="DW677" s="106"/>
      <c r="DX677" s="106"/>
      <c r="DY677" s="106"/>
      <c r="DZ677" s="106"/>
      <c r="EA677" s="106"/>
      <c r="EB677" s="106"/>
      <c r="EC677" s="106"/>
      <c r="ED677" s="106"/>
      <c r="EE677" s="106"/>
      <c r="EF677" s="106"/>
      <c r="EG677" s="106"/>
      <c r="EH677" s="106"/>
    </row>
    <row r="678" spans="9:138" s="95" customFormat="1" x14ac:dyDescent="0.15"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  <c r="BY678" s="106"/>
      <c r="BZ678" s="106"/>
      <c r="CA678" s="106"/>
      <c r="CB678" s="106"/>
      <c r="CC678" s="106"/>
      <c r="CD678" s="106"/>
      <c r="CE678" s="106"/>
      <c r="CF678" s="106"/>
      <c r="CG678" s="106"/>
      <c r="CH678" s="106"/>
      <c r="CI678" s="106"/>
      <c r="CJ678" s="106"/>
      <c r="CK678" s="106"/>
      <c r="CL678" s="106"/>
      <c r="CM678" s="106"/>
      <c r="CN678" s="106"/>
      <c r="CO678" s="106"/>
      <c r="CP678" s="106"/>
      <c r="CQ678" s="106"/>
      <c r="CR678" s="106"/>
      <c r="CS678" s="106"/>
      <c r="CT678" s="106"/>
      <c r="CU678" s="106"/>
      <c r="CV678" s="106"/>
      <c r="CW678" s="106"/>
      <c r="CX678" s="106"/>
      <c r="CY678" s="106"/>
      <c r="CZ678" s="106"/>
      <c r="DA678" s="106"/>
      <c r="DB678" s="106"/>
      <c r="DC678" s="106"/>
      <c r="DD678" s="106"/>
      <c r="DE678" s="106"/>
      <c r="DF678" s="106"/>
      <c r="DG678" s="106"/>
      <c r="DH678" s="106"/>
      <c r="DI678" s="106"/>
      <c r="DJ678" s="106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6"/>
      <c r="DV678" s="106"/>
      <c r="DW678" s="106"/>
      <c r="DX678" s="106"/>
      <c r="DY678" s="106"/>
      <c r="DZ678" s="106"/>
      <c r="EA678" s="106"/>
      <c r="EB678" s="106"/>
      <c r="EC678" s="106"/>
      <c r="ED678" s="106"/>
      <c r="EE678" s="106"/>
      <c r="EF678" s="106"/>
      <c r="EG678" s="106"/>
      <c r="EH678" s="106"/>
    </row>
    <row r="679" spans="9:138" s="95" customFormat="1" x14ac:dyDescent="0.15"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  <c r="BY679" s="106"/>
      <c r="BZ679" s="106"/>
      <c r="CA679" s="106"/>
      <c r="CB679" s="106"/>
      <c r="CC679" s="106"/>
      <c r="CD679" s="106"/>
      <c r="CE679" s="106"/>
      <c r="CF679" s="106"/>
      <c r="CG679" s="106"/>
      <c r="CH679" s="106"/>
      <c r="CI679" s="106"/>
      <c r="CJ679" s="106"/>
      <c r="CK679" s="106"/>
      <c r="CL679" s="106"/>
      <c r="CM679" s="106"/>
      <c r="CN679" s="106"/>
      <c r="CO679" s="106"/>
      <c r="CP679" s="106"/>
      <c r="CQ679" s="106"/>
      <c r="CR679" s="106"/>
      <c r="CS679" s="106"/>
      <c r="CT679" s="106"/>
      <c r="CU679" s="106"/>
      <c r="CV679" s="106"/>
      <c r="CW679" s="106"/>
      <c r="CX679" s="106"/>
      <c r="CY679" s="106"/>
      <c r="CZ679" s="106"/>
      <c r="DA679" s="106"/>
      <c r="DB679" s="106"/>
      <c r="DC679" s="106"/>
      <c r="DD679" s="106"/>
      <c r="DE679" s="106"/>
      <c r="DF679" s="106"/>
      <c r="DG679" s="106"/>
      <c r="DH679" s="106"/>
      <c r="DI679" s="106"/>
      <c r="DJ679" s="106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6"/>
      <c r="DV679" s="106"/>
      <c r="DW679" s="106"/>
      <c r="DX679" s="106"/>
      <c r="DY679" s="106"/>
      <c r="DZ679" s="106"/>
      <c r="EA679" s="106"/>
      <c r="EB679" s="106"/>
      <c r="EC679" s="106"/>
      <c r="ED679" s="106"/>
      <c r="EE679" s="106"/>
      <c r="EF679" s="106"/>
      <c r="EG679" s="106"/>
      <c r="EH679" s="106"/>
    </row>
    <row r="680" spans="9:138" s="95" customFormat="1" x14ac:dyDescent="0.15"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  <c r="BY680" s="106"/>
      <c r="BZ680" s="106"/>
      <c r="CA680" s="106"/>
      <c r="CB680" s="106"/>
      <c r="CC680" s="106"/>
      <c r="CD680" s="106"/>
      <c r="CE680" s="106"/>
      <c r="CF680" s="106"/>
      <c r="CG680" s="106"/>
      <c r="CH680" s="106"/>
      <c r="CI680" s="106"/>
      <c r="CJ680" s="106"/>
      <c r="CK680" s="106"/>
      <c r="CL680" s="106"/>
      <c r="CM680" s="106"/>
      <c r="CN680" s="106"/>
      <c r="CO680" s="106"/>
      <c r="CP680" s="106"/>
      <c r="CQ680" s="106"/>
      <c r="CR680" s="106"/>
      <c r="CS680" s="106"/>
      <c r="CT680" s="106"/>
      <c r="CU680" s="106"/>
      <c r="CV680" s="106"/>
      <c r="CW680" s="106"/>
      <c r="CX680" s="106"/>
      <c r="CY680" s="106"/>
      <c r="CZ680" s="106"/>
      <c r="DA680" s="106"/>
      <c r="DB680" s="106"/>
      <c r="DC680" s="106"/>
      <c r="DD680" s="106"/>
      <c r="DE680" s="106"/>
      <c r="DF680" s="106"/>
      <c r="DG680" s="106"/>
      <c r="DH680" s="106"/>
      <c r="DI680" s="106"/>
      <c r="DJ680" s="106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6"/>
      <c r="DV680" s="106"/>
      <c r="DW680" s="106"/>
      <c r="DX680" s="106"/>
      <c r="DY680" s="106"/>
      <c r="DZ680" s="106"/>
      <c r="EA680" s="106"/>
      <c r="EB680" s="106"/>
      <c r="EC680" s="106"/>
      <c r="ED680" s="106"/>
      <c r="EE680" s="106"/>
      <c r="EF680" s="106"/>
      <c r="EG680" s="106"/>
      <c r="EH680" s="106"/>
    </row>
    <row r="681" spans="9:138" s="95" customFormat="1" x14ac:dyDescent="0.15"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  <c r="BY681" s="106"/>
      <c r="BZ681" s="106"/>
      <c r="CA681" s="106"/>
      <c r="CB681" s="106"/>
      <c r="CC681" s="106"/>
      <c r="CD681" s="106"/>
      <c r="CE681" s="106"/>
      <c r="CF681" s="106"/>
      <c r="CG681" s="106"/>
      <c r="CH681" s="106"/>
      <c r="CI681" s="106"/>
      <c r="CJ681" s="106"/>
      <c r="CK681" s="106"/>
      <c r="CL681" s="106"/>
      <c r="CM681" s="106"/>
      <c r="CN681" s="106"/>
      <c r="CO681" s="106"/>
      <c r="CP681" s="106"/>
      <c r="CQ681" s="106"/>
      <c r="CR681" s="106"/>
      <c r="CS681" s="106"/>
      <c r="CT681" s="106"/>
      <c r="CU681" s="106"/>
      <c r="CV681" s="106"/>
      <c r="CW681" s="106"/>
      <c r="CX681" s="106"/>
      <c r="CY681" s="106"/>
      <c r="CZ681" s="106"/>
      <c r="DA681" s="106"/>
      <c r="DB681" s="106"/>
      <c r="DC681" s="106"/>
      <c r="DD681" s="106"/>
      <c r="DE681" s="106"/>
      <c r="DF681" s="106"/>
      <c r="DG681" s="106"/>
      <c r="DH681" s="106"/>
      <c r="DI681" s="106"/>
      <c r="DJ681" s="106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6"/>
      <c r="DV681" s="106"/>
      <c r="DW681" s="106"/>
      <c r="DX681" s="106"/>
      <c r="DY681" s="106"/>
      <c r="DZ681" s="106"/>
      <c r="EA681" s="106"/>
      <c r="EB681" s="106"/>
      <c r="EC681" s="106"/>
      <c r="ED681" s="106"/>
      <c r="EE681" s="106"/>
      <c r="EF681" s="106"/>
      <c r="EG681" s="106"/>
      <c r="EH681" s="106"/>
    </row>
    <row r="682" spans="9:138" s="95" customFormat="1" x14ac:dyDescent="0.15"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  <c r="BY682" s="106"/>
      <c r="BZ682" s="106"/>
      <c r="CA682" s="106"/>
      <c r="CB682" s="106"/>
      <c r="CC682" s="106"/>
      <c r="CD682" s="106"/>
      <c r="CE682" s="106"/>
      <c r="CF682" s="106"/>
      <c r="CG682" s="106"/>
      <c r="CH682" s="106"/>
      <c r="CI682" s="106"/>
      <c r="CJ682" s="106"/>
      <c r="CK682" s="106"/>
      <c r="CL682" s="106"/>
      <c r="CM682" s="106"/>
      <c r="CN682" s="106"/>
      <c r="CO682" s="106"/>
      <c r="CP682" s="106"/>
      <c r="CQ682" s="106"/>
      <c r="CR682" s="106"/>
      <c r="CS682" s="106"/>
      <c r="CT682" s="106"/>
      <c r="CU682" s="106"/>
      <c r="CV682" s="106"/>
      <c r="CW682" s="106"/>
      <c r="CX682" s="106"/>
      <c r="CY682" s="106"/>
      <c r="CZ682" s="106"/>
      <c r="DA682" s="106"/>
      <c r="DB682" s="106"/>
      <c r="DC682" s="106"/>
      <c r="DD682" s="106"/>
      <c r="DE682" s="106"/>
      <c r="DF682" s="106"/>
      <c r="DG682" s="106"/>
      <c r="DH682" s="106"/>
      <c r="DI682" s="106"/>
      <c r="DJ682" s="106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6"/>
      <c r="DV682" s="106"/>
      <c r="DW682" s="106"/>
      <c r="DX682" s="106"/>
      <c r="DY682" s="106"/>
      <c r="DZ682" s="106"/>
      <c r="EA682" s="106"/>
      <c r="EB682" s="106"/>
      <c r="EC682" s="106"/>
      <c r="ED682" s="106"/>
      <c r="EE682" s="106"/>
      <c r="EF682" s="106"/>
      <c r="EG682" s="106"/>
      <c r="EH682" s="106"/>
    </row>
    <row r="683" spans="9:138" s="95" customFormat="1" x14ac:dyDescent="0.15"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  <c r="BY683" s="106"/>
      <c r="BZ683" s="106"/>
      <c r="CA683" s="106"/>
      <c r="CB683" s="106"/>
      <c r="CC683" s="106"/>
      <c r="CD683" s="106"/>
      <c r="CE683" s="106"/>
      <c r="CF683" s="106"/>
      <c r="CG683" s="106"/>
      <c r="CH683" s="106"/>
      <c r="CI683" s="106"/>
      <c r="CJ683" s="106"/>
      <c r="CK683" s="106"/>
      <c r="CL683" s="106"/>
      <c r="CM683" s="106"/>
      <c r="CN683" s="106"/>
      <c r="CO683" s="106"/>
      <c r="CP683" s="106"/>
      <c r="CQ683" s="106"/>
      <c r="CR683" s="106"/>
      <c r="CS683" s="106"/>
      <c r="CT683" s="106"/>
      <c r="CU683" s="106"/>
      <c r="CV683" s="106"/>
      <c r="CW683" s="106"/>
      <c r="CX683" s="106"/>
      <c r="CY683" s="106"/>
      <c r="CZ683" s="106"/>
      <c r="DA683" s="106"/>
      <c r="DB683" s="106"/>
      <c r="DC683" s="106"/>
      <c r="DD683" s="106"/>
      <c r="DE683" s="106"/>
      <c r="DF683" s="106"/>
      <c r="DG683" s="106"/>
      <c r="DH683" s="106"/>
      <c r="DI683" s="106"/>
      <c r="DJ683" s="106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6"/>
      <c r="DV683" s="106"/>
      <c r="DW683" s="106"/>
      <c r="DX683" s="106"/>
      <c r="DY683" s="106"/>
      <c r="DZ683" s="106"/>
      <c r="EA683" s="106"/>
      <c r="EB683" s="106"/>
      <c r="EC683" s="106"/>
      <c r="ED683" s="106"/>
      <c r="EE683" s="106"/>
      <c r="EF683" s="106"/>
      <c r="EG683" s="106"/>
      <c r="EH683" s="106"/>
    </row>
    <row r="684" spans="9:138" s="95" customFormat="1" x14ac:dyDescent="0.15"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  <c r="BY684" s="106"/>
      <c r="BZ684" s="106"/>
      <c r="CA684" s="106"/>
      <c r="CB684" s="106"/>
      <c r="CC684" s="106"/>
      <c r="CD684" s="106"/>
      <c r="CE684" s="106"/>
      <c r="CF684" s="106"/>
      <c r="CG684" s="106"/>
      <c r="CH684" s="106"/>
      <c r="CI684" s="106"/>
      <c r="CJ684" s="106"/>
      <c r="CK684" s="106"/>
      <c r="CL684" s="106"/>
      <c r="CM684" s="106"/>
      <c r="CN684" s="106"/>
      <c r="CO684" s="106"/>
      <c r="CP684" s="106"/>
      <c r="CQ684" s="106"/>
      <c r="CR684" s="106"/>
      <c r="CS684" s="106"/>
      <c r="CT684" s="106"/>
      <c r="CU684" s="106"/>
      <c r="CV684" s="106"/>
      <c r="CW684" s="106"/>
      <c r="CX684" s="106"/>
      <c r="CY684" s="106"/>
      <c r="CZ684" s="106"/>
      <c r="DA684" s="106"/>
      <c r="DB684" s="106"/>
      <c r="DC684" s="106"/>
      <c r="DD684" s="106"/>
      <c r="DE684" s="106"/>
      <c r="DF684" s="106"/>
      <c r="DG684" s="106"/>
      <c r="DH684" s="106"/>
      <c r="DI684" s="106"/>
      <c r="DJ684" s="106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6"/>
      <c r="DV684" s="106"/>
      <c r="DW684" s="106"/>
      <c r="DX684" s="106"/>
      <c r="DY684" s="106"/>
      <c r="DZ684" s="106"/>
      <c r="EA684" s="106"/>
      <c r="EB684" s="106"/>
      <c r="EC684" s="106"/>
      <c r="ED684" s="106"/>
      <c r="EE684" s="106"/>
      <c r="EF684" s="106"/>
      <c r="EG684" s="106"/>
      <c r="EH684" s="106"/>
    </row>
    <row r="685" spans="9:138" s="95" customFormat="1" x14ac:dyDescent="0.15"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  <c r="BY685" s="106"/>
      <c r="BZ685" s="106"/>
      <c r="CA685" s="106"/>
      <c r="CB685" s="106"/>
      <c r="CC685" s="106"/>
      <c r="CD685" s="106"/>
      <c r="CE685" s="106"/>
      <c r="CF685" s="106"/>
      <c r="CG685" s="106"/>
      <c r="CH685" s="106"/>
      <c r="CI685" s="106"/>
      <c r="CJ685" s="106"/>
      <c r="CK685" s="106"/>
      <c r="CL685" s="106"/>
      <c r="CM685" s="106"/>
      <c r="CN685" s="106"/>
      <c r="CO685" s="106"/>
      <c r="CP685" s="106"/>
      <c r="CQ685" s="106"/>
      <c r="CR685" s="106"/>
      <c r="CS685" s="106"/>
      <c r="CT685" s="106"/>
      <c r="CU685" s="106"/>
      <c r="CV685" s="106"/>
      <c r="CW685" s="106"/>
      <c r="CX685" s="106"/>
      <c r="CY685" s="106"/>
      <c r="CZ685" s="106"/>
      <c r="DA685" s="106"/>
      <c r="DB685" s="106"/>
      <c r="DC685" s="106"/>
      <c r="DD685" s="106"/>
      <c r="DE685" s="106"/>
      <c r="DF685" s="106"/>
      <c r="DG685" s="106"/>
      <c r="DH685" s="106"/>
      <c r="DI685" s="106"/>
      <c r="DJ685" s="106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6"/>
      <c r="DV685" s="106"/>
      <c r="DW685" s="106"/>
      <c r="DX685" s="106"/>
      <c r="DY685" s="106"/>
      <c r="DZ685" s="106"/>
      <c r="EA685" s="106"/>
      <c r="EB685" s="106"/>
      <c r="EC685" s="106"/>
      <c r="ED685" s="106"/>
      <c r="EE685" s="106"/>
      <c r="EF685" s="106"/>
      <c r="EG685" s="106"/>
      <c r="EH685" s="106"/>
    </row>
    <row r="686" spans="9:138" s="95" customFormat="1" x14ac:dyDescent="0.15"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  <c r="BY686" s="106"/>
      <c r="BZ686" s="106"/>
      <c r="CA686" s="106"/>
      <c r="CB686" s="106"/>
      <c r="CC686" s="106"/>
      <c r="CD686" s="106"/>
      <c r="CE686" s="106"/>
      <c r="CF686" s="106"/>
      <c r="CG686" s="106"/>
      <c r="CH686" s="106"/>
      <c r="CI686" s="106"/>
      <c r="CJ686" s="106"/>
      <c r="CK686" s="106"/>
      <c r="CL686" s="106"/>
      <c r="CM686" s="106"/>
      <c r="CN686" s="106"/>
      <c r="CO686" s="106"/>
      <c r="CP686" s="106"/>
      <c r="CQ686" s="106"/>
      <c r="CR686" s="106"/>
      <c r="CS686" s="106"/>
      <c r="CT686" s="106"/>
      <c r="CU686" s="106"/>
      <c r="CV686" s="106"/>
      <c r="CW686" s="106"/>
      <c r="CX686" s="106"/>
      <c r="CY686" s="106"/>
      <c r="CZ686" s="106"/>
      <c r="DA686" s="106"/>
      <c r="DB686" s="106"/>
      <c r="DC686" s="106"/>
      <c r="DD686" s="106"/>
      <c r="DE686" s="106"/>
      <c r="DF686" s="106"/>
      <c r="DG686" s="106"/>
      <c r="DH686" s="106"/>
      <c r="DI686" s="106"/>
      <c r="DJ686" s="106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6"/>
      <c r="DV686" s="106"/>
      <c r="DW686" s="106"/>
      <c r="DX686" s="106"/>
      <c r="DY686" s="106"/>
      <c r="DZ686" s="106"/>
      <c r="EA686" s="106"/>
      <c r="EB686" s="106"/>
      <c r="EC686" s="106"/>
      <c r="ED686" s="106"/>
      <c r="EE686" s="106"/>
      <c r="EF686" s="106"/>
      <c r="EG686" s="106"/>
      <c r="EH686" s="106"/>
    </row>
    <row r="687" spans="9:138" s="95" customFormat="1" x14ac:dyDescent="0.15"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  <c r="BY687" s="106"/>
      <c r="BZ687" s="106"/>
      <c r="CA687" s="106"/>
      <c r="CB687" s="106"/>
      <c r="CC687" s="106"/>
      <c r="CD687" s="106"/>
      <c r="CE687" s="106"/>
      <c r="CF687" s="106"/>
      <c r="CG687" s="106"/>
      <c r="CH687" s="106"/>
      <c r="CI687" s="106"/>
      <c r="CJ687" s="106"/>
      <c r="CK687" s="106"/>
      <c r="CL687" s="106"/>
      <c r="CM687" s="106"/>
      <c r="CN687" s="106"/>
      <c r="CO687" s="106"/>
      <c r="CP687" s="106"/>
      <c r="CQ687" s="106"/>
      <c r="CR687" s="106"/>
      <c r="CS687" s="106"/>
      <c r="CT687" s="106"/>
      <c r="CU687" s="106"/>
      <c r="CV687" s="106"/>
      <c r="CW687" s="106"/>
      <c r="CX687" s="106"/>
      <c r="CY687" s="106"/>
      <c r="CZ687" s="106"/>
      <c r="DA687" s="106"/>
      <c r="DB687" s="106"/>
      <c r="DC687" s="106"/>
      <c r="DD687" s="106"/>
      <c r="DE687" s="106"/>
      <c r="DF687" s="106"/>
      <c r="DG687" s="106"/>
      <c r="DH687" s="106"/>
      <c r="DI687" s="106"/>
      <c r="DJ687" s="106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6"/>
      <c r="DV687" s="106"/>
      <c r="DW687" s="106"/>
      <c r="DX687" s="106"/>
      <c r="DY687" s="106"/>
      <c r="DZ687" s="106"/>
      <c r="EA687" s="106"/>
      <c r="EB687" s="106"/>
      <c r="EC687" s="106"/>
      <c r="ED687" s="106"/>
      <c r="EE687" s="106"/>
      <c r="EF687" s="106"/>
      <c r="EG687" s="106"/>
      <c r="EH687" s="106"/>
    </row>
    <row r="688" spans="9:138" s="95" customFormat="1" x14ac:dyDescent="0.15"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  <c r="BY688" s="106"/>
      <c r="BZ688" s="106"/>
      <c r="CA688" s="106"/>
      <c r="CB688" s="106"/>
      <c r="CC688" s="106"/>
      <c r="CD688" s="106"/>
      <c r="CE688" s="106"/>
      <c r="CF688" s="106"/>
      <c r="CG688" s="106"/>
      <c r="CH688" s="106"/>
      <c r="CI688" s="106"/>
      <c r="CJ688" s="106"/>
      <c r="CK688" s="106"/>
      <c r="CL688" s="106"/>
      <c r="CM688" s="106"/>
      <c r="CN688" s="106"/>
      <c r="CO688" s="106"/>
      <c r="CP688" s="106"/>
      <c r="CQ688" s="106"/>
      <c r="CR688" s="106"/>
      <c r="CS688" s="106"/>
      <c r="CT688" s="106"/>
      <c r="CU688" s="106"/>
      <c r="CV688" s="106"/>
      <c r="CW688" s="106"/>
      <c r="CX688" s="106"/>
      <c r="CY688" s="106"/>
      <c r="CZ688" s="106"/>
      <c r="DA688" s="106"/>
      <c r="DB688" s="106"/>
      <c r="DC688" s="106"/>
      <c r="DD688" s="106"/>
      <c r="DE688" s="106"/>
      <c r="DF688" s="106"/>
      <c r="DG688" s="106"/>
      <c r="DH688" s="106"/>
      <c r="DI688" s="106"/>
      <c r="DJ688" s="106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6"/>
      <c r="DV688" s="106"/>
      <c r="DW688" s="106"/>
      <c r="DX688" s="106"/>
      <c r="DY688" s="106"/>
      <c r="DZ688" s="106"/>
      <c r="EA688" s="106"/>
      <c r="EB688" s="106"/>
      <c r="EC688" s="106"/>
      <c r="ED688" s="106"/>
      <c r="EE688" s="106"/>
      <c r="EF688" s="106"/>
      <c r="EG688" s="106"/>
      <c r="EH688" s="106"/>
    </row>
    <row r="689" spans="9:138" s="95" customFormat="1" x14ac:dyDescent="0.15"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  <c r="BY689" s="106"/>
      <c r="BZ689" s="106"/>
      <c r="CA689" s="106"/>
      <c r="CB689" s="106"/>
      <c r="CC689" s="106"/>
      <c r="CD689" s="106"/>
      <c r="CE689" s="106"/>
      <c r="CF689" s="106"/>
      <c r="CG689" s="106"/>
      <c r="CH689" s="106"/>
      <c r="CI689" s="106"/>
      <c r="CJ689" s="106"/>
      <c r="CK689" s="106"/>
      <c r="CL689" s="106"/>
      <c r="CM689" s="106"/>
      <c r="CN689" s="106"/>
      <c r="CO689" s="106"/>
      <c r="CP689" s="106"/>
      <c r="CQ689" s="106"/>
      <c r="CR689" s="106"/>
      <c r="CS689" s="106"/>
      <c r="CT689" s="106"/>
      <c r="CU689" s="106"/>
      <c r="CV689" s="106"/>
      <c r="CW689" s="106"/>
      <c r="CX689" s="106"/>
      <c r="CY689" s="106"/>
      <c r="CZ689" s="106"/>
      <c r="DA689" s="106"/>
      <c r="DB689" s="106"/>
      <c r="DC689" s="106"/>
      <c r="DD689" s="106"/>
      <c r="DE689" s="106"/>
      <c r="DF689" s="106"/>
      <c r="DG689" s="106"/>
      <c r="DH689" s="106"/>
      <c r="DI689" s="106"/>
      <c r="DJ689" s="106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6"/>
      <c r="DV689" s="106"/>
      <c r="DW689" s="106"/>
      <c r="DX689" s="106"/>
      <c r="DY689" s="106"/>
      <c r="DZ689" s="106"/>
      <c r="EA689" s="106"/>
      <c r="EB689" s="106"/>
      <c r="EC689" s="106"/>
      <c r="ED689" s="106"/>
      <c r="EE689" s="106"/>
      <c r="EF689" s="106"/>
      <c r="EG689" s="106"/>
      <c r="EH689" s="106"/>
    </row>
    <row r="690" spans="9:138" s="95" customFormat="1" x14ac:dyDescent="0.15"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  <c r="BY690" s="106"/>
      <c r="BZ690" s="106"/>
      <c r="CA690" s="106"/>
      <c r="CB690" s="106"/>
      <c r="CC690" s="106"/>
      <c r="CD690" s="106"/>
      <c r="CE690" s="106"/>
      <c r="CF690" s="106"/>
      <c r="CG690" s="106"/>
      <c r="CH690" s="106"/>
      <c r="CI690" s="106"/>
      <c r="CJ690" s="106"/>
      <c r="CK690" s="106"/>
      <c r="CL690" s="106"/>
      <c r="CM690" s="106"/>
      <c r="CN690" s="106"/>
      <c r="CO690" s="106"/>
      <c r="CP690" s="106"/>
      <c r="CQ690" s="106"/>
      <c r="CR690" s="106"/>
      <c r="CS690" s="106"/>
      <c r="CT690" s="106"/>
      <c r="CU690" s="106"/>
      <c r="CV690" s="106"/>
      <c r="CW690" s="106"/>
      <c r="CX690" s="106"/>
      <c r="CY690" s="106"/>
      <c r="CZ690" s="106"/>
      <c r="DA690" s="106"/>
      <c r="DB690" s="106"/>
      <c r="DC690" s="106"/>
      <c r="DD690" s="106"/>
      <c r="DE690" s="106"/>
      <c r="DF690" s="106"/>
      <c r="DG690" s="106"/>
      <c r="DH690" s="106"/>
      <c r="DI690" s="106"/>
      <c r="DJ690" s="106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6"/>
      <c r="DV690" s="106"/>
      <c r="DW690" s="106"/>
      <c r="DX690" s="106"/>
      <c r="DY690" s="106"/>
      <c r="DZ690" s="106"/>
      <c r="EA690" s="106"/>
      <c r="EB690" s="106"/>
      <c r="EC690" s="106"/>
      <c r="ED690" s="106"/>
      <c r="EE690" s="106"/>
      <c r="EF690" s="106"/>
      <c r="EG690" s="106"/>
      <c r="EH690" s="106"/>
    </row>
    <row r="691" spans="9:138" s="95" customFormat="1" x14ac:dyDescent="0.15"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  <c r="BY691" s="106"/>
      <c r="BZ691" s="106"/>
      <c r="CA691" s="106"/>
      <c r="CB691" s="106"/>
      <c r="CC691" s="106"/>
      <c r="CD691" s="106"/>
      <c r="CE691" s="106"/>
      <c r="CF691" s="106"/>
      <c r="CG691" s="106"/>
      <c r="CH691" s="106"/>
      <c r="CI691" s="106"/>
      <c r="CJ691" s="106"/>
      <c r="CK691" s="106"/>
      <c r="CL691" s="106"/>
      <c r="CM691" s="106"/>
      <c r="CN691" s="106"/>
      <c r="CO691" s="106"/>
      <c r="CP691" s="106"/>
      <c r="CQ691" s="106"/>
      <c r="CR691" s="106"/>
      <c r="CS691" s="106"/>
      <c r="CT691" s="106"/>
      <c r="CU691" s="106"/>
      <c r="CV691" s="106"/>
      <c r="CW691" s="106"/>
      <c r="CX691" s="106"/>
      <c r="CY691" s="106"/>
      <c r="CZ691" s="106"/>
      <c r="DA691" s="106"/>
      <c r="DB691" s="106"/>
      <c r="DC691" s="106"/>
      <c r="DD691" s="106"/>
      <c r="DE691" s="106"/>
      <c r="DF691" s="106"/>
      <c r="DG691" s="106"/>
      <c r="DH691" s="106"/>
      <c r="DI691" s="106"/>
      <c r="DJ691" s="106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6"/>
      <c r="DV691" s="106"/>
      <c r="DW691" s="106"/>
      <c r="DX691" s="106"/>
      <c r="DY691" s="106"/>
      <c r="DZ691" s="106"/>
      <c r="EA691" s="106"/>
      <c r="EB691" s="106"/>
      <c r="EC691" s="106"/>
      <c r="ED691" s="106"/>
      <c r="EE691" s="106"/>
      <c r="EF691" s="106"/>
      <c r="EG691" s="106"/>
      <c r="EH691" s="106"/>
    </row>
    <row r="692" spans="9:138" s="95" customFormat="1" x14ac:dyDescent="0.15"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  <c r="BY692" s="106"/>
      <c r="BZ692" s="106"/>
      <c r="CA692" s="106"/>
      <c r="CB692" s="106"/>
      <c r="CC692" s="106"/>
      <c r="CD692" s="106"/>
      <c r="CE692" s="106"/>
      <c r="CF692" s="106"/>
      <c r="CG692" s="106"/>
      <c r="CH692" s="106"/>
      <c r="CI692" s="106"/>
      <c r="CJ692" s="106"/>
      <c r="CK692" s="106"/>
      <c r="CL692" s="106"/>
      <c r="CM692" s="106"/>
      <c r="CN692" s="106"/>
      <c r="CO692" s="106"/>
      <c r="CP692" s="106"/>
      <c r="CQ692" s="106"/>
      <c r="CR692" s="106"/>
      <c r="CS692" s="106"/>
      <c r="CT692" s="106"/>
      <c r="CU692" s="106"/>
      <c r="CV692" s="106"/>
      <c r="CW692" s="106"/>
      <c r="CX692" s="106"/>
      <c r="CY692" s="106"/>
      <c r="CZ692" s="106"/>
      <c r="DA692" s="106"/>
      <c r="DB692" s="106"/>
      <c r="DC692" s="106"/>
      <c r="DD692" s="106"/>
      <c r="DE692" s="106"/>
      <c r="DF692" s="106"/>
      <c r="DG692" s="106"/>
      <c r="DH692" s="106"/>
      <c r="DI692" s="106"/>
      <c r="DJ692" s="106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6"/>
      <c r="DV692" s="106"/>
      <c r="DW692" s="106"/>
      <c r="DX692" s="106"/>
      <c r="DY692" s="106"/>
      <c r="DZ692" s="106"/>
      <c r="EA692" s="106"/>
      <c r="EB692" s="106"/>
      <c r="EC692" s="106"/>
      <c r="ED692" s="106"/>
      <c r="EE692" s="106"/>
      <c r="EF692" s="106"/>
      <c r="EG692" s="106"/>
      <c r="EH692" s="106"/>
    </row>
    <row r="693" spans="9:138" s="95" customFormat="1" x14ac:dyDescent="0.15"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  <c r="BY693" s="106"/>
      <c r="BZ693" s="106"/>
      <c r="CA693" s="106"/>
      <c r="CB693" s="106"/>
      <c r="CC693" s="106"/>
      <c r="CD693" s="106"/>
      <c r="CE693" s="106"/>
      <c r="CF693" s="106"/>
      <c r="CG693" s="106"/>
      <c r="CH693" s="106"/>
      <c r="CI693" s="106"/>
      <c r="CJ693" s="106"/>
      <c r="CK693" s="106"/>
      <c r="CL693" s="106"/>
      <c r="CM693" s="106"/>
      <c r="CN693" s="106"/>
      <c r="CO693" s="106"/>
      <c r="CP693" s="106"/>
      <c r="CQ693" s="106"/>
      <c r="CR693" s="106"/>
      <c r="CS693" s="106"/>
      <c r="CT693" s="106"/>
      <c r="CU693" s="106"/>
      <c r="CV693" s="106"/>
      <c r="CW693" s="106"/>
      <c r="CX693" s="106"/>
      <c r="CY693" s="106"/>
      <c r="CZ693" s="106"/>
      <c r="DA693" s="106"/>
      <c r="DB693" s="106"/>
      <c r="DC693" s="106"/>
      <c r="DD693" s="106"/>
      <c r="DE693" s="106"/>
      <c r="DF693" s="106"/>
      <c r="DG693" s="106"/>
      <c r="DH693" s="106"/>
      <c r="DI693" s="106"/>
      <c r="DJ693" s="106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6"/>
      <c r="DV693" s="106"/>
      <c r="DW693" s="106"/>
      <c r="DX693" s="106"/>
      <c r="DY693" s="106"/>
      <c r="DZ693" s="106"/>
      <c r="EA693" s="106"/>
      <c r="EB693" s="106"/>
      <c r="EC693" s="106"/>
      <c r="ED693" s="106"/>
      <c r="EE693" s="106"/>
      <c r="EF693" s="106"/>
      <c r="EG693" s="106"/>
      <c r="EH693" s="106"/>
    </row>
    <row r="694" spans="9:138" s="95" customFormat="1" x14ac:dyDescent="0.15"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  <c r="BY694" s="106"/>
      <c r="BZ694" s="106"/>
      <c r="CA694" s="106"/>
      <c r="CB694" s="106"/>
      <c r="CC694" s="106"/>
      <c r="CD694" s="106"/>
      <c r="CE694" s="106"/>
      <c r="CF694" s="106"/>
      <c r="CG694" s="106"/>
      <c r="CH694" s="106"/>
      <c r="CI694" s="106"/>
      <c r="CJ694" s="106"/>
      <c r="CK694" s="106"/>
      <c r="CL694" s="106"/>
      <c r="CM694" s="106"/>
      <c r="CN694" s="106"/>
      <c r="CO694" s="106"/>
      <c r="CP694" s="106"/>
      <c r="CQ694" s="106"/>
      <c r="CR694" s="106"/>
      <c r="CS694" s="106"/>
      <c r="CT694" s="106"/>
      <c r="CU694" s="106"/>
      <c r="CV694" s="106"/>
      <c r="CW694" s="106"/>
      <c r="CX694" s="106"/>
      <c r="CY694" s="106"/>
      <c r="CZ694" s="106"/>
      <c r="DA694" s="106"/>
      <c r="DB694" s="106"/>
      <c r="DC694" s="106"/>
      <c r="DD694" s="106"/>
      <c r="DE694" s="106"/>
      <c r="DF694" s="106"/>
      <c r="DG694" s="106"/>
      <c r="DH694" s="106"/>
      <c r="DI694" s="106"/>
      <c r="DJ694" s="106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6"/>
      <c r="DV694" s="106"/>
      <c r="DW694" s="106"/>
      <c r="DX694" s="106"/>
      <c r="DY694" s="106"/>
      <c r="DZ694" s="106"/>
      <c r="EA694" s="106"/>
      <c r="EB694" s="106"/>
      <c r="EC694" s="106"/>
      <c r="ED694" s="106"/>
      <c r="EE694" s="106"/>
      <c r="EF694" s="106"/>
      <c r="EG694" s="106"/>
      <c r="EH694" s="106"/>
    </row>
    <row r="695" spans="9:138" s="95" customFormat="1" x14ac:dyDescent="0.15"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  <c r="BY695" s="106"/>
      <c r="BZ695" s="106"/>
      <c r="CA695" s="106"/>
      <c r="CB695" s="106"/>
      <c r="CC695" s="106"/>
      <c r="CD695" s="106"/>
      <c r="CE695" s="106"/>
      <c r="CF695" s="106"/>
      <c r="CG695" s="106"/>
      <c r="CH695" s="106"/>
      <c r="CI695" s="106"/>
      <c r="CJ695" s="106"/>
      <c r="CK695" s="106"/>
      <c r="CL695" s="106"/>
      <c r="CM695" s="106"/>
      <c r="CN695" s="106"/>
      <c r="CO695" s="106"/>
      <c r="CP695" s="106"/>
      <c r="CQ695" s="106"/>
      <c r="CR695" s="106"/>
      <c r="CS695" s="106"/>
      <c r="CT695" s="106"/>
      <c r="CU695" s="106"/>
      <c r="CV695" s="106"/>
      <c r="CW695" s="106"/>
      <c r="CX695" s="106"/>
      <c r="CY695" s="106"/>
      <c r="CZ695" s="106"/>
      <c r="DA695" s="106"/>
      <c r="DB695" s="106"/>
      <c r="DC695" s="106"/>
      <c r="DD695" s="106"/>
      <c r="DE695" s="106"/>
      <c r="DF695" s="106"/>
      <c r="DG695" s="106"/>
      <c r="DH695" s="106"/>
      <c r="DI695" s="106"/>
      <c r="DJ695" s="106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6"/>
      <c r="DV695" s="106"/>
      <c r="DW695" s="106"/>
      <c r="DX695" s="106"/>
      <c r="DY695" s="106"/>
      <c r="DZ695" s="106"/>
      <c r="EA695" s="106"/>
      <c r="EB695" s="106"/>
      <c r="EC695" s="106"/>
      <c r="ED695" s="106"/>
      <c r="EE695" s="106"/>
      <c r="EF695" s="106"/>
      <c r="EG695" s="106"/>
      <c r="EH695" s="106"/>
    </row>
    <row r="696" spans="9:138" s="95" customFormat="1" x14ac:dyDescent="0.15"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  <c r="BY696" s="106"/>
      <c r="BZ696" s="106"/>
      <c r="CA696" s="106"/>
      <c r="CB696" s="106"/>
      <c r="CC696" s="106"/>
      <c r="CD696" s="106"/>
      <c r="CE696" s="106"/>
      <c r="CF696" s="106"/>
      <c r="CG696" s="106"/>
      <c r="CH696" s="106"/>
      <c r="CI696" s="106"/>
      <c r="CJ696" s="106"/>
      <c r="CK696" s="106"/>
      <c r="CL696" s="106"/>
      <c r="CM696" s="106"/>
      <c r="CN696" s="106"/>
      <c r="CO696" s="106"/>
      <c r="CP696" s="106"/>
      <c r="CQ696" s="106"/>
      <c r="CR696" s="106"/>
      <c r="CS696" s="106"/>
      <c r="CT696" s="106"/>
      <c r="CU696" s="106"/>
      <c r="CV696" s="106"/>
      <c r="CW696" s="106"/>
      <c r="CX696" s="106"/>
      <c r="CY696" s="106"/>
      <c r="CZ696" s="106"/>
      <c r="DA696" s="106"/>
      <c r="DB696" s="106"/>
      <c r="DC696" s="106"/>
      <c r="DD696" s="106"/>
      <c r="DE696" s="106"/>
      <c r="DF696" s="106"/>
      <c r="DG696" s="106"/>
      <c r="DH696" s="106"/>
      <c r="DI696" s="106"/>
      <c r="DJ696" s="106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6"/>
      <c r="DV696" s="106"/>
      <c r="DW696" s="106"/>
      <c r="DX696" s="106"/>
      <c r="DY696" s="106"/>
      <c r="DZ696" s="106"/>
      <c r="EA696" s="106"/>
      <c r="EB696" s="106"/>
      <c r="EC696" s="106"/>
      <c r="ED696" s="106"/>
      <c r="EE696" s="106"/>
      <c r="EF696" s="106"/>
      <c r="EG696" s="106"/>
      <c r="EH696" s="106"/>
    </row>
    <row r="697" spans="9:138" s="95" customFormat="1" x14ac:dyDescent="0.15"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  <c r="BY697" s="106"/>
      <c r="BZ697" s="106"/>
      <c r="CA697" s="106"/>
      <c r="CB697" s="106"/>
      <c r="CC697" s="106"/>
      <c r="CD697" s="106"/>
      <c r="CE697" s="106"/>
      <c r="CF697" s="106"/>
      <c r="CG697" s="106"/>
      <c r="CH697" s="106"/>
      <c r="CI697" s="106"/>
      <c r="CJ697" s="106"/>
      <c r="CK697" s="106"/>
      <c r="CL697" s="106"/>
      <c r="CM697" s="106"/>
      <c r="CN697" s="106"/>
      <c r="CO697" s="106"/>
      <c r="CP697" s="106"/>
      <c r="CQ697" s="106"/>
      <c r="CR697" s="106"/>
      <c r="CS697" s="106"/>
      <c r="CT697" s="106"/>
      <c r="CU697" s="106"/>
      <c r="CV697" s="106"/>
      <c r="CW697" s="106"/>
      <c r="CX697" s="106"/>
      <c r="CY697" s="106"/>
      <c r="CZ697" s="106"/>
      <c r="DA697" s="106"/>
      <c r="DB697" s="106"/>
      <c r="DC697" s="106"/>
      <c r="DD697" s="106"/>
      <c r="DE697" s="106"/>
      <c r="DF697" s="106"/>
      <c r="DG697" s="106"/>
      <c r="DH697" s="106"/>
      <c r="DI697" s="106"/>
      <c r="DJ697" s="106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6"/>
      <c r="DV697" s="106"/>
      <c r="DW697" s="106"/>
      <c r="DX697" s="106"/>
      <c r="DY697" s="106"/>
      <c r="DZ697" s="106"/>
      <c r="EA697" s="106"/>
      <c r="EB697" s="106"/>
      <c r="EC697" s="106"/>
      <c r="ED697" s="106"/>
      <c r="EE697" s="106"/>
      <c r="EF697" s="106"/>
      <c r="EG697" s="106"/>
      <c r="EH697" s="106"/>
    </row>
    <row r="698" spans="9:138" s="95" customFormat="1" x14ac:dyDescent="0.15"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  <c r="BY698" s="106"/>
      <c r="BZ698" s="106"/>
      <c r="CA698" s="106"/>
      <c r="CB698" s="106"/>
      <c r="CC698" s="106"/>
      <c r="CD698" s="106"/>
      <c r="CE698" s="106"/>
      <c r="CF698" s="106"/>
      <c r="CG698" s="106"/>
      <c r="CH698" s="106"/>
      <c r="CI698" s="106"/>
      <c r="CJ698" s="106"/>
      <c r="CK698" s="106"/>
      <c r="CL698" s="106"/>
      <c r="CM698" s="106"/>
      <c r="CN698" s="106"/>
      <c r="CO698" s="106"/>
      <c r="CP698" s="106"/>
      <c r="CQ698" s="106"/>
      <c r="CR698" s="106"/>
      <c r="CS698" s="106"/>
      <c r="CT698" s="106"/>
      <c r="CU698" s="106"/>
      <c r="CV698" s="106"/>
      <c r="CW698" s="106"/>
      <c r="CX698" s="106"/>
      <c r="CY698" s="106"/>
      <c r="CZ698" s="106"/>
      <c r="DA698" s="106"/>
      <c r="DB698" s="106"/>
      <c r="DC698" s="106"/>
      <c r="DD698" s="106"/>
      <c r="DE698" s="106"/>
      <c r="DF698" s="106"/>
      <c r="DG698" s="106"/>
      <c r="DH698" s="106"/>
      <c r="DI698" s="106"/>
      <c r="DJ698" s="106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6"/>
      <c r="DV698" s="106"/>
      <c r="DW698" s="106"/>
      <c r="DX698" s="106"/>
      <c r="DY698" s="106"/>
      <c r="DZ698" s="106"/>
      <c r="EA698" s="106"/>
      <c r="EB698" s="106"/>
      <c r="EC698" s="106"/>
      <c r="ED698" s="106"/>
      <c r="EE698" s="106"/>
      <c r="EF698" s="106"/>
      <c r="EG698" s="106"/>
      <c r="EH698" s="106"/>
    </row>
    <row r="699" spans="9:138" s="95" customFormat="1" x14ac:dyDescent="0.15"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  <c r="BY699" s="106"/>
      <c r="BZ699" s="106"/>
      <c r="CA699" s="106"/>
      <c r="CB699" s="106"/>
      <c r="CC699" s="106"/>
      <c r="CD699" s="106"/>
      <c r="CE699" s="106"/>
      <c r="CF699" s="106"/>
      <c r="CG699" s="106"/>
      <c r="CH699" s="106"/>
      <c r="CI699" s="106"/>
      <c r="CJ699" s="106"/>
      <c r="CK699" s="106"/>
      <c r="CL699" s="106"/>
      <c r="CM699" s="106"/>
      <c r="CN699" s="106"/>
      <c r="CO699" s="106"/>
      <c r="CP699" s="106"/>
      <c r="CQ699" s="106"/>
      <c r="CR699" s="106"/>
      <c r="CS699" s="106"/>
      <c r="CT699" s="106"/>
      <c r="CU699" s="106"/>
      <c r="CV699" s="106"/>
      <c r="CW699" s="106"/>
      <c r="CX699" s="106"/>
      <c r="CY699" s="106"/>
      <c r="CZ699" s="106"/>
      <c r="DA699" s="106"/>
      <c r="DB699" s="106"/>
      <c r="DC699" s="106"/>
      <c r="DD699" s="106"/>
      <c r="DE699" s="106"/>
      <c r="DF699" s="106"/>
      <c r="DG699" s="106"/>
      <c r="DH699" s="106"/>
      <c r="DI699" s="106"/>
      <c r="DJ699" s="106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6"/>
      <c r="DV699" s="106"/>
      <c r="DW699" s="106"/>
      <c r="DX699" s="106"/>
      <c r="DY699" s="106"/>
      <c r="DZ699" s="106"/>
      <c r="EA699" s="106"/>
      <c r="EB699" s="106"/>
      <c r="EC699" s="106"/>
      <c r="ED699" s="106"/>
      <c r="EE699" s="106"/>
      <c r="EF699" s="106"/>
      <c r="EG699" s="106"/>
      <c r="EH699" s="106"/>
    </row>
    <row r="700" spans="9:138" s="95" customFormat="1" x14ac:dyDescent="0.15"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  <c r="BY700" s="106"/>
      <c r="BZ700" s="106"/>
      <c r="CA700" s="106"/>
      <c r="CB700" s="106"/>
      <c r="CC700" s="106"/>
      <c r="CD700" s="106"/>
      <c r="CE700" s="106"/>
      <c r="CF700" s="106"/>
      <c r="CG700" s="106"/>
      <c r="CH700" s="106"/>
      <c r="CI700" s="106"/>
      <c r="CJ700" s="106"/>
      <c r="CK700" s="106"/>
      <c r="CL700" s="106"/>
      <c r="CM700" s="106"/>
      <c r="CN700" s="106"/>
      <c r="CO700" s="106"/>
      <c r="CP700" s="106"/>
      <c r="CQ700" s="106"/>
      <c r="CR700" s="106"/>
      <c r="CS700" s="106"/>
      <c r="CT700" s="106"/>
      <c r="CU700" s="106"/>
      <c r="CV700" s="106"/>
      <c r="CW700" s="106"/>
      <c r="CX700" s="106"/>
      <c r="CY700" s="106"/>
      <c r="CZ700" s="106"/>
      <c r="DA700" s="106"/>
      <c r="DB700" s="106"/>
      <c r="DC700" s="106"/>
      <c r="DD700" s="106"/>
      <c r="DE700" s="106"/>
      <c r="DF700" s="106"/>
      <c r="DG700" s="106"/>
      <c r="DH700" s="106"/>
      <c r="DI700" s="106"/>
      <c r="DJ700" s="106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6"/>
      <c r="DV700" s="106"/>
      <c r="DW700" s="106"/>
      <c r="DX700" s="106"/>
      <c r="DY700" s="106"/>
      <c r="DZ700" s="106"/>
      <c r="EA700" s="106"/>
      <c r="EB700" s="106"/>
      <c r="EC700" s="106"/>
      <c r="ED700" s="106"/>
      <c r="EE700" s="106"/>
      <c r="EF700" s="106"/>
      <c r="EG700" s="106"/>
      <c r="EH700" s="106"/>
    </row>
    <row r="701" spans="9:138" s="95" customFormat="1" x14ac:dyDescent="0.15"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  <c r="BY701" s="106"/>
      <c r="BZ701" s="106"/>
      <c r="CA701" s="106"/>
      <c r="CB701" s="106"/>
      <c r="CC701" s="106"/>
      <c r="CD701" s="106"/>
      <c r="CE701" s="106"/>
      <c r="CF701" s="106"/>
      <c r="CG701" s="106"/>
      <c r="CH701" s="106"/>
      <c r="CI701" s="106"/>
      <c r="CJ701" s="106"/>
      <c r="CK701" s="106"/>
      <c r="CL701" s="106"/>
      <c r="CM701" s="106"/>
      <c r="CN701" s="106"/>
      <c r="CO701" s="106"/>
      <c r="CP701" s="106"/>
      <c r="CQ701" s="106"/>
      <c r="CR701" s="106"/>
      <c r="CS701" s="106"/>
      <c r="CT701" s="106"/>
      <c r="CU701" s="106"/>
      <c r="CV701" s="106"/>
      <c r="CW701" s="106"/>
      <c r="CX701" s="106"/>
      <c r="CY701" s="106"/>
      <c r="CZ701" s="106"/>
      <c r="DA701" s="106"/>
      <c r="DB701" s="106"/>
      <c r="DC701" s="106"/>
      <c r="DD701" s="106"/>
      <c r="DE701" s="106"/>
      <c r="DF701" s="106"/>
      <c r="DG701" s="106"/>
      <c r="DH701" s="106"/>
      <c r="DI701" s="106"/>
      <c r="DJ701" s="106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6"/>
      <c r="DV701" s="106"/>
      <c r="DW701" s="106"/>
      <c r="DX701" s="106"/>
      <c r="DY701" s="106"/>
      <c r="DZ701" s="106"/>
      <c r="EA701" s="106"/>
      <c r="EB701" s="106"/>
      <c r="EC701" s="106"/>
      <c r="ED701" s="106"/>
      <c r="EE701" s="106"/>
      <c r="EF701" s="106"/>
      <c r="EG701" s="106"/>
      <c r="EH701" s="106"/>
    </row>
    <row r="702" spans="9:138" s="95" customFormat="1" x14ac:dyDescent="0.15"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  <c r="BY702" s="106"/>
      <c r="BZ702" s="106"/>
      <c r="CA702" s="106"/>
      <c r="CB702" s="106"/>
      <c r="CC702" s="106"/>
      <c r="CD702" s="106"/>
      <c r="CE702" s="106"/>
      <c r="CF702" s="106"/>
      <c r="CG702" s="106"/>
      <c r="CH702" s="106"/>
      <c r="CI702" s="106"/>
      <c r="CJ702" s="106"/>
      <c r="CK702" s="106"/>
      <c r="CL702" s="106"/>
      <c r="CM702" s="106"/>
      <c r="CN702" s="106"/>
      <c r="CO702" s="106"/>
      <c r="CP702" s="106"/>
      <c r="CQ702" s="106"/>
      <c r="CR702" s="106"/>
      <c r="CS702" s="106"/>
      <c r="CT702" s="106"/>
      <c r="CU702" s="106"/>
      <c r="CV702" s="106"/>
      <c r="CW702" s="106"/>
      <c r="CX702" s="106"/>
      <c r="CY702" s="106"/>
      <c r="CZ702" s="106"/>
      <c r="DA702" s="106"/>
      <c r="DB702" s="106"/>
      <c r="DC702" s="106"/>
      <c r="DD702" s="106"/>
      <c r="DE702" s="106"/>
      <c r="DF702" s="106"/>
      <c r="DG702" s="106"/>
      <c r="DH702" s="106"/>
      <c r="DI702" s="106"/>
      <c r="DJ702" s="106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6"/>
      <c r="DV702" s="106"/>
      <c r="DW702" s="106"/>
      <c r="DX702" s="106"/>
      <c r="DY702" s="106"/>
      <c r="DZ702" s="106"/>
      <c r="EA702" s="106"/>
      <c r="EB702" s="106"/>
      <c r="EC702" s="106"/>
      <c r="ED702" s="106"/>
      <c r="EE702" s="106"/>
      <c r="EF702" s="106"/>
      <c r="EG702" s="106"/>
      <c r="EH702" s="106"/>
    </row>
    <row r="703" spans="9:138" s="95" customFormat="1" x14ac:dyDescent="0.15"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  <c r="BY703" s="106"/>
      <c r="BZ703" s="106"/>
      <c r="CA703" s="106"/>
      <c r="CB703" s="106"/>
      <c r="CC703" s="106"/>
      <c r="CD703" s="106"/>
      <c r="CE703" s="106"/>
      <c r="CF703" s="106"/>
      <c r="CG703" s="106"/>
      <c r="CH703" s="106"/>
      <c r="CI703" s="106"/>
      <c r="CJ703" s="106"/>
      <c r="CK703" s="106"/>
      <c r="CL703" s="106"/>
      <c r="CM703" s="106"/>
      <c r="CN703" s="106"/>
      <c r="CO703" s="106"/>
      <c r="CP703" s="106"/>
      <c r="CQ703" s="106"/>
      <c r="CR703" s="106"/>
      <c r="CS703" s="106"/>
      <c r="CT703" s="106"/>
      <c r="CU703" s="106"/>
      <c r="CV703" s="106"/>
      <c r="CW703" s="106"/>
      <c r="CX703" s="106"/>
      <c r="CY703" s="106"/>
      <c r="CZ703" s="106"/>
      <c r="DA703" s="106"/>
      <c r="DB703" s="106"/>
      <c r="DC703" s="106"/>
      <c r="DD703" s="106"/>
      <c r="DE703" s="106"/>
      <c r="DF703" s="106"/>
      <c r="DG703" s="106"/>
      <c r="DH703" s="106"/>
      <c r="DI703" s="106"/>
      <c r="DJ703" s="106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6"/>
      <c r="DV703" s="106"/>
      <c r="DW703" s="106"/>
      <c r="DX703" s="106"/>
      <c r="DY703" s="106"/>
      <c r="DZ703" s="106"/>
      <c r="EA703" s="106"/>
      <c r="EB703" s="106"/>
      <c r="EC703" s="106"/>
      <c r="ED703" s="106"/>
      <c r="EE703" s="106"/>
      <c r="EF703" s="106"/>
      <c r="EG703" s="106"/>
      <c r="EH703" s="106"/>
    </row>
    <row r="704" spans="9:138" s="95" customFormat="1" x14ac:dyDescent="0.15"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  <c r="BY704" s="106"/>
      <c r="BZ704" s="106"/>
      <c r="CA704" s="106"/>
      <c r="CB704" s="106"/>
      <c r="CC704" s="106"/>
      <c r="CD704" s="106"/>
      <c r="CE704" s="106"/>
      <c r="CF704" s="106"/>
      <c r="CG704" s="106"/>
      <c r="CH704" s="106"/>
      <c r="CI704" s="106"/>
      <c r="CJ704" s="106"/>
      <c r="CK704" s="106"/>
      <c r="CL704" s="106"/>
      <c r="CM704" s="106"/>
      <c r="CN704" s="106"/>
      <c r="CO704" s="106"/>
      <c r="CP704" s="106"/>
      <c r="CQ704" s="106"/>
      <c r="CR704" s="106"/>
      <c r="CS704" s="106"/>
      <c r="CT704" s="106"/>
      <c r="CU704" s="106"/>
      <c r="CV704" s="106"/>
      <c r="CW704" s="106"/>
      <c r="CX704" s="106"/>
      <c r="CY704" s="106"/>
      <c r="CZ704" s="106"/>
      <c r="DA704" s="106"/>
      <c r="DB704" s="106"/>
      <c r="DC704" s="106"/>
      <c r="DD704" s="106"/>
      <c r="DE704" s="106"/>
      <c r="DF704" s="106"/>
      <c r="DG704" s="106"/>
      <c r="DH704" s="106"/>
      <c r="DI704" s="106"/>
      <c r="DJ704" s="106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6"/>
      <c r="DV704" s="106"/>
      <c r="DW704" s="106"/>
      <c r="DX704" s="106"/>
      <c r="DY704" s="106"/>
      <c r="DZ704" s="106"/>
      <c r="EA704" s="106"/>
      <c r="EB704" s="106"/>
      <c r="EC704" s="106"/>
      <c r="ED704" s="106"/>
      <c r="EE704" s="106"/>
      <c r="EF704" s="106"/>
      <c r="EG704" s="106"/>
      <c r="EH704" s="106"/>
    </row>
    <row r="705" spans="9:138" s="95" customFormat="1" x14ac:dyDescent="0.15"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  <c r="BY705" s="106"/>
      <c r="BZ705" s="106"/>
      <c r="CA705" s="106"/>
      <c r="CB705" s="106"/>
      <c r="CC705" s="106"/>
      <c r="CD705" s="106"/>
      <c r="CE705" s="106"/>
      <c r="CF705" s="106"/>
      <c r="CG705" s="106"/>
      <c r="CH705" s="106"/>
      <c r="CI705" s="106"/>
      <c r="CJ705" s="106"/>
      <c r="CK705" s="106"/>
      <c r="CL705" s="106"/>
      <c r="CM705" s="106"/>
      <c r="CN705" s="106"/>
      <c r="CO705" s="106"/>
      <c r="CP705" s="106"/>
      <c r="CQ705" s="106"/>
      <c r="CR705" s="106"/>
      <c r="CS705" s="106"/>
      <c r="CT705" s="106"/>
      <c r="CU705" s="106"/>
      <c r="CV705" s="106"/>
      <c r="CW705" s="106"/>
      <c r="CX705" s="106"/>
      <c r="CY705" s="106"/>
      <c r="CZ705" s="106"/>
      <c r="DA705" s="106"/>
      <c r="DB705" s="106"/>
      <c r="DC705" s="106"/>
      <c r="DD705" s="106"/>
      <c r="DE705" s="106"/>
      <c r="DF705" s="106"/>
      <c r="DG705" s="106"/>
      <c r="DH705" s="106"/>
      <c r="DI705" s="106"/>
      <c r="DJ705" s="106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6"/>
      <c r="DV705" s="106"/>
      <c r="DW705" s="106"/>
      <c r="DX705" s="106"/>
      <c r="DY705" s="106"/>
      <c r="DZ705" s="106"/>
      <c r="EA705" s="106"/>
      <c r="EB705" s="106"/>
      <c r="EC705" s="106"/>
      <c r="ED705" s="106"/>
      <c r="EE705" s="106"/>
      <c r="EF705" s="106"/>
      <c r="EG705" s="106"/>
      <c r="EH705" s="106"/>
    </row>
    <row r="706" spans="9:138" s="95" customFormat="1" x14ac:dyDescent="0.15"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  <c r="BY706" s="106"/>
      <c r="BZ706" s="106"/>
      <c r="CA706" s="106"/>
      <c r="CB706" s="106"/>
      <c r="CC706" s="106"/>
      <c r="CD706" s="106"/>
      <c r="CE706" s="106"/>
      <c r="CF706" s="106"/>
      <c r="CG706" s="106"/>
      <c r="CH706" s="106"/>
      <c r="CI706" s="106"/>
      <c r="CJ706" s="106"/>
      <c r="CK706" s="106"/>
      <c r="CL706" s="106"/>
      <c r="CM706" s="106"/>
      <c r="CN706" s="106"/>
      <c r="CO706" s="106"/>
      <c r="CP706" s="106"/>
      <c r="CQ706" s="106"/>
      <c r="CR706" s="106"/>
      <c r="CS706" s="106"/>
      <c r="CT706" s="106"/>
      <c r="CU706" s="106"/>
      <c r="CV706" s="106"/>
      <c r="CW706" s="106"/>
      <c r="CX706" s="106"/>
      <c r="CY706" s="106"/>
      <c r="CZ706" s="106"/>
      <c r="DA706" s="106"/>
      <c r="DB706" s="106"/>
      <c r="DC706" s="106"/>
      <c r="DD706" s="106"/>
      <c r="DE706" s="106"/>
      <c r="DF706" s="106"/>
      <c r="DG706" s="106"/>
      <c r="DH706" s="106"/>
      <c r="DI706" s="106"/>
      <c r="DJ706" s="106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6"/>
      <c r="DV706" s="106"/>
      <c r="DW706" s="106"/>
      <c r="DX706" s="106"/>
      <c r="DY706" s="106"/>
      <c r="DZ706" s="106"/>
      <c r="EA706" s="106"/>
      <c r="EB706" s="106"/>
      <c r="EC706" s="106"/>
      <c r="ED706" s="106"/>
      <c r="EE706" s="106"/>
      <c r="EF706" s="106"/>
      <c r="EG706" s="106"/>
      <c r="EH706" s="106"/>
    </row>
    <row r="707" spans="9:138" s="95" customFormat="1" x14ac:dyDescent="0.15"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  <c r="BY707" s="106"/>
      <c r="BZ707" s="106"/>
      <c r="CA707" s="106"/>
      <c r="CB707" s="106"/>
      <c r="CC707" s="106"/>
      <c r="CD707" s="106"/>
      <c r="CE707" s="106"/>
      <c r="CF707" s="106"/>
      <c r="CG707" s="106"/>
      <c r="CH707" s="106"/>
      <c r="CI707" s="106"/>
      <c r="CJ707" s="106"/>
      <c r="CK707" s="106"/>
      <c r="CL707" s="106"/>
      <c r="CM707" s="106"/>
      <c r="CN707" s="106"/>
      <c r="CO707" s="106"/>
      <c r="CP707" s="106"/>
      <c r="CQ707" s="106"/>
      <c r="CR707" s="106"/>
      <c r="CS707" s="106"/>
      <c r="CT707" s="106"/>
      <c r="CU707" s="106"/>
      <c r="CV707" s="106"/>
      <c r="CW707" s="106"/>
      <c r="CX707" s="106"/>
      <c r="CY707" s="106"/>
      <c r="CZ707" s="106"/>
      <c r="DA707" s="106"/>
      <c r="DB707" s="106"/>
      <c r="DC707" s="106"/>
      <c r="DD707" s="106"/>
      <c r="DE707" s="106"/>
      <c r="DF707" s="106"/>
      <c r="DG707" s="106"/>
      <c r="DH707" s="106"/>
      <c r="DI707" s="106"/>
      <c r="DJ707" s="106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6"/>
      <c r="DV707" s="106"/>
      <c r="DW707" s="106"/>
      <c r="DX707" s="106"/>
      <c r="DY707" s="106"/>
      <c r="DZ707" s="106"/>
      <c r="EA707" s="106"/>
      <c r="EB707" s="106"/>
      <c r="EC707" s="106"/>
      <c r="ED707" s="106"/>
      <c r="EE707" s="106"/>
      <c r="EF707" s="106"/>
      <c r="EG707" s="106"/>
      <c r="EH707" s="106"/>
    </row>
    <row r="708" spans="9:138" s="95" customFormat="1" x14ac:dyDescent="0.15"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6"/>
      <c r="DV708" s="106"/>
      <c r="DW708" s="106"/>
      <c r="DX708" s="106"/>
      <c r="DY708" s="106"/>
      <c r="DZ708" s="106"/>
      <c r="EA708" s="106"/>
      <c r="EB708" s="106"/>
      <c r="EC708" s="106"/>
      <c r="ED708" s="106"/>
      <c r="EE708" s="106"/>
      <c r="EF708" s="106"/>
      <c r="EG708" s="106"/>
      <c r="EH708" s="106"/>
    </row>
    <row r="709" spans="9:138" s="95" customFormat="1" x14ac:dyDescent="0.15"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6"/>
      <c r="DV709" s="106"/>
      <c r="DW709" s="106"/>
      <c r="DX709" s="106"/>
      <c r="DY709" s="106"/>
      <c r="DZ709" s="106"/>
      <c r="EA709" s="106"/>
      <c r="EB709" s="106"/>
      <c r="EC709" s="106"/>
      <c r="ED709" s="106"/>
      <c r="EE709" s="106"/>
      <c r="EF709" s="106"/>
      <c r="EG709" s="106"/>
      <c r="EH709" s="106"/>
    </row>
    <row r="710" spans="9:138" s="95" customFormat="1" x14ac:dyDescent="0.15"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6"/>
      <c r="DV710" s="106"/>
      <c r="DW710" s="106"/>
      <c r="DX710" s="106"/>
      <c r="DY710" s="106"/>
      <c r="DZ710" s="106"/>
      <c r="EA710" s="106"/>
      <c r="EB710" s="106"/>
      <c r="EC710" s="106"/>
      <c r="ED710" s="106"/>
      <c r="EE710" s="106"/>
      <c r="EF710" s="106"/>
      <c r="EG710" s="106"/>
      <c r="EH710" s="106"/>
    </row>
    <row r="711" spans="9:138" s="95" customFormat="1" x14ac:dyDescent="0.15"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  <c r="BY711" s="106"/>
      <c r="BZ711" s="106"/>
      <c r="CA711" s="106"/>
      <c r="CB711" s="106"/>
      <c r="CC711" s="106"/>
      <c r="CD711" s="106"/>
      <c r="CE711" s="106"/>
      <c r="CF711" s="106"/>
      <c r="CG711" s="106"/>
      <c r="CH711" s="106"/>
      <c r="CI711" s="106"/>
      <c r="CJ711" s="106"/>
      <c r="CK711" s="106"/>
      <c r="CL711" s="106"/>
      <c r="CM711" s="106"/>
      <c r="CN711" s="106"/>
      <c r="CO711" s="106"/>
      <c r="CP711" s="106"/>
      <c r="CQ711" s="106"/>
      <c r="CR711" s="106"/>
      <c r="CS711" s="106"/>
      <c r="CT711" s="106"/>
      <c r="CU711" s="106"/>
      <c r="CV711" s="106"/>
      <c r="CW711" s="106"/>
      <c r="CX711" s="106"/>
      <c r="CY711" s="106"/>
      <c r="CZ711" s="106"/>
      <c r="DA711" s="106"/>
      <c r="DB711" s="106"/>
      <c r="DC711" s="106"/>
      <c r="DD711" s="106"/>
      <c r="DE711" s="106"/>
      <c r="DF711" s="106"/>
      <c r="DG711" s="106"/>
      <c r="DH711" s="106"/>
      <c r="DI711" s="106"/>
      <c r="DJ711" s="106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6"/>
      <c r="DV711" s="106"/>
      <c r="DW711" s="106"/>
      <c r="DX711" s="106"/>
      <c r="DY711" s="106"/>
      <c r="DZ711" s="106"/>
      <c r="EA711" s="106"/>
      <c r="EB711" s="106"/>
      <c r="EC711" s="106"/>
      <c r="ED711" s="106"/>
      <c r="EE711" s="106"/>
      <c r="EF711" s="106"/>
      <c r="EG711" s="106"/>
      <c r="EH711" s="106"/>
    </row>
    <row r="712" spans="9:138" s="95" customFormat="1" x14ac:dyDescent="0.15"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  <c r="BY712" s="106"/>
      <c r="BZ712" s="106"/>
      <c r="CA712" s="106"/>
      <c r="CB712" s="106"/>
      <c r="CC712" s="106"/>
      <c r="CD712" s="106"/>
      <c r="CE712" s="106"/>
      <c r="CF712" s="106"/>
      <c r="CG712" s="106"/>
      <c r="CH712" s="106"/>
      <c r="CI712" s="106"/>
      <c r="CJ712" s="106"/>
      <c r="CK712" s="106"/>
      <c r="CL712" s="106"/>
      <c r="CM712" s="106"/>
      <c r="CN712" s="106"/>
      <c r="CO712" s="106"/>
      <c r="CP712" s="106"/>
      <c r="CQ712" s="106"/>
      <c r="CR712" s="106"/>
      <c r="CS712" s="106"/>
      <c r="CT712" s="106"/>
      <c r="CU712" s="106"/>
      <c r="CV712" s="106"/>
      <c r="CW712" s="106"/>
      <c r="CX712" s="106"/>
      <c r="CY712" s="106"/>
      <c r="CZ712" s="106"/>
      <c r="DA712" s="106"/>
      <c r="DB712" s="106"/>
      <c r="DC712" s="106"/>
      <c r="DD712" s="106"/>
      <c r="DE712" s="106"/>
      <c r="DF712" s="106"/>
      <c r="DG712" s="106"/>
      <c r="DH712" s="106"/>
      <c r="DI712" s="106"/>
      <c r="DJ712" s="106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6"/>
      <c r="DV712" s="106"/>
      <c r="DW712" s="106"/>
      <c r="DX712" s="106"/>
      <c r="DY712" s="106"/>
      <c r="DZ712" s="106"/>
      <c r="EA712" s="106"/>
      <c r="EB712" s="106"/>
      <c r="EC712" s="106"/>
      <c r="ED712" s="106"/>
      <c r="EE712" s="106"/>
      <c r="EF712" s="106"/>
      <c r="EG712" s="106"/>
      <c r="EH712" s="106"/>
    </row>
    <row r="713" spans="9:138" s="95" customFormat="1" x14ac:dyDescent="0.15"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  <c r="BY713" s="106"/>
      <c r="BZ713" s="106"/>
      <c r="CA713" s="106"/>
      <c r="CB713" s="106"/>
      <c r="CC713" s="106"/>
      <c r="CD713" s="106"/>
      <c r="CE713" s="106"/>
      <c r="CF713" s="106"/>
      <c r="CG713" s="106"/>
      <c r="CH713" s="106"/>
      <c r="CI713" s="106"/>
      <c r="CJ713" s="106"/>
      <c r="CK713" s="106"/>
      <c r="CL713" s="106"/>
      <c r="CM713" s="106"/>
      <c r="CN713" s="106"/>
      <c r="CO713" s="106"/>
      <c r="CP713" s="106"/>
      <c r="CQ713" s="106"/>
      <c r="CR713" s="106"/>
      <c r="CS713" s="106"/>
      <c r="CT713" s="106"/>
      <c r="CU713" s="106"/>
      <c r="CV713" s="106"/>
      <c r="CW713" s="106"/>
      <c r="CX713" s="106"/>
      <c r="CY713" s="106"/>
      <c r="CZ713" s="106"/>
      <c r="DA713" s="106"/>
      <c r="DB713" s="106"/>
      <c r="DC713" s="106"/>
      <c r="DD713" s="106"/>
      <c r="DE713" s="106"/>
      <c r="DF713" s="106"/>
      <c r="DG713" s="106"/>
      <c r="DH713" s="106"/>
      <c r="DI713" s="106"/>
      <c r="DJ713" s="106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6"/>
      <c r="DV713" s="106"/>
      <c r="DW713" s="106"/>
      <c r="DX713" s="106"/>
      <c r="DY713" s="106"/>
      <c r="DZ713" s="106"/>
      <c r="EA713" s="106"/>
      <c r="EB713" s="106"/>
      <c r="EC713" s="106"/>
      <c r="ED713" s="106"/>
      <c r="EE713" s="106"/>
      <c r="EF713" s="106"/>
      <c r="EG713" s="106"/>
      <c r="EH713" s="106"/>
    </row>
    <row r="714" spans="9:138" s="95" customFormat="1" x14ac:dyDescent="0.15"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  <c r="BY714" s="106"/>
      <c r="BZ714" s="106"/>
      <c r="CA714" s="106"/>
      <c r="CB714" s="106"/>
      <c r="CC714" s="106"/>
      <c r="CD714" s="106"/>
      <c r="CE714" s="106"/>
      <c r="CF714" s="106"/>
      <c r="CG714" s="106"/>
      <c r="CH714" s="106"/>
      <c r="CI714" s="106"/>
      <c r="CJ714" s="106"/>
      <c r="CK714" s="106"/>
      <c r="CL714" s="106"/>
      <c r="CM714" s="106"/>
      <c r="CN714" s="106"/>
      <c r="CO714" s="106"/>
      <c r="CP714" s="106"/>
      <c r="CQ714" s="106"/>
      <c r="CR714" s="106"/>
      <c r="CS714" s="106"/>
      <c r="CT714" s="106"/>
      <c r="CU714" s="106"/>
      <c r="CV714" s="106"/>
      <c r="CW714" s="106"/>
      <c r="CX714" s="106"/>
      <c r="CY714" s="106"/>
      <c r="CZ714" s="106"/>
      <c r="DA714" s="106"/>
      <c r="DB714" s="106"/>
      <c r="DC714" s="106"/>
      <c r="DD714" s="106"/>
      <c r="DE714" s="106"/>
      <c r="DF714" s="106"/>
      <c r="DG714" s="106"/>
      <c r="DH714" s="106"/>
      <c r="DI714" s="106"/>
      <c r="DJ714" s="106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6"/>
      <c r="DV714" s="106"/>
      <c r="DW714" s="106"/>
      <c r="DX714" s="106"/>
      <c r="DY714" s="106"/>
      <c r="DZ714" s="106"/>
      <c r="EA714" s="106"/>
      <c r="EB714" s="106"/>
      <c r="EC714" s="106"/>
      <c r="ED714" s="106"/>
      <c r="EE714" s="106"/>
      <c r="EF714" s="106"/>
      <c r="EG714" s="106"/>
      <c r="EH714" s="106"/>
    </row>
    <row r="715" spans="9:138" s="95" customFormat="1" x14ac:dyDescent="0.15"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  <c r="BY715" s="106"/>
      <c r="BZ715" s="106"/>
      <c r="CA715" s="106"/>
      <c r="CB715" s="106"/>
      <c r="CC715" s="106"/>
      <c r="CD715" s="106"/>
      <c r="CE715" s="106"/>
      <c r="CF715" s="106"/>
      <c r="CG715" s="106"/>
      <c r="CH715" s="106"/>
      <c r="CI715" s="106"/>
      <c r="CJ715" s="106"/>
      <c r="CK715" s="106"/>
      <c r="CL715" s="106"/>
      <c r="CM715" s="106"/>
      <c r="CN715" s="106"/>
      <c r="CO715" s="106"/>
      <c r="CP715" s="106"/>
      <c r="CQ715" s="106"/>
      <c r="CR715" s="106"/>
      <c r="CS715" s="106"/>
      <c r="CT715" s="106"/>
      <c r="CU715" s="106"/>
      <c r="CV715" s="106"/>
      <c r="CW715" s="106"/>
      <c r="CX715" s="106"/>
      <c r="CY715" s="106"/>
      <c r="CZ715" s="106"/>
      <c r="DA715" s="106"/>
      <c r="DB715" s="106"/>
      <c r="DC715" s="106"/>
      <c r="DD715" s="106"/>
      <c r="DE715" s="106"/>
      <c r="DF715" s="106"/>
      <c r="DG715" s="106"/>
      <c r="DH715" s="106"/>
      <c r="DI715" s="106"/>
      <c r="DJ715" s="106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6"/>
      <c r="DV715" s="106"/>
      <c r="DW715" s="106"/>
      <c r="DX715" s="106"/>
      <c r="DY715" s="106"/>
      <c r="DZ715" s="106"/>
      <c r="EA715" s="106"/>
      <c r="EB715" s="106"/>
      <c r="EC715" s="106"/>
      <c r="ED715" s="106"/>
      <c r="EE715" s="106"/>
      <c r="EF715" s="106"/>
      <c r="EG715" s="106"/>
      <c r="EH715" s="106"/>
    </row>
    <row r="716" spans="9:138" s="95" customFormat="1" x14ac:dyDescent="0.15"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  <c r="BY716" s="106"/>
      <c r="BZ716" s="106"/>
      <c r="CA716" s="106"/>
      <c r="CB716" s="106"/>
      <c r="CC716" s="106"/>
      <c r="CD716" s="106"/>
      <c r="CE716" s="106"/>
      <c r="CF716" s="106"/>
      <c r="CG716" s="106"/>
      <c r="CH716" s="106"/>
      <c r="CI716" s="106"/>
      <c r="CJ716" s="106"/>
      <c r="CK716" s="106"/>
      <c r="CL716" s="106"/>
      <c r="CM716" s="106"/>
      <c r="CN716" s="106"/>
      <c r="CO716" s="106"/>
      <c r="CP716" s="106"/>
      <c r="CQ716" s="106"/>
      <c r="CR716" s="106"/>
      <c r="CS716" s="106"/>
      <c r="CT716" s="106"/>
      <c r="CU716" s="106"/>
      <c r="CV716" s="106"/>
      <c r="CW716" s="106"/>
      <c r="CX716" s="106"/>
      <c r="CY716" s="106"/>
      <c r="CZ716" s="106"/>
      <c r="DA716" s="106"/>
      <c r="DB716" s="106"/>
      <c r="DC716" s="106"/>
      <c r="DD716" s="106"/>
      <c r="DE716" s="106"/>
      <c r="DF716" s="106"/>
      <c r="DG716" s="106"/>
      <c r="DH716" s="106"/>
      <c r="DI716" s="106"/>
      <c r="DJ716" s="106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6"/>
      <c r="DV716" s="106"/>
      <c r="DW716" s="106"/>
      <c r="DX716" s="106"/>
      <c r="DY716" s="106"/>
      <c r="DZ716" s="106"/>
      <c r="EA716" s="106"/>
      <c r="EB716" s="106"/>
      <c r="EC716" s="106"/>
      <c r="ED716" s="106"/>
      <c r="EE716" s="106"/>
      <c r="EF716" s="106"/>
      <c r="EG716" s="106"/>
      <c r="EH716" s="106"/>
    </row>
    <row r="717" spans="9:138" s="95" customFormat="1" x14ac:dyDescent="0.15"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  <c r="BY717" s="106"/>
      <c r="BZ717" s="106"/>
      <c r="CA717" s="106"/>
      <c r="CB717" s="106"/>
      <c r="CC717" s="106"/>
      <c r="CD717" s="106"/>
      <c r="CE717" s="106"/>
      <c r="CF717" s="106"/>
      <c r="CG717" s="106"/>
      <c r="CH717" s="106"/>
      <c r="CI717" s="106"/>
      <c r="CJ717" s="106"/>
      <c r="CK717" s="106"/>
      <c r="CL717" s="106"/>
      <c r="CM717" s="106"/>
      <c r="CN717" s="106"/>
      <c r="CO717" s="106"/>
      <c r="CP717" s="106"/>
      <c r="CQ717" s="106"/>
      <c r="CR717" s="106"/>
      <c r="CS717" s="106"/>
      <c r="CT717" s="106"/>
      <c r="CU717" s="106"/>
      <c r="CV717" s="106"/>
      <c r="CW717" s="106"/>
      <c r="CX717" s="106"/>
      <c r="CY717" s="106"/>
      <c r="CZ717" s="106"/>
      <c r="DA717" s="106"/>
      <c r="DB717" s="106"/>
      <c r="DC717" s="106"/>
      <c r="DD717" s="106"/>
      <c r="DE717" s="106"/>
      <c r="DF717" s="106"/>
      <c r="DG717" s="106"/>
      <c r="DH717" s="106"/>
      <c r="DI717" s="106"/>
      <c r="DJ717" s="106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6"/>
      <c r="DV717" s="106"/>
      <c r="DW717" s="106"/>
      <c r="DX717" s="106"/>
      <c r="DY717" s="106"/>
      <c r="DZ717" s="106"/>
      <c r="EA717" s="106"/>
      <c r="EB717" s="106"/>
      <c r="EC717" s="106"/>
      <c r="ED717" s="106"/>
      <c r="EE717" s="106"/>
      <c r="EF717" s="106"/>
      <c r="EG717" s="106"/>
      <c r="EH717" s="106"/>
    </row>
    <row r="718" spans="9:138" s="95" customFormat="1" x14ac:dyDescent="0.15"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  <c r="BY718" s="106"/>
      <c r="BZ718" s="106"/>
      <c r="CA718" s="106"/>
      <c r="CB718" s="106"/>
      <c r="CC718" s="106"/>
      <c r="CD718" s="106"/>
      <c r="CE718" s="106"/>
      <c r="CF718" s="106"/>
      <c r="CG718" s="106"/>
      <c r="CH718" s="106"/>
      <c r="CI718" s="106"/>
      <c r="CJ718" s="106"/>
      <c r="CK718" s="106"/>
      <c r="CL718" s="106"/>
      <c r="CM718" s="106"/>
      <c r="CN718" s="106"/>
      <c r="CO718" s="106"/>
      <c r="CP718" s="106"/>
      <c r="CQ718" s="106"/>
      <c r="CR718" s="106"/>
      <c r="CS718" s="106"/>
      <c r="CT718" s="106"/>
      <c r="CU718" s="106"/>
      <c r="CV718" s="106"/>
      <c r="CW718" s="106"/>
      <c r="CX718" s="106"/>
      <c r="CY718" s="106"/>
      <c r="CZ718" s="106"/>
      <c r="DA718" s="106"/>
      <c r="DB718" s="106"/>
      <c r="DC718" s="106"/>
      <c r="DD718" s="106"/>
      <c r="DE718" s="106"/>
      <c r="DF718" s="106"/>
      <c r="DG718" s="106"/>
      <c r="DH718" s="106"/>
      <c r="DI718" s="106"/>
      <c r="DJ718" s="106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6"/>
      <c r="DV718" s="106"/>
      <c r="DW718" s="106"/>
      <c r="DX718" s="106"/>
      <c r="DY718" s="106"/>
      <c r="DZ718" s="106"/>
      <c r="EA718" s="106"/>
      <c r="EB718" s="106"/>
      <c r="EC718" s="106"/>
      <c r="ED718" s="106"/>
      <c r="EE718" s="106"/>
      <c r="EF718" s="106"/>
      <c r="EG718" s="106"/>
      <c r="EH718" s="106"/>
    </row>
    <row r="719" spans="9:138" s="95" customFormat="1" x14ac:dyDescent="0.15"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  <c r="BY719" s="106"/>
      <c r="BZ719" s="106"/>
      <c r="CA719" s="106"/>
      <c r="CB719" s="106"/>
      <c r="CC719" s="106"/>
      <c r="CD719" s="106"/>
      <c r="CE719" s="106"/>
      <c r="CF719" s="106"/>
      <c r="CG719" s="106"/>
      <c r="CH719" s="106"/>
      <c r="CI719" s="106"/>
      <c r="CJ719" s="106"/>
      <c r="CK719" s="106"/>
      <c r="CL719" s="106"/>
      <c r="CM719" s="106"/>
      <c r="CN719" s="106"/>
      <c r="CO719" s="106"/>
      <c r="CP719" s="106"/>
      <c r="CQ719" s="106"/>
      <c r="CR719" s="106"/>
      <c r="CS719" s="106"/>
      <c r="CT719" s="106"/>
      <c r="CU719" s="106"/>
      <c r="CV719" s="106"/>
      <c r="CW719" s="106"/>
      <c r="CX719" s="106"/>
      <c r="CY719" s="106"/>
      <c r="CZ719" s="106"/>
      <c r="DA719" s="106"/>
      <c r="DB719" s="106"/>
      <c r="DC719" s="106"/>
      <c r="DD719" s="106"/>
      <c r="DE719" s="106"/>
      <c r="DF719" s="106"/>
      <c r="DG719" s="106"/>
      <c r="DH719" s="106"/>
      <c r="DI719" s="106"/>
      <c r="DJ719" s="106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6"/>
      <c r="DV719" s="106"/>
      <c r="DW719" s="106"/>
      <c r="DX719" s="106"/>
      <c r="DY719" s="106"/>
      <c r="DZ719" s="106"/>
      <c r="EA719" s="106"/>
      <c r="EB719" s="106"/>
      <c r="EC719" s="106"/>
      <c r="ED719" s="106"/>
      <c r="EE719" s="106"/>
      <c r="EF719" s="106"/>
      <c r="EG719" s="106"/>
      <c r="EH719" s="106"/>
    </row>
    <row r="720" spans="9:138" s="95" customFormat="1" x14ac:dyDescent="0.15"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  <c r="BY720" s="106"/>
      <c r="BZ720" s="106"/>
      <c r="CA720" s="106"/>
      <c r="CB720" s="106"/>
      <c r="CC720" s="106"/>
      <c r="CD720" s="106"/>
      <c r="CE720" s="106"/>
      <c r="CF720" s="106"/>
      <c r="CG720" s="106"/>
      <c r="CH720" s="106"/>
      <c r="CI720" s="106"/>
      <c r="CJ720" s="106"/>
      <c r="CK720" s="106"/>
      <c r="CL720" s="106"/>
      <c r="CM720" s="106"/>
      <c r="CN720" s="106"/>
      <c r="CO720" s="106"/>
      <c r="CP720" s="106"/>
      <c r="CQ720" s="106"/>
      <c r="CR720" s="106"/>
      <c r="CS720" s="106"/>
      <c r="CT720" s="106"/>
      <c r="CU720" s="106"/>
      <c r="CV720" s="106"/>
      <c r="CW720" s="106"/>
      <c r="CX720" s="106"/>
      <c r="CY720" s="106"/>
      <c r="CZ720" s="106"/>
      <c r="DA720" s="106"/>
      <c r="DB720" s="106"/>
      <c r="DC720" s="106"/>
      <c r="DD720" s="106"/>
      <c r="DE720" s="106"/>
      <c r="DF720" s="106"/>
      <c r="DG720" s="106"/>
      <c r="DH720" s="106"/>
      <c r="DI720" s="106"/>
      <c r="DJ720" s="106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6"/>
      <c r="DV720" s="106"/>
      <c r="DW720" s="106"/>
      <c r="DX720" s="106"/>
      <c r="DY720" s="106"/>
      <c r="DZ720" s="106"/>
      <c r="EA720" s="106"/>
      <c r="EB720" s="106"/>
      <c r="EC720" s="106"/>
      <c r="ED720" s="106"/>
      <c r="EE720" s="106"/>
      <c r="EF720" s="106"/>
      <c r="EG720" s="106"/>
      <c r="EH720" s="106"/>
    </row>
    <row r="721" spans="9:138" s="95" customFormat="1" x14ac:dyDescent="0.15"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  <c r="BY721" s="106"/>
      <c r="BZ721" s="106"/>
      <c r="CA721" s="106"/>
      <c r="CB721" s="106"/>
      <c r="CC721" s="106"/>
      <c r="CD721" s="106"/>
      <c r="CE721" s="106"/>
      <c r="CF721" s="106"/>
      <c r="CG721" s="106"/>
      <c r="CH721" s="106"/>
      <c r="CI721" s="106"/>
      <c r="CJ721" s="106"/>
      <c r="CK721" s="106"/>
      <c r="CL721" s="106"/>
      <c r="CM721" s="106"/>
      <c r="CN721" s="106"/>
      <c r="CO721" s="106"/>
      <c r="CP721" s="106"/>
      <c r="CQ721" s="106"/>
      <c r="CR721" s="106"/>
      <c r="CS721" s="106"/>
      <c r="CT721" s="106"/>
      <c r="CU721" s="106"/>
      <c r="CV721" s="106"/>
      <c r="CW721" s="106"/>
      <c r="CX721" s="106"/>
      <c r="CY721" s="106"/>
      <c r="CZ721" s="106"/>
      <c r="DA721" s="106"/>
      <c r="DB721" s="106"/>
      <c r="DC721" s="106"/>
      <c r="DD721" s="106"/>
      <c r="DE721" s="106"/>
      <c r="DF721" s="106"/>
      <c r="DG721" s="106"/>
      <c r="DH721" s="106"/>
      <c r="DI721" s="106"/>
      <c r="DJ721" s="106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6"/>
      <c r="DV721" s="106"/>
      <c r="DW721" s="106"/>
      <c r="DX721" s="106"/>
      <c r="DY721" s="106"/>
      <c r="DZ721" s="106"/>
      <c r="EA721" s="106"/>
      <c r="EB721" s="106"/>
      <c r="EC721" s="106"/>
      <c r="ED721" s="106"/>
      <c r="EE721" s="106"/>
      <c r="EF721" s="106"/>
      <c r="EG721" s="106"/>
      <c r="EH721" s="106"/>
    </row>
    <row r="722" spans="9:138" s="95" customFormat="1" x14ac:dyDescent="0.15"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  <c r="BY722" s="106"/>
      <c r="BZ722" s="106"/>
      <c r="CA722" s="106"/>
      <c r="CB722" s="106"/>
      <c r="CC722" s="106"/>
      <c r="CD722" s="106"/>
      <c r="CE722" s="106"/>
      <c r="CF722" s="106"/>
      <c r="CG722" s="106"/>
      <c r="CH722" s="106"/>
      <c r="CI722" s="106"/>
      <c r="CJ722" s="106"/>
      <c r="CK722" s="106"/>
      <c r="CL722" s="106"/>
      <c r="CM722" s="106"/>
      <c r="CN722" s="106"/>
      <c r="CO722" s="106"/>
      <c r="CP722" s="106"/>
      <c r="CQ722" s="106"/>
      <c r="CR722" s="106"/>
      <c r="CS722" s="106"/>
      <c r="CT722" s="106"/>
      <c r="CU722" s="106"/>
      <c r="CV722" s="106"/>
      <c r="CW722" s="106"/>
      <c r="CX722" s="106"/>
      <c r="CY722" s="106"/>
      <c r="CZ722" s="106"/>
      <c r="DA722" s="106"/>
      <c r="DB722" s="106"/>
      <c r="DC722" s="106"/>
      <c r="DD722" s="106"/>
      <c r="DE722" s="106"/>
      <c r="DF722" s="106"/>
      <c r="DG722" s="106"/>
      <c r="DH722" s="106"/>
      <c r="DI722" s="106"/>
      <c r="DJ722" s="106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6"/>
      <c r="DV722" s="106"/>
      <c r="DW722" s="106"/>
      <c r="DX722" s="106"/>
      <c r="DY722" s="106"/>
      <c r="DZ722" s="106"/>
      <c r="EA722" s="106"/>
      <c r="EB722" s="106"/>
      <c r="EC722" s="106"/>
      <c r="ED722" s="106"/>
      <c r="EE722" s="106"/>
      <c r="EF722" s="106"/>
      <c r="EG722" s="106"/>
      <c r="EH722" s="106"/>
    </row>
    <row r="723" spans="9:138" s="95" customFormat="1" x14ac:dyDescent="0.15"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  <c r="BY723" s="106"/>
      <c r="BZ723" s="106"/>
      <c r="CA723" s="106"/>
      <c r="CB723" s="106"/>
      <c r="CC723" s="106"/>
      <c r="CD723" s="106"/>
      <c r="CE723" s="106"/>
      <c r="CF723" s="106"/>
      <c r="CG723" s="106"/>
      <c r="CH723" s="106"/>
      <c r="CI723" s="106"/>
      <c r="CJ723" s="106"/>
      <c r="CK723" s="106"/>
      <c r="CL723" s="106"/>
      <c r="CM723" s="106"/>
      <c r="CN723" s="106"/>
      <c r="CO723" s="106"/>
      <c r="CP723" s="106"/>
      <c r="CQ723" s="106"/>
      <c r="CR723" s="106"/>
      <c r="CS723" s="106"/>
      <c r="CT723" s="106"/>
      <c r="CU723" s="106"/>
      <c r="CV723" s="106"/>
      <c r="CW723" s="106"/>
      <c r="CX723" s="106"/>
      <c r="CY723" s="106"/>
      <c r="CZ723" s="106"/>
      <c r="DA723" s="106"/>
      <c r="DB723" s="106"/>
      <c r="DC723" s="106"/>
      <c r="DD723" s="106"/>
      <c r="DE723" s="106"/>
      <c r="DF723" s="106"/>
      <c r="DG723" s="106"/>
      <c r="DH723" s="106"/>
      <c r="DI723" s="106"/>
      <c r="DJ723" s="106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6"/>
      <c r="DV723" s="106"/>
      <c r="DW723" s="106"/>
      <c r="DX723" s="106"/>
      <c r="DY723" s="106"/>
      <c r="DZ723" s="106"/>
      <c r="EA723" s="106"/>
      <c r="EB723" s="106"/>
      <c r="EC723" s="106"/>
      <c r="ED723" s="106"/>
      <c r="EE723" s="106"/>
      <c r="EF723" s="106"/>
      <c r="EG723" s="106"/>
      <c r="EH723" s="106"/>
    </row>
    <row r="724" spans="9:138" s="95" customFormat="1" x14ac:dyDescent="0.15"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  <c r="BY724" s="106"/>
      <c r="BZ724" s="106"/>
      <c r="CA724" s="106"/>
      <c r="CB724" s="106"/>
      <c r="CC724" s="106"/>
      <c r="CD724" s="106"/>
      <c r="CE724" s="106"/>
      <c r="CF724" s="106"/>
      <c r="CG724" s="106"/>
      <c r="CH724" s="106"/>
      <c r="CI724" s="106"/>
      <c r="CJ724" s="106"/>
      <c r="CK724" s="106"/>
      <c r="CL724" s="106"/>
      <c r="CM724" s="106"/>
      <c r="CN724" s="106"/>
      <c r="CO724" s="106"/>
      <c r="CP724" s="106"/>
      <c r="CQ724" s="106"/>
      <c r="CR724" s="106"/>
      <c r="CS724" s="106"/>
      <c r="CT724" s="106"/>
      <c r="CU724" s="106"/>
      <c r="CV724" s="106"/>
      <c r="CW724" s="106"/>
      <c r="CX724" s="106"/>
      <c r="CY724" s="106"/>
      <c r="CZ724" s="106"/>
      <c r="DA724" s="106"/>
      <c r="DB724" s="106"/>
      <c r="DC724" s="106"/>
      <c r="DD724" s="106"/>
      <c r="DE724" s="106"/>
      <c r="DF724" s="106"/>
      <c r="DG724" s="106"/>
      <c r="DH724" s="106"/>
      <c r="DI724" s="106"/>
      <c r="DJ724" s="106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6"/>
      <c r="DV724" s="106"/>
      <c r="DW724" s="106"/>
      <c r="DX724" s="106"/>
      <c r="DY724" s="106"/>
      <c r="DZ724" s="106"/>
      <c r="EA724" s="106"/>
      <c r="EB724" s="106"/>
      <c r="EC724" s="106"/>
      <c r="ED724" s="106"/>
      <c r="EE724" s="106"/>
      <c r="EF724" s="106"/>
      <c r="EG724" s="106"/>
      <c r="EH724" s="106"/>
    </row>
    <row r="725" spans="9:138" s="95" customFormat="1" x14ac:dyDescent="0.15"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  <c r="BY725" s="106"/>
      <c r="BZ725" s="106"/>
      <c r="CA725" s="106"/>
      <c r="CB725" s="106"/>
      <c r="CC725" s="106"/>
      <c r="CD725" s="106"/>
      <c r="CE725" s="106"/>
      <c r="CF725" s="106"/>
      <c r="CG725" s="106"/>
      <c r="CH725" s="106"/>
      <c r="CI725" s="106"/>
      <c r="CJ725" s="106"/>
      <c r="CK725" s="106"/>
      <c r="CL725" s="106"/>
      <c r="CM725" s="106"/>
      <c r="CN725" s="106"/>
      <c r="CO725" s="106"/>
      <c r="CP725" s="106"/>
      <c r="CQ725" s="106"/>
      <c r="CR725" s="106"/>
      <c r="CS725" s="106"/>
      <c r="CT725" s="106"/>
      <c r="CU725" s="106"/>
      <c r="CV725" s="106"/>
      <c r="CW725" s="106"/>
      <c r="CX725" s="106"/>
      <c r="CY725" s="106"/>
      <c r="CZ725" s="106"/>
      <c r="DA725" s="106"/>
      <c r="DB725" s="106"/>
      <c r="DC725" s="106"/>
      <c r="DD725" s="106"/>
      <c r="DE725" s="106"/>
      <c r="DF725" s="106"/>
      <c r="DG725" s="106"/>
      <c r="DH725" s="106"/>
      <c r="DI725" s="106"/>
      <c r="DJ725" s="106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6"/>
      <c r="DV725" s="106"/>
      <c r="DW725" s="106"/>
      <c r="DX725" s="106"/>
      <c r="DY725" s="106"/>
      <c r="DZ725" s="106"/>
      <c r="EA725" s="106"/>
      <c r="EB725" s="106"/>
      <c r="EC725" s="106"/>
      <c r="ED725" s="106"/>
      <c r="EE725" s="106"/>
      <c r="EF725" s="106"/>
      <c r="EG725" s="106"/>
      <c r="EH725" s="106"/>
    </row>
    <row r="726" spans="9:138" s="95" customFormat="1" x14ac:dyDescent="0.15"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  <c r="BY726" s="106"/>
      <c r="BZ726" s="106"/>
      <c r="CA726" s="106"/>
      <c r="CB726" s="106"/>
      <c r="CC726" s="106"/>
      <c r="CD726" s="106"/>
      <c r="CE726" s="106"/>
      <c r="CF726" s="106"/>
      <c r="CG726" s="106"/>
      <c r="CH726" s="106"/>
      <c r="CI726" s="106"/>
      <c r="CJ726" s="106"/>
      <c r="CK726" s="106"/>
      <c r="CL726" s="106"/>
      <c r="CM726" s="106"/>
      <c r="CN726" s="106"/>
      <c r="CO726" s="106"/>
      <c r="CP726" s="106"/>
      <c r="CQ726" s="106"/>
      <c r="CR726" s="106"/>
      <c r="CS726" s="106"/>
      <c r="CT726" s="106"/>
      <c r="CU726" s="106"/>
      <c r="CV726" s="106"/>
      <c r="CW726" s="106"/>
      <c r="CX726" s="106"/>
      <c r="CY726" s="106"/>
      <c r="CZ726" s="106"/>
      <c r="DA726" s="106"/>
      <c r="DB726" s="106"/>
      <c r="DC726" s="106"/>
      <c r="DD726" s="106"/>
      <c r="DE726" s="106"/>
      <c r="DF726" s="106"/>
      <c r="DG726" s="106"/>
      <c r="DH726" s="106"/>
      <c r="DI726" s="106"/>
      <c r="DJ726" s="106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6"/>
      <c r="DV726" s="106"/>
      <c r="DW726" s="106"/>
      <c r="DX726" s="106"/>
      <c r="DY726" s="106"/>
      <c r="DZ726" s="106"/>
      <c r="EA726" s="106"/>
      <c r="EB726" s="106"/>
      <c r="EC726" s="106"/>
      <c r="ED726" s="106"/>
      <c r="EE726" s="106"/>
      <c r="EF726" s="106"/>
      <c r="EG726" s="106"/>
      <c r="EH726" s="106"/>
    </row>
    <row r="727" spans="9:138" s="95" customFormat="1" x14ac:dyDescent="0.15"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  <c r="BY727" s="106"/>
      <c r="BZ727" s="106"/>
      <c r="CA727" s="106"/>
      <c r="CB727" s="106"/>
      <c r="CC727" s="106"/>
      <c r="CD727" s="106"/>
      <c r="CE727" s="106"/>
      <c r="CF727" s="106"/>
      <c r="CG727" s="106"/>
      <c r="CH727" s="106"/>
      <c r="CI727" s="106"/>
      <c r="CJ727" s="106"/>
      <c r="CK727" s="106"/>
      <c r="CL727" s="106"/>
      <c r="CM727" s="106"/>
      <c r="CN727" s="106"/>
      <c r="CO727" s="106"/>
      <c r="CP727" s="106"/>
      <c r="CQ727" s="106"/>
      <c r="CR727" s="106"/>
      <c r="CS727" s="106"/>
      <c r="CT727" s="106"/>
      <c r="CU727" s="106"/>
      <c r="CV727" s="106"/>
      <c r="CW727" s="106"/>
      <c r="CX727" s="106"/>
      <c r="CY727" s="106"/>
      <c r="CZ727" s="106"/>
      <c r="DA727" s="106"/>
      <c r="DB727" s="106"/>
      <c r="DC727" s="106"/>
      <c r="DD727" s="106"/>
      <c r="DE727" s="106"/>
      <c r="DF727" s="106"/>
      <c r="DG727" s="106"/>
      <c r="DH727" s="106"/>
      <c r="DI727" s="106"/>
      <c r="DJ727" s="106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6"/>
      <c r="DV727" s="106"/>
      <c r="DW727" s="106"/>
      <c r="DX727" s="106"/>
      <c r="DY727" s="106"/>
      <c r="DZ727" s="106"/>
      <c r="EA727" s="106"/>
      <c r="EB727" s="106"/>
      <c r="EC727" s="106"/>
      <c r="ED727" s="106"/>
      <c r="EE727" s="106"/>
      <c r="EF727" s="106"/>
      <c r="EG727" s="106"/>
      <c r="EH727" s="106"/>
    </row>
    <row r="728" spans="9:138" s="95" customFormat="1" x14ac:dyDescent="0.15"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  <c r="BY728" s="106"/>
      <c r="BZ728" s="106"/>
      <c r="CA728" s="106"/>
      <c r="CB728" s="106"/>
      <c r="CC728" s="106"/>
      <c r="CD728" s="106"/>
      <c r="CE728" s="106"/>
      <c r="CF728" s="106"/>
      <c r="CG728" s="106"/>
      <c r="CH728" s="106"/>
      <c r="CI728" s="106"/>
      <c r="CJ728" s="106"/>
      <c r="CK728" s="106"/>
      <c r="CL728" s="106"/>
      <c r="CM728" s="106"/>
      <c r="CN728" s="106"/>
      <c r="CO728" s="106"/>
      <c r="CP728" s="106"/>
      <c r="CQ728" s="106"/>
      <c r="CR728" s="106"/>
      <c r="CS728" s="106"/>
      <c r="CT728" s="106"/>
      <c r="CU728" s="106"/>
      <c r="CV728" s="106"/>
      <c r="CW728" s="106"/>
      <c r="CX728" s="106"/>
      <c r="CY728" s="106"/>
      <c r="CZ728" s="106"/>
      <c r="DA728" s="106"/>
      <c r="DB728" s="106"/>
      <c r="DC728" s="106"/>
      <c r="DD728" s="106"/>
      <c r="DE728" s="106"/>
      <c r="DF728" s="106"/>
      <c r="DG728" s="106"/>
      <c r="DH728" s="106"/>
      <c r="DI728" s="106"/>
      <c r="DJ728" s="106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6"/>
      <c r="DV728" s="106"/>
      <c r="DW728" s="106"/>
      <c r="DX728" s="106"/>
      <c r="DY728" s="106"/>
      <c r="DZ728" s="106"/>
      <c r="EA728" s="106"/>
      <c r="EB728" s="106"/>
      <c r="EC728" s="106"/>
      <c r="ED728" s="106"/>
      <c r="EE728" s="106"/>
      <c r="EF728" s="106"/>
      <c r="EG728" s="106"/>
      <c r="EH728" s="106"/>
    </row>
    <row r="729" spans="9:138" s="95" customFormat="1" x14ac:dyDescent="0.15"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  <c r="BY729" s="106"/>
      <c r="BZ729" s="106"/>
      <c r="CA729" s="106"/>
      <c r="CB729" s="106"/>
      <c r="CC729" s="106"/>
      <c r="CD729" s="106"/>
      <c r="CE729" s="106"/>
      <c r="CF729" s="106"/>
      <c r="CG729" s="106"/>
      <c r="CH729" s="106"/>
      <c r="CI729" s="106"/>
      <c r="CJ729" s="106"/>
      <c r="CK729" s="106"/>
      <c r="CL729" s="106"/>
      <c r="CM729" s="106"/>
      <c r="CN729" s="106"/>
      <c r="CO729" s="106"/>
      <c r="CP729" s="106"/>
      <c r="CQ729" s="106"/>
      <c r="CR729" s="106"/>
      <c r="CS729" s="106"/>
      <c r="CT729" s="106"/>
      <c r="CU729" s="106"/>
      <c r="CV729" s="106"/>
      <c r="CW729" s="106"/>
      <c r="CX729" s="106"/>
      <c r="CY729" s="106"/>
      <c r="CZ729" s="106"/>
      <c r="DA729" s="106"/>
      <c r="DB729" s="106"/>
      <c r="DC729" s="106"/>
      <c r="DD729" s="106"/>
      <c r="DE729" s="106"/>
      <c r="DF729" s="106"/>
      <c r="DG729" s="106"/>
      <c r="DH729" s="106"/>
      <c r="DI729" s="106"/>
      <c r="DJ729" s="106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6"/>
      <c r="DV729" s="106"/>
      <c r="DW729" s="106"/>
      <c r="DX729" s="106"/>
      <c r="DY729" s="106"/>
      <c r="DZ729" s="106"/>
      <c r="EA729" s="106"/>
      <c r="EB729" s="106"/>
      <c r="EC729" s="106"/>
      <c r="ED729" s="106"/>
      <c r="EE729" s="106"/>
      <c r="EF729" s="106"/>
      <c r="EG729" s="106"/>
      <c r="EH729" s="106"/>
    </row>
    <row r="730" spans="9:138" s="95" customFormat="1" x14ac:dyDescent="0.15"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  <c r="BY730" s="106"/>
      <c r="BZ730" s="106"/>
      <c r="CA730" s="106"/>
      <c r="CB730" s="106"/>
      <c r="CC730" s="106"/>
      <c r="CD730" s="106"/>
      <c r="CE730" s="106"/>
      <c r="CF730" s="106"/>
      <c r="CG730" s="106"/>
      <c r="CH730" s="106"/>
      <c r="CI730" s="106"/>
      <c r="CJ730" s="106"/>
      <c r="CK730" s="106"/>
      <c r="CL730" s="106"/>
      <c r="CM730" s="106"/>
      <c r="CN730" s="106"/>
      <c r="CO730" s="106"/>
      <c r="CP730" s="106"/>
      <c r="CQ730" s="106"/>
      <c r="CR730" s="106"/>
      <c r="CS730" s="106"/>
      <c r="CT730" s="106"/>
      <c r="CU730" s="106"/>
      <c r="CV730" s="106"/>
      <c r="CW730" s="106"/>
      <c r="CX730" s="106"/>
      <c r="CY730" s="106"/>
      <c r="CZ730" s="106"/>
      <c r="DA730" s="106"/>
      <c r="DB730" s="106"/>
      <c r="DC730" s="106"/>
      <c r="DD730" s="106"/>
      <c r="DE730" s="106"/>
      <c r="DF730" s="106"/>
      <c r="DG730" s="106"/>
      <c r="DH730" s="106"/>
      <c r="DI730" s="106"/>
      <c r="DJ730" s="106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6"/>
      <c r="DV730" s="106"/>
      <c r="DW730" s="106"/>
      <c r="DX730" s="106"/>
      <c r="DY730" s="106"/>
      <c r="DZ730" s="106"/>
      <c r="EA730" s="106"/>
      <c r="EB730" s="106"/>
      <c r="EC730" s="106"/>
      <c r="ED730" s="106"/>
      <c r="EE730" s="106"/>
      <c r="EF730" s="106"/>
      <c r="EG730" s="106"/>
      <c r="EH730" s="106"/>
    </row>
    <row r="731" spans="9:138" s="95" customFormat="1" x14ac:dyDescent="0.15"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  <c r="BY731" s="106"/>
      <c r="BZ731" s="106"/>
      <c r="CA731" s="106"/>
      <c r="CB731" s="106"/>
      <c r="CC731" s="106"/>
      <c r="CD731" s="106"/>
      <c r="CE731" s="106"/>
      <c r="CF731" s="106"/>
      <c r="CG731" s="106"/>
      <c r="CH731" s="106"/>
      <c r="CI731" s="106"/>
      <c r="CJ731" s="106"/>
      <c r="CK731" s="106"/>
      <c r="CL731" s="106"/>
      <c r="CM731" s="106"/>
      <c r="CN731" s="106"/>
      <c r="CO731" s="106"/>
      <c r="CP731" s="106"/>
      <c r="CQ731" s="106"/>
      <c r="CR731" s="106"/>
      <c r="CS731" s="106"/>
      <c r="CT731" s="106"/>
      <c r="CU731" s="106"/>
      <c r="CV731" s="106"/>
      <c r="CW731" s="106"/>
      <c r="CX731" s="106"/>
      <c r="CY731" s="106"/>
      <c r="CZ731" s="106"/>
      <c r="DA731" s="106"/>
      <c r="DB731" s="106"/>
      <c r="DC731" s="106"/>
      <c r="DD731" s="106"/>
      <c r="DE731" s="106"/>
      <c r="DF731" s="106"/>
      <c r="DG731" s="106"/>
      <c r="DH731" s="106"/>
      <c r="DI731" s="106"/>
      <c r="DJ731" s="106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6"/>
      <c r="DV731" s="106"/>
      <c r="DW731" s="106"/>
      <c r="DX731" s="106"/>
      <c r="DY731" s="106"/>
      <c r="DZ731" s="106"/>
      <c r="EA731" s="106"/>
      <c r="EB731" s="106"/>
      <c r="EC731" s="106"/>
      <c r="ED731" s="106"/>
      <c r="EE731" s="106"/>
      <c r="EF731" s="106"/>
      <c r="EG731" s="106"/>
      <c r="EH731" s="106"/>
    </row>
    <row r="732" spans="9:138" s="95" customFormat="1" x14ac:dyDescent="0.15"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  <c r="BY732" s="106"/>
      <c r="BZ732" s="106"/>
      <c r="CA732" s="106"/>
      <c r="CB732" s="106"/>
      <c r="CC732" s="106"/>
      <c r="CD732" s="106"/>
      <c r="CE732" s="106"/>
      <c r="CF732" s="106"/>
      <c r="CG732" s="106"/>
      <c r="CH732" s="106"/>
      <c r="CI732" s="106"/>
      <c r="CJ732" s="106"/>
      <c r="CK732" s="106"/>
      <c r="CL732" s="106"/>
      <c r="CM732" s="106"/>
      <c r="CN732" s="106"/>
      <c r="CO732" s="106"/>
      <c r="CP732" s="106"/>
      <c r="CQ732" s="106"/>
      <c r="CR732" s="106"/>
      <c r="CS732" s="106"/>
      <c r="CT732" s="106"/>
      <c r="CU732" s="106"/>
      <c r="CV732" s="106"/>
      <c r="CW732" s="106"/>
      <c r="CX732" s="106"/>
      <c r="CY732" s="106"/>
      <c r="CZ732" s="106"/>
      <c r="DA732" s="106"/>
      <c r="DB732" s="106"/>
      <c r="DC732" s="106"/>
      <c r="DD732" s="106"/>
      <c r="DE732" s="106"/>
      <c r="DF732" s="106"/>
      <c r="DG732" s="106"/>
      <c r="DH732" s="106"/>
      <c r="DI732" s="106"/>
      <c r="DJ732" s="106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6"/>
      <c r="DV732" s="106"/>
      <c r="DW732" s="106"/>
      <c r="DX732" s="106"/>
      <c r="DY732" s="106"/>
      <c r="DZ732" s="106"/>
      <c r="EA732" s="106"/>
      <c r="EB732" s="106"/>
      <c r="EC732" s="106"/>
      <c r="ED732" s="106"/>
      <c r="EE732" s="106"/>
      <c r="EF732" s="106"/>
      <c r="EG732" s="106"/>
      <c r="EH732" s="106"/>
    </row>
    <row r="733" spans="9:138" s="95" customFormat="1" x14ac:dyDescent="0.15"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  <c r="BY733" s="106"/>
      <c r="BZ733" s="106"/>
      <c r="CA733" s="106"/>
      <c r="CB733" s="106"/>
      <c r="CC733" s="106"/>
      <c r="CD733" s="106"/>
      <c r="CE733" s="106"/>
      <c r="CF733" s="106"/>
      <c r="CG733" s="106"/>
      <c r="CH733" s="106"/>
      <c r="CI733" s="106"/>
      <c r="CJ733" s="106"/>
      <c r="CK733" s="106"/>
      <c r="CL733" s="106"/>
      <c r="CM733" s="106"/>
      <c r="CN733" s="106"/>
      <c r="CO733" s="106"/>
      <c r="CP733" s="106"/>
      <c r="CQ733" s="106"/>
      <c r="CR733" s="106"/>
      <c r="CS733" s="106"/>
      <c r="CT733" s="106"/>
      <c r="CU733" s="106"/>
      <c r="CV733" s="106"/>
      <c r="CW733" s="106"/>
      <c r="CX733" s="106"/>
      <c r="CY733" s="106"/>
      <c r="CZ733" s="106"/>
      <c r="DA733" s="106"/>
      <c r="DB733" s="106"/>
      <c r="DC733" s="106"/>
      <c r="DD733" s="106"/>
      <c r="DE733" s="106"/>
      <c r="DF733" s="106"/>
      <c r="DG733" s="106"/>
      <c r="DH733" s="106"/>
      <c r="DI733" s="106"/>
      <c r="DJ733" s="106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6"/>
      <c r="DV733" s="106"/>
      <c r="DW733" s="106"/>
      <c r="DX733" s="106"/>
      <c r="DY733" s="106"/>
      <c r="DZ733" s="106"/>
      <c r="EA733" s="106"/>
      <c r="EB733" s="106"/>
      <c r="EC733" s="106"/>
      <c r="ED733" s="106"/>
      <c r="EE733" s="106"/>
      <c r="EF733" s="106"/>
      <c r="EG733" s="106"/>
      <c r="EH733" s="106"/>
    </row>
    <row r="734" spans="9:138" s="95" customFormat="1" x14ac:dyDescent="0.15"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  <c r="BY734" s="106"/>
      <c r="BZ734" s="106"/>
      <c r="CA734" s="106"/>
      <c r="CB734" s="106"/>
      <c r="CC734" s="106"/>
      <c r="CD734" s="106"/>
      <c r="CE734" s="106"/>
      <c r="CF734" s="106"/>
      <c r="CG734" s="106"/>
      <c r="CH734" s="106"/>
      <c r="CI734" s="106"/>
      <c r="CJ734" s="106"/>
      <c r="CK734" s="106"/>
      <c r="CL734" s="106"/>
      <c r="CM734" s="106"/>
      <c r="CN734" s="106"/>
      <c r="CO734" s="106"/>
      <c r="CP734" s="106"/>
      <c r="CQ734" s="106"/>
      <c r="CR734" s="106"/>
      <c r="CS734" s="106"/>
      <c r="CT734" s="106"/>
      <c r="CU734" s="106"/>
      <c r="CV734" s="106"/>
      <c r="CW734" s="106"/>
      <c r="CX734" s="106"/>
      <c r="CY734" s="106"/>
      <c r="CZ734" s="106"/>
      <c r="DA734" s="106"/>
      <c r="DB734" s="106"/>
      <c r="DC734" s="106"/>
      <c r="DD734" s="106"/>
      <c r="DE734" s="106"/>
      <c r="DF734" s="106"/>
      <c r="DG734" s="106"/>
      <c r="DH734" s="106"/>
      <c r="DI734" s="106"/>
      <c r="DJ734" s="106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6"/>
      <c r="DV734" s="106"/>
      <c r="DW734" s="106"/>
      <c r="DX734" s="106"/>
      <c r="DY734" s="106"/>
      <c r="DZ734" s="106"/>
      <c r="EA734" s="106"/>
      <c r="EB734" s="106"/>
      <c r="EC734" s="106"/>
      <c r="ED734" s="106"/>
      <c r="EE734" s="106"/>
      <c r="EF734" s="106"/>
      <c r="EG734" s="106"/>
      <c r="EH734" s="106"/>
    </row>
    <row r="735" spans="9:138" s="95" customFormat="1" x14ac:dyDescent="0.15"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  <c r="BY735" s="106"/>
      <c r="BZ735" s="106"/>
      <c r="CA735" s="106"/>
      <c r="CB735" s="106"/>
      <c r="CC735" s="106"/>
      <c r="CD735" s="106"/>
      <c r="CE735" s="106"/>
      <c r="CF735" s="106"/>
      <c r="CG735" s="106"/>
      <c r="CH735" s="106"/>
      <c r="CI735" s="106"/>
      <c r="CJ735" s="106"/>
      <c r="CK735" s="106"/>
      <c r="CL735" s="106"/>
      <c r="CM735" s="106"/>
      <c r="CN735" s="106"/>
      <c r="CO735" s="106"/>
      <c r="CP735" s="106"/>
      <c r="CQ735" s="106"/>
      <c r="CR735" s="106"/>
      <c r="CS735" s="106"/>
      <c r="CT735" s="106"/>
      <c r="CU735" s="106"/>
      <c r="CV735" s="106"/>
      <c r="CW735" s="106"/>
      <c r="CX735" s="106"/>
      <c r="CY735" s="106"/>
      <c r="CZ735" s="106"/>
      <c r="DA735" s="106"/>
      <c r="DB735" s="106"/>
      <c r="DC735" s="106"/>
      <c r="DD735" s="106"/>
      <c r="DE735" s="106"/>
      <c r="DF735" s="106"/>
      <c r="DG735" s="106"/>
      <c r="DH735" s="106"/>
      <c r="DI735" s="106"/>
      <c r="DJ735" s="106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6"/>
      <c r="DV735" s="106"/>
      <c r="DW735" s="106"/>
      <c r="DX735" s="106"/>
      <c r="DY735" s="106"/>
      <c r="DZ735" s="106"/>
      <c r="EA735" s="106"/>
      <c r="EB735" s="106"/>
      <c r="EC735" s="106"/>
      <c r="ED735" s="106"/>
      <c r="EE735" s="106"/>
      <c r="EF735" s="106"/>
      <c r="EG735" s="106"/>
      <c r="EH735" s="106"/>
    </row>
    <row r="736" spans="9:138" s="95" customFormat="1" x14ac:dyDescent="0.15"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  <c r="BY736" s="106"/>
      <c r="BZ736" s="106"/>
      <c r="CA736" s="106"/>
      <c r="CB736" s="106"/>
      <c r="CC736" s="106"/>
      <c r="CD736" s="106"/>
      <c r="CE736" s="106"/>
      <c r="CF736" s="106"/>
      <c r="CG736" s="106"/>
      <c r="CH736" s="106"/>
      <c r="CI736" s="106"/>
      <c r="CJ736" s="106"/>
      <c r="CK736" s="106"/>
      <c r="CL736" s="106"/>
      <c r="CM736" s="106"/>
      <c r="CN736" s="106"/>
      <c r="CO736" s="106"/>
      <c r="CP736" s="106"/>
      <c r="CQ736" s="106"/>
      <c r="CR736" s="106"/>
      <c r="CS736" s="106"/>
      <c r="CT736" s="106"/>
      <c r="CU736" s="106"/>
      <c r="CV736" s="106"/>
      <c r="CW736" s="106"/>
      <c r="CX736" s="106"/>
      <c r="CY736" s="106"/>
      <c r="CZ736" s="106"/>
      <c r="DA736" s="106"/>
      <c r="DB736" s="106"/>
      <c r="DC736" s="106"/>
      <c r="DD736" s="106"/>
      <c r="DE736" s="106"/>
      <c r="DF736" s="106"/>
      <c r="DG736" s="106"/>
      <c r="DH736" s="106"/>
      <c r="DI736" s="106"/>
      <c r="DJ736" s="106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6"/>
      <c r="DV736" s="106"/>
      <c r="DW736" s="106"/>
      <c r="DX736" s="106"/>
      <c r="DY736" s="106"/>
      <c r="DZ736" s="106"/>
      <c r="EA736" s="106"/>
      <c r="EB736" s="106"/>
      <c r="EC736" s="106"/>
      <c r="ED736" s="106"/>
      <c r="EE736" s="106"/>
      <c r="EF736" s="106"/>
      <c r="EG736" s="106"/>
      <c r="EH736" s="106"/>
    </row>
    <row r="737" spans="9:138" s="95" customFormat="1" x14ac:dyDescent="0.15"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  <c r="BY737" s="106"/>
      <c r="BZ737" s="106"/>
      <c r="CA737" s="106"/>
      <c r="CB737" s="106"/>
      <c r="CC737" s="106"/>
      <c r="CD737" s="106"/>
      <c r="CE737" s="106"/>
      <c r="CF737" s="106"/>
      <c r="CG737" s="106"/>
      <c r="CH737" s="106"/>
      <c r="CI737" s="106"/>
      <c r="CJ737" s="106"/>
      <c r="CK737" s="106"/>
      <c r="CL737" s="106"/>
      <c r="CM737" s="106"/>
      <c r="CN737" s="106"/>
      <c r="CO737" s="106"/>
      <c r="CP737" s="106"/>
      <c r="CQ737" s="106"/>
      <c r="CR737" s="106"/>
      <c r="CS737" s="106"/>
      <c r="CT737" s="106"/>
      <c r="CU737" s="106"/>
      <c r="CV737" s="106"/>
      <c r="CW737" s="106"/>
      <c r="CX737" s="106"/>
      <c r="CY737" s="106"/>
      <c r="CZ737" s="106"/>
      <c r="DA737" s="106"/>
      <c r="DB737" s="106"/>
      <c r="DC737" s="106"/>
      <c r="DD737" s="106"/>
      <c r="DE737" s="106"/>
      <c r="DF737" s="106"/>
      <c r="DG737" s="106"/>
      <c r="DH737" s="106"/>
      <c r="DI737" s="106"/>
      <c r="DJ737" s="106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6"/>
      <c r="DV737" s="106"/>
      <c r="DW737" s="106"/>
      <c r="DX737" s="106"/>
      <c r="DY737" s="106"/>
      <c r="DZ737" s="106"/>
      <c r="EA737" s="106"/>
      <c r="EB737" s="106"/>
      <c r="EC737" s="106"/>
      <c r="ED737" s="106"/>
      <c r="EE737" s="106"/>
      <c r="EF737" s="106"/>
      <c r="EG737" s="106"/>
      <c r="EH737" s="106"/>
    </row>
    <row r="738" spans="9:138" s="95" customFormat="1" x14ac:dyDescent="0.15"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  <c r="BY738" s="106"/>
      <c r="BZ738" s="106"/>
      <c r="CA738" s="106"/>
      <c r="CB738" s="106"/>
      <c r="CC738" s="106"/>
      <c r="CD738" s="106"/>
      <c r="CE738" s="106"/>
      <c r="CF738" s="106"/>
      <c r="CG738" s="106"/>
      <c r="CH738" s="106"/>
      <c r="CI738" s="106"/>
      <c r="CJ738" s="106"/>
      <c r="CK738" s="106"/>
      <c r="CL738" s="106"/>
      <c r="CM738" s="106"/>
      <c r="CN738" s="106"/>
      <c r="CO738" s="106"/>
      <c r="CP738" s="106"/>
      <c r="CQ738" s="106"/>
      <c r="CR738" s="106"/>
      <c r="CS738" s="106"/>
      <c r="CT738" s="106"/>
      <c r="CU738" s="106"/>
      <c r="CV738" s="106"/>
      <c r="CW738" s="106"/>
      <c r="CX738" s="106"/>
      <c r="CY738" s="106"/>
      <c r="CZ738" s="106"/>
      <c r="DA738" s="106"/>
      <c r="DB738" s="106"/>
      <c r="DC738" s="106"/>
      <c r="DD738" s="106"/>
      <c r="DE738" s="106"/>
      <c r="DF738" s="106"/>
      <c r="DG738" s="106"/>
      <c r="DH738" s="106"/>
      <c r="DI738" s="106"/>
      <c r="DJ738" s="106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6"/>
      <c r="DV738" s="106"/>
      <c r="DW738" s="106"/>
      <c r="DX738" s="106"/>
      <c r="DY738" s="106"/>
      <c r="DZ738" s="106"/>
      <c r="EA738" s="106"/>
      <c r="EB738" s="106"/>
      <c r="EC738" s="106"/>
      <c r="ED738" s="106"/>
      <c r="EE738" s="106"/>
      <c r="EF738" s="106"/>
      <c r="EG738" s="106"/>
      <c r="EH738" s="106"/>
    </row>
    <row r="739" spans="9:138" s="95" customFormat="1" x14ac:dyDescent="0.15"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  <c r="BY739" s="106"/>
      <c r="BZ739" s="106"/>
      <c r="CA739" s="106"/>
      <c r="CB739" s="106"/>
      <c r="CC739" s="106"/>
      <c r="CD739" s="106"/>
      <c r="CE739" s="106"/>
      <c r="CF739" s="106"/>
      <c r="CG739" s="106"/>
      <c r="CH739" s="106"/>
      <c r="CI739" s="106"/>
      <c r="CJ739" s="106"/>
      <c r="CK739" s="106"/>
      <c r="CL739" s="106"/>
      <c r="CM739" s="106"/>
      <c r="CN739" s="106"/>
      <c r="CO739" s="106"/>
      <c r="CP739" s="106"/>
      <c r="CQ739" s="106"/>
      <c r="CR739" s="106"/>
      <c r="CS739" s="106"/>
      <c r="CT739" s="106"/>
      <c r="CU739" s="106"/>
      <c r="CV739" s="106"/>
      <c r="CW739" s="106"/>
      <c r="CX739" s="106"/>
      <c r="CY739" s="106"/>
      <c r="CZ739" s="106"/>
      <c r="DA739" s="106"/>
      <c r="DB739" s="106"/>
      <c r="DC739" s="106"/>
      <c r="DD739" s="106"/>
      <c r="DE739" s="106"/>
      <c r="DF739" s="106"/>
      <c r="DG739" s="106"/>
      <c r="DH739" s="106"/>
      <c r="DI739" s="106"/>
      <c r="DJ739" s="106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6"/>
      <c r="DV739" s="106"/>
      <c r="DW739" s="106"/>
      <c r="DX739" s="106"/>
      <c r="DY739" s="106"/>
      <c r="DZ739" s="106"/>
      <c r="EA739" s="106"/>
      <c r="EB739" s="106"/>
      <c r="EC739" s="106"/>
      <c r="ED739" s="106"/>
      <c r="EE739" s="106"/>
      <c r="EF739" s="106"/>
      <c r="EG739" s="106"/>
      <c r="EH739" s="106"/>
    </row>
    <row r="740" spans="9:138" s="95" customFormat="1" x14ac:dyDescent="0.15"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  <c r="BY740" s="106"/>
      <c r="BZ740" s="106"/>
      <c r="CA740" s="106"/>
      <c r="CB740" s="106"/>
      <c r="CC740" s="106"/>
      <c r="CD740" s="106"/>
      <c r="CE740" s="106"/>
      <c r="CF740" s="106"/>
      <c r="CG740" s="106"/>
      <c r="CH740" s="106"/>
      <c r="CI740" s="106"/>
      <c r="CJ740" s="106"/>
      <c r="CK740" s="106"/>
      <c r="CL740" s="106"/>
      <c r="CM740" s="106"/>
      <c r="CN740" s="106"/>
      <c r="CO740" s="106"/>
      <c r="CP740" s="106"/>
      <c r="CQ740" s="106"/>
      <c r="CR740" s="106"/>
      <c r="CS740" s="106"/>
      <c r="CT740" s="106"/>
      <c r="CU740" s="106"/>
      <c r="CV740" s="106"/>
      <c r="CW740" s="106"/>
      <c r="CX740" s="106"/>
      <c r="CY740" s="106"/>
      <c r="CZ740" s="106"/>
      <c r="DA740" s="106"/>
      <c r="DB740" s="106"/>
      <c r="DC740" s="106"/>
      <c r="DD740" s="106"/>
      <c r="DE740" s="106"/>
      <c r="DF740" s="106"/>
      <c r="DG740" s="106"/>
      <c r="DH740" s="106"/>
      <c r="DI740" s="106"/>
      <c r="DJ740" s="106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6"/>
      <c r="DV740" s="106"/>
      <c r="DW740" s="106"/>
      <c r="DX740" s="106"/>
      <c r="DY740" s="106"/>
      <c r="DZ740" s="106"/>
      <c r="EA740" s="106"/>
      <c r="EB740" s="106"/>
      <c r="EC740" s="106"/>
      <c r="ED740" s="106"/>
      <c r="EE740" s="106"/>
      <c r="EF740" s="106"/>
      <c r="EG740" s="106"/>
      <c r="EH740" s="106"/>
    </row>
    <row r="741" spans="9:138" s="95" customFormat="1" x14ac:dyDescent="0.15"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  <c r="BY741" s="106"/>
      <c r="BZ741" s="106"/>
      <c r="CA741" s="106"/>
      <c r="CB741" s="106"/>
      <c r="CC741" s="106"/>
      <c r="CD741" s="106"/>
      <c r="CE741" s="106"/>
      <c r="CF741" s="106"/>
      <c r="CG741" s="106"/>
      <c r="CH741" s="106"/>
      <c r="CI741" s="106"/>
      <c r="CJ741" s="106"/>
      <c r="CK741" s="106"/>
      <c r="CL741" s="106"/>
      <c r="CM741" s="106"/>
      <c r="CN741" s="106"/>
      <c r="CO741" s="106"/>
      <c r="CP741" s="106"/>
      <c r="CQ741" s="106"/>
      <c r="CR741" s="106"/>
      <c r="CS741" s="106"/>
      <c r="CT741" s="106"/>
      <c r="CU741" s="106"/>
      <c r="CV741" s="106"/>
      <c r="CW741" s="106"/>
      <c r="CX741" s="106"/>
      <c r="CY741" s="106"/>
      <c r="CZ741" s="106"/>
      <c r="DA741" s="106"/>
      <c r="DB741" s="106"/>
      <c r="DC741" s="106"/>
      <c r="DD741" s="106"/>
      <c r="DE741" s="106"/>
      <c r="DF741" s="106"/>
      <c r="DG741" s="106"/>
      <c r="DH741" s="106"/>
      <c r="DI741" s="106"/>
      <c r="DJ741" s="106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6"/>
      <c r="DV741" s="106"/>
      <c r="DW741" s="106"/>
      <c r="DX741" s="106"/>
      <c r="DY741" s="106"/>
      <c r="DZ741" s="106"/>
      <c r="EA741" s="106"/>
      <c r="EB741" s="106"/>
      <c r="EC741" s="106"/>
      <c r="ED741" s="106"/>
      <c r="EE741" s="106"/>
      <c r="EF741" s="106"/>
      <c r="EG741" s="106"/>
      <c r="EH741" s="106"/>
    </row>
    <row r="742" spans="9:138" s="95" customFormat="1" x14ac:dyDescent="0.15"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  <c r="BY742" s="106"/>
      <c r="BZ742" s="106"/>
      <c r="CA742" s="106"/>
      <c r="CB742" s="106"/>
      <c r="CC742" s="106"/>
      <c r="CD742" s="106"/>
      <c r="CE742" s="106"/>
      <c r="CF742" s="106"/>
      <c r="CG742" s="106"/>
      <c r="CH742" s="106"/>
      <c r="CI742" s="106"/>
      <c r="CJ742" s="106"/>
      <c r="CK742" s="106"/>
      <c r="CL742" s="106"/>
      <c r="CM742" s="106"/>
      <c r="CN742" s="106"/>
      <c r="CO742" s="106"/>
      <c r="CP742" s="106"/>
      <c r="CQ742" s="106"/>
      <c r="CR742" s="106"/>
      <c r="CS742" s="106"/>
      <c r="CT742" s="106"/>
      <c r="CU742" s="106"/>
      <c r="CV742" s="106"/>
      <c r="CW742" s="106"/>
      <c r="CX742" s="106"/>
      <c r="CY742" s="106"/>
      <c r="CZ742" s="106"/>
      <c r="DA742" s="106"/>
      <c r="DB742" s="106"/>
      <c r="DC742" s="106"/>
      <c r="DD742" s="106"/>
      <c r="DE742" s="106"/>
      <c r="DF742" s="106"/>
      <c r="DG742" s="106"/>
      <c r="DH742" s="106"/>
      <c r="DI742" s="106"/>
      <c r="DJ742" s="106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6"/>
      <c r="DV742" s="106"/>
      <c r="DW742" s="106"/>
      <c r="DX742" s="106"/>
      <c r="DY742" s="106"/>
      <c r="DZ742" s="106"/>
      <c r="EA742" s="106"/>
      <c r="EB742" s="106"/>
      <c r="EC742" s="106"/>
      <c r="ED742" s="106"/>
      <c r="EE742" s="106"/>
      <c r="EF742" s="106"/>
      <c r="EG742" s="106"/>
      <c r="EH742" s="106"/>
    </row>
    <row r="743" spans="9:138" s="95" customFormat="1" x14ac:dyDescent="0.15"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  <c r="AL743" s="106"/>
      <c r="AM743" s="106"/>
      <c r="AN743" s="106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  <c r="BY743" s="106"/>
      <c r="BZ743" s="106"/>
      <c r="CA743" s="106"/>
      <c r="CB743" s="106"/>
      <c r="CC743" s="106"/>
      <c r="CD743" s="106"/>
      <c r="CE743" s="106"/>
      <c r="CF743" s="106"/>
      <c r="CG743" s="106"/>
      <c r="CH743" s="106"/>
      <c r="CI743" s="106"/>
      <c r="CJ743" s="106"/>
      <c r="CK743" s="106"/>
      <c r="CL743" s="106"/>
      <c r="CM743" s="106"/>
      <c r="CN743" s="106"/>
      <c r="CO743" s="106"/>
      <c r="CP743" s="106"/>
      <c r="CQ743" s="106"/>
      <c r="CR743" s="106"/>
      <c r="CS743" s="106"/>
      <c r="CT743" s="106"/>
      <c r="CU743" s="106"/>
      <c r="CV743" s="106"/>
      <c r="CW743" s="106"/>
      <c r="CX743" s="106"/>
      <c r="CY743" s="106"/>
      <c r="CZ743" s="106"/>
      <c r="DA743" s="106"/>
      <c r="DB743" s="106"/>
      <c r="DC743" s="106"/>
      <c r="DD743" s="106"/>
      <c r="DE743" s="106"/>
      <c r="DF743" s="106"/>
      <c r="DG743" s="106"/>
      <c r="DH743" s="106"/>
      <c r="DI743" s="106"/>
      <c r="DJ743" s="106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6"/>
      <c r="DV743" s="106"/>
      <c r="DW743" s="106"/>
      <c r="DX743" s="106"/>
      <c r="DY743" s="106"/>
      <c r="DZ743" s="106"/>
      <c r="EA743" s="106"/>
      <c r="EB743" s="106"/>
      <c r="EC743" s="106"/>
      <c r="ED743" s="106"/>
      <c r="EE743" s="106"/>
      <c r="EF743" s="106"/>
      <c r="EG743" s="106"/>
      <c r="EH743" s="106"/>
    </row>
    <row r="744" spans="9:138" s="95" customFormat="1" x14ac:dyDescent="0.15"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  <c r="AL744" s="106"/>
      <c r="AM744" s="106"/>
      <c r="AN744" s="106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  <c r="BY744" s="106"/>
      <c r="BZ744" s="106"/>
      <c r="CA744" s="106"/>
      <c r="CB744" s="106"/>
      <c r="CC744" s="106"/>
      <c r="CD744" s="106"/>
      <c r="CE744" s="106"/>
      <c r="CF744" s="106"/>
      <c r="CG744" s="106"/>
      <c r="CH744" s="106"/>
      <c r="CI744" s="106"/>
      <c r="CJ744" s="106"/>
      <c r="CK744" s="106"/>
      <c r="CL744" s="106"/>
      <c r="CM744" s="106"/>
      <c r="CN744" s="106"/>
      <c r="CO744" s="106"/>
      <c r="CP744" s="106"/>
      <c r="CQ744" s="106"/>
      <c r="CR744" s="106"/>
      <c r="CS744" s="106"/>
      <c r="CT744" s="106"/>
      <c r="CU744" s="106"/>
      <c r="CV744" s="106"/>
      <c r="CW744" s="106"/>
      <c r="CX744" s="106"/>
      <c r="CY744" s="106"/>
      <c r="CZ744" s="106"/>
      <c r="DA744" s="106"/>
      <c r="DB744" s="106"/>
      <c r="DC744" s="106"/>
      <c r="DD744" s="106"/>
      <c r="DE744" s="106"/>
      <c r="DF744" s="106"/>
      <c r="DG744" s="106"/>
      <c r="DH744" s="106"/>
      <c r="DI744" s="106"/>
      <c r="DJ744" s="106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6"/>
      <c r="DV744" s="106"/>
      <c r="DW744" s="106"/>
      <c r="DX744" s="106"/>
      <c r="DY744" s="106"/>
      <c r="DZ744" s="106"/>
      <c r="EA744" s="106"/>
      <c r="EB744" s="106"/>
      <c r="EC744" s="106"/>
      <c r="ED744" s="106"/>
      <c r="EE744" s="106"/>
      <c r="EF744" s="106"/>
      <c r="EG744" s="106"/>
      <c r="EH744" s="106"/>
    </row>
    <row r="745" spans="9:138" s="95" customFormat="1" x14ac:dyDescent="0.15"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  <c r="AL745" s="106"/>
      <c r="AM745" s="106"/>
      <c r="AN745" s="106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  <c r="BY745" s="106"/>
      <c r="BZ745" s="106"/>
      <c r="CA745" s="106"/>
      <c r="CB745" s="106"/>
      <c r="CC745" s="106"/>
      <c r="CD745" s="106"/>
      <c r="CE745" s="106"/>
      <c r="CF745" s="106"/>
      <c r="CG745" s="106"/>
      <c r="CH745" s="106"/>
      <c r="CI745" s="106"/>
      <c r="CJ745" s="106"/>
      <c r="CK745" s="106"/>
      <c r="CL745" s="106"/>
      <c r="CM745" s="106"/>
      <c r="CN745" s="106"/>
      <c r="CO745" s="106"/>
      <c r="CP745" s="106"/>
      <c r="CQ745" s="106"/>
      <c r="CR745" s="106"/>
      <c r="CS745" s="106"/>
      <c r="CT745" s="106"/>
      <c r="CU745" s="106"/>
      <c r="CV745" s="106"/>
      <c r="CW745" s="106"/>
      <c r="CX745" s="106"/>
      <c r="CY745" s="106"/>
      <c r="CZ745" s="106"/>
      <c r="DA745" s="106"/>
      <c r="DB745" s="106"/>
      <c r="DC745" s="106"/>
      <c r="DD745" s="106"/>
      <c r="DE745" s="106"/>
      <c r="DF745" s="106"/>
      <c r="DG745" s="106"/>
      <c r="DH745" s="106"/>
      <c r="DI745" s="106"/>
      <c r="DJ745" s="106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6"/>
      <c r="DV745" s="106"/>
      <c r="DW745" s="106"/>
      <c r="DX745" s="106"/>
      <c r="DY745" s="106"/>
      <c r="DZ745" s="106"/>
      <c r="EA745" s="106"/>
      <c r="EB745" s="106"/>
      <c r="EC745" s="106"/>
      <c r="ED745" s="106"/>
      <c r="EE745" s="106"/>
      <c r="EF745" s="106"/>
      <c r="EG745" s="106"/>
      <c r="EH745" s="106"/>
    </row>
    <row r="746" spans="9:138" s="95" customFormat="1" x14ac:dyDescent="0.15"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  <c r="AL746" s="106"/>
      <c r="AM746" s="106"/>
      <c r="AN746" s="106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  <c r="BY746" s="106"/>
      <c r="BZ746" s="106"/>
      <c r="CA746" s="106"/>
      <c r="CB746" s="106"/>
      <c r="CC746" s="106"/>
      <c r="CD746" s="106"/>
      <c r="CE746" s="106"/>
      <c r="CF746" s="106"/>
      <c r="CG746" s="106"/>
      <c r="CH746" s="106"/>
      <c r="CI746" s="106"/>
      <c r="CJ746" s="106"/>
      <c r="CK746" s="106"/>
      <c r="CL746" s="106"/>
      <c r="CM746" s="106"/>
      <c r="CN746" s="106"/>
      <c r="CO746" s="106"/>
      <c r="CP746" s="106"/>
      <c r="CQ746" s="106"/>
      <c r="CR746" s="106"/>
      <c r="CS746" s="106"/>
      <c r="CT746" s="106"/>
      <c r="CU746" s="106"/>
      <c r="CV746" s="106"/>
      <c r="CW746" s="106"/>
      <c r="CX746" s="106"/>
      <c r="CY746" s="106"/>
      <c r="CZ746" s="106"/>
      <c r="DA746" s="106"/>
      <c r="DB746" s="106"/>
      <c r="DC746" s="106"/>
      <c r="DD746" s="106"/>
      <c r="DE746" s="106"/>
      <c r="DF746" s="106"/>
      <c r="DG746" s="106"/>
      <c r="DH746" s="106"/>
      <c r="DI746" s="106"/>
      <c r="DJ746" s="106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6"/>
      <c r="DV746" s="106"/>
      <c r="DW746" s="106"/>
      <c r="DX746" s="106"/>
      <c r="DY746" s="106"/>
      <c r="DZ746" s="106"/>
      <c r="EA746" s="106"/>
      <c r="EB746" s="106"/>
      <c r="EC746" s="106"/>
      <c r="ED746" s="106"/>
      <c r="EE746" s="106"/>
      <c r="EF746" s="106"/>
      <c r="EG746" s="106"/>
      <c r="EH746" s="106"/>
    </row>
    <row r="747" spans="9:138" s="95" customFormat="1" x14ac:dyDescent="0.15"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  <c r="AL747" s="106"/>
      <c r="AM747" s="106"/>
      <c r="AN747" s="106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  <c r="BY747" s="106"/>
      <c r="BZ747" s="106"/>
      <c r="CA747" s="106"/>
      <c r="CB747" s="106"/>
      <c r="CC747" s="106"/>
      <c r="CD747" s="106"/>
      <c r="CE747" s="106"/>
      <c r="CF747" s="106"/>
      <c r="CG747" s="106"/>
      <c r="CH747" s="106"/>
      <c r="CI747" s="106"/>
      <c r="CJ747" s="106"/>
      <c r="CK747" s="106"/>
      <c r="CL747" s="106"/>
      <c r="CM747" s="106"/>
      <c r="CN747" s="106"/>
      <c r="CO747" s="106"/>
      <c r="CP747" s="106"/>
      <c r="CQ747" s="106"/>
      <c r="CR747" s="106"/>
      <c r="CS747" s="106"/>
      <c r="CT747" s="106"/>
      <c r="CU747" s="106"/>
      <c r="CV747" s="106"/>
      <c r="CW747" s="106"/>
      <c r="CX747" s="106"/>
      <c r="CY747" s="106"/>
      <c r="CZ747" s="106"/>
      <c r="DA747" s="106"/>
      <c r="DB747" s="106"/>
      <c r="DC747" s="106"/>
      <c r="DD747" s="106"/>
      <c r="DE747" s="106"/>
      <c r="DF747" s="106"/>
      <c r="DG747" s="106"/>
      <c r="DH747" s="106"/>
      <c r="DI747" s="106"/>
      <c r="DJ747" s="106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6"/>
      <c r="DV747" s="106"/>
      <c r="DW747" s="106"/>
      <c r="DX747" s="106"/>
      <c r="DY747" s="106"/>
      <c r="DZ747" s="106"/>
      <c r="EA747" s="106"/>
      <c r="EB747" s="106"/>
      <c r="EC747" s="106"/>
      <c r="ED747" s="106"/>
      <c r="EE747" s="106"/>
      <c r="EF747" s="106"/>
      <c r="EG747" s="106"/>
      <c r="EH747" s="106"/>
    </row>
    <row r="748" spans="9:138" s="95" customFormat="1" x14ac:dyDescent="0.15"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  <c r="AL748" s="106"/>
      <c r="AM748" s="106"/>
      <c r="AN748" s="106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  <c r="BY748" s="106"/>
      <c r="BZ748" s="106"/>
      <c r="CA748" s="106"/>
      <c r="CB748" s="106"/>
      <c r="CC748" s="106"/>
      <c r="CD748" s="106"/>
      <c r="CE748" s="106"/>
      <c r="CF748" s="106"/>
      <c r="CG748" s="106"/>
      <c r="CH748" s="106"/>
      <c r="CI748" s="106"/>
      <c r="CJ748" s="106"/>
      <c r="CK748" s="106"/>
      <c r="CL748" s="106"/>
      <c r="CM748" s="106"/>
      <c r="CN748" s="106"/>
      <c r="CO748" s="106"/>
      <c r="CP748" s="106"/>
      <c r="CQ748" s="106"/>
      <c r="CR748" s="106"/>
      <c r="CS748" s="106"/>
      <c r="CT748" s="106"/>
      <c r="CU748" s="106"/>
      <c r="CV748" s="106"/>
      <c r="CW748" s="106"/>
      <c r="CX748" s="106"/>
      <c r="CY748" s="106"/>
      <c r="CZ748" s="106"/>
      <c r="DA748" s="106"/>
      <c r="DB748" s="106"/>
      <c r="DC748" s="106"/>
      <c r="DD748" s="106"/>
      <c r="DE748" s="106"/>
      <c r="DF748" s="106"/>
      <c r="DG748" s="106"/>
      <c r="DH748" s="106"/>
      <c r="DI748" s="106"/>
      <c r="DJ748" s="106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6"/>
      <c r="DV748" s="106"/>
      <c r="DW748" s="106"/>
      <c r="DX748" s="106"/>
      <c r="DY748" s="106"/>
      <c r="DZ748" s="106"/>
      <c r="EA748" s="106"/>
      <c r="EB748" s="106"/>
      <c r="EC748" s="106"/>
      <c r="ED748" s="106"/>
      <c r="EE748" s="106"/>
      <c r="EF748" s="106"/>
      <c r="EG748" s="106"/>
      <c r="EH748" s="106"/>
    </row>
    <row r="749" spans="9:138" s="95" customFormat="1" x14ac:dyDescent="0.15"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  <c r="BY749" s="106"/>
      <c r="BZ749" s="106"/>
      <c r="CA749" s="106"/>
      <c r="CB749" s="106"/>
      <c r="CC749" s="106"/>
      <c r="CD749" s="106"/>
      <c r="CE749" s="106"/>
      <c r="CF749" s="106"/>
      <c r="CG749" s="106"/>
      <c r="CH749" s="106"/>
      <c r="CI749" s="106"/>
      <c r="CJ749" s="106"/>
      <c r="CK749" s="106"/>
      <c r="CL749" s="106"/>
      <c r="CM749" s="106"/>
      <c r="CN749" s="106"/>
      <c r="CO749" s="106"/>
      <c r="CP749" s="106"/>
      <c r="CQ749" s="106"/>
      <c r="CR749" s="106"/>
      <c r="CS749" s="106"/>
      <c r="CT749" s="106"/>
      <c r="CU749" s="106"/>
      <c r="CV749" s="106"/>
      <c r="CW749" s="106"/>
      <c r="CX749" s="106"/>
      <c r="CY749" s="106"/>
      <c r="CZ749" s="106"/>
      <c r="DA749" s="106"/>
      <c r="DB749" s="106"/>
      <c r="DC749" s="106"/>
      <c r="DD749" s="106"/>
      <c r="DE749" s="106"/>
      <c r="DF749" s="106"/>
      <c r="DG749" s="106"/>
      <c r="DH749" s="106"/>
      <c r="DI749" s="106"/>
      <c r="DJ749" s="106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6"/>
      <c r="DV749" s="106"/>
      <c r="DW749" s="106"/>
      <c r="DX749" s="106"/>
      <c r="DY749" s="106"/>
      <c r="DZ749" s="106"/>
      <c r="EA749" s="106"/>
      <c r="EB749" s="106"/>
      <c r="EC749" s="106"/>
      <c r="ED749" s="106"/>
      <c r="EE749" s="106"/>
      <c r="EF749" s="106"/>
      <c r="EG749" s="106"/>
      <c r="EH749" s="106"/>
    </row>
    <row r="750" spans="9:138" s="95" customFormat="1" x14ac:dyDescent="0.15"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  <c r="AL750" s="106"/>
      <c r="AM750" s="106"/>
      <c r="AN750" s="106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  <c r="BY750" s="106"/>
      <c r="BZ750" s="106"/>
      <c r="CA750" s="106"/>
      <c r="CB750" s="106"/>
      <c r="CC750" s="106"/>
      <c r="CD750" s="106"/>
      <c r="CE750" s="106"/>
      <c r="CF750" s="106"/>
      <c r="CG750" s="106"/>
      <c r="CH750" s="106"/>
      <c r="CI750" s="106"/>
      <c r="CJ750" s="106"/>
      <c r="CK750" s="106"/>
      <c r="CL750" s="106"/>
      <c r="CM750" s="106"/>
      <c r="CN750" s="106"/>
      <c r="CO750" s="106"/>
      <c r="CP750" s="106"/>
      <c r="CQ750" s="106"/>
      <c r="CR750" s="106"/>
      <c r="CS750" s="106"/>
      <c r="CT750" s="106"/>
      <c r="CU750" s="106"/>
      <c r="CV750" s="106"/>
      <c r="CW750" s="106"/>
      <c r="CX750" s="106"/>
      <c r="CY750" s="106"/>
      <c r="CZ750" s="106"/>
      <c r="DA750" s="106"/>
      <c r="DB750" s="106"/>
      <c r="DC750" s="106"/>
      <c r="DD750" s="106"/>
      <c r="DE750" s="106"/>
      <c r="DF750" s="106"/>
      <c r="DG750" s="106"/>
      <c r="DH750" s="106"/>
      <c r="DI750" s="106"/>
      <c r="DJ750" s="106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6"/>
      <c r="DV750" s="106"/>
      <c r="DW750" s="106"/>
      <c r="DX750" s="106"/>
      <c r="DY750" s="106"/>
      <c r="DZ750" s="106"/>
      <c r="EA750" s="106"/>
      <c r="EB750" s="106"/>
      <c r="EC750" s="106"/>
      <c r="ED750" s="106"/>
      <c r="EE750" s="106"/>
      <c r="EF750" s="106"/>
      <c r="EG750" s="106"/>
      <c r="EH750" s="106"/>
    </row>
    <row r="751" spans="9:138" s="95" customFormat="1" x14ac:dyDescent="0.15"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  <c r="BY751" s="106"/>
      <c r="BZ751" s="106"/>
      <c r="CA751" s="106"/>
      <c r="CB751" s="106"/>
      <c r="CC751" s="106"/>
      <c r="CD751" s="106"/>
      <c r="CE751" s="106"/>
      <c r="CF751" s="106"/>
      <c r="CG751" s="106"/>
      <c r="CH751" s="106"/>
      <c r="CI751" s="106"/>
      <c r="CJ751" s="106"/>
      <c r="CK751" s="106"/>
      <c r="CL751" s="106"/>
      <c r="CM751" s="106"/>
      <c r="CN751" s="106"/>
      <c r="CO751" s="106"/>
      <c r="CP751" s="106"/>
      <c r="CQ751" s="106"/>
      <c r="CR751" s="106"/>
      <c r="CS751" s="106"/>
      <c r="CT751" s="106"/>
      <c r="CU751" s="106"/>
      <c r="CV751" s="106"/>
      <c r="CW751" s="106"/>
      <c r="CX751" s="106"/>
      <c r="CY751" s="106"/>
      <c r="CZ751" s="106"/>
      <c r="DA751" s="106"/>
      <c r="DB751" s="106"/>
      <c r="DC751" s="106"/>
      <c r="DD751" s="106"/>
      <c r="DE751" s="106"/>
      <c r="DF751" s="106"/>
      <c r="DG751" s="106"/>
      <c r="DH751" s="106"/>
      <c r="DI751" s="106"/>
      <c r="DJ751" s="106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6"/>
      <c r="DV751" s="106"/>
      <c r="DW751" s="106"/>
      <c r="DX751" s="106"/>
      <c r="DY751" s="106"/>
      <c r="DZ751" s="106"/>
      <c r="EA751" s="106"/>
      <c r="EB751" s="106"/>
      <c r="EC751" s="106"/>
      <c r="ED751" s="106"/>
      <c r="EE751" s="106"/>
      <c r="EF751" s="106"/>
      <c r="EG751" s="106"/>
      <c r="EH751" s="106"/>
    </row>
    <row r="752" spans="9:138" s="95" customFormat="1" x14ac:dyDescent="0.15"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  <c r="AL752" s="106"/>
      <c r="AM752" s="106"/>
      <c r="AN752" s="106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  <c r="BY752" s="106"/>
      <c r="BZ752" s="106"/>
      <c r="CA752" s="106"/>
      <c r="CB752" s="106"/>
      <c r="CC752" s="106"/>
      <c r="CD752" s="106"/>
      <c r="CE752" s="106"/>
      <c r="CF752" s="106"/>
      <c r="CG752" s="106"/>
      <c r="CH752" s="106"/>
      <c r="CI752" s="106"/>
      <c r="CJ752" s="106"/>
      <c r="CK752" s="106"/>
      <c r="CL752" s="106"/>
      <c r="CM752" s="106"/>
      <c r="CN752" s="106"/>
      <c r="CO752" s="106"/>
      <c r="CP752" s="106"/>
      <c r="CQ752" s="106"/>
      <c r="CR752" s="106"/>
      <c r="CS752" s="106"/>
      <c r="CT752" s="106"/>
      <c r="CU752" s="106"/>
      <c r="CV752" s="106"/>
      <c r="CW752" s="106"/>
      <c r="CX752" s="106"/>
      <c r="CY752" s="106"/>
      <c r="CZ752" s="106"/>
      <c r="DA752" s="106"/>
      <c r="DB752" s="106"/>
      <c r="DC752" s="106"/>
      <c r="DD752" s="106"/>
      <c r="DE752" s="106"/>
      <c r="DF752" s="106"/>
      <c r="DG752" s="106"/>
      <c r="DH752" s="106"/>
      <c r="DI752" s="106"/>
      <c r="DJ752" s="106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6"/>
      <c r="DV752" s="106"/>
      <c r="DW752" s="106"/>
      <c r="DX752" s="106"/>
      <c r="DY752" s="106"/>
      <c r="DZ752" s="106"/>
      <c r="EA752" s="106"/>
      <c r="EB752" s="106"/>
      <c r="EC752" s="106"/>
      <c r="ED752" s="106"/>
      <c r="EE752" s="106"/>
      <c r="EF752" s="106"/>
      <c r="EG752" s="106"/>
      <c r="EH752" s="106"/>
    </row>
    <row r="753" spans="9:138" s="95" customFormat="1" x14ac:dyDescent="0.15"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  <c r="AL753" s="106"/>
      <c r="AM753" s="106"/>
      <c r="AN753" s="106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  <c r="BY753" s="106"/>
      <c r="BZ753" s="106"/>
      <c r="CA753" s="106"/>
      <c r="CB753" s="106"/>
      <c r="CC753" s="106"/>
      <c r="CD753" s="106"/>
      <c r="CE753" s="106"/>
      <c r="CF753" s="106"/>
      <c r="CG753" s="106"/>
      <c r="CH753" s="106"/>
      <c r="CI753" s="106"/>
      <c r="CJ753" s="106"/>
      <c r="CK753" s="106"/>
      <c r="CL753" s="106"/>
      <c r="CM753" s="106"/>
      <c r="CN753" s="106"/>
      <c r="CO753" s="106"/>
      <c r="CP753" s="106"/>
      <c r="CQ753" s="106"/>
      <c r="CR753" s="106"/>
      <c r="CS753" s="106"/>
      <c r="CT753" s="106"/>
      <c r="CU753" s="106"/>
      <c r="CV753" s="106"/>
      <c r="CW753" s="106"/>
      <c r="CX753" s="106"/>
      <c r="CY753" s="106"/>
      <c r="CZ753" s="106"/>
      <c r="DA753" s="106"/>
      <c r="DB753" s="106"/>
      <c r="DC753" s="106"/>
      <c r="DD753" s="106"/>
      <c r="DE753" s="106"/>
      <c r="DF753" s="106"/>
      <c r="DG753" s="106"/>
      <c r="DH753" s="106"/>
      <c r="DI753" s="106"/>
      <c r="DJ753" s="106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6"/>
      <c r="DV753" s="106"/>
      <c r="DW753" s="106"/>
      <c r="DX753" s="106"/>
      <c r="DY753" s="106"/>
      <c r="DZ753" s="106"/>
      <c r="EA753" s="106"/>
      <c r="EB753" s="106"/>
      <c r="EC753" s="106"/>
      <c r="ED753" s="106"/>
      <c r="EE753" s="106"/>
      <c r="EF753" s="106"/>
      <c r="EG753" s="106"/>
      <c r="EH753" s="106"/>
    </row>
    <row r="754" spans="9:138" s="95" customFormat="1" x14ac:dyDescent="0.15"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  <c r="AL754" s="106"/>
      <c r="AM754" s="106"/>
      <c r="AN754" s="106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  <c r="BY754" s="106"/>
      <c r="BZ754" s="106"/>
      <c r="CA754" s="106"/>
      <c r="CB754" s="106"/>
      <c r="CC754" s="106"/>
      <c r="CD754" s="106"/>
      <c r="CE754" s="106"/>
      <c r="CF754" s="106"/>
      <c r="CG754" s="106"/>
      <c r="CH754" s="106"/>
      <c r="CI754" s="106"/>
      <c r="CJ754" s="106"/>
      <c r="CK754" s="106"/>
      <c r="CL754" s="106"/>
      <c r="CM754" s="106"/>
      <c r="CN754" s="106"/>
      <c r="CO754" s="106"/>
      <c r="CP754" s="106"/>
      <c r="CQ754" s="106"/>
      <c r="CR754" s="106"/>
      <c r="CS754" s="106"/>
      <c r="CT754" s="106"/>
      <c r="CU754" s="106"/>
      <c r="CV754" s="106"/>
      <c r="CW754" s="106"/>
      <c r="CX754" s="106"/>
      <c r="CY754" s="106"/>
      <c r="CZ754" s="106"/>
      <c r="DA754" s="106"/>
      <c r="DB754" s="106"/>
      <c r="DC754" s="106"/>
      <c r="DD754" s="106"/>
      <c r="DE754" s="106"/>
      <c r="DF754" s="106"/>
      <c r="DG754" s="106"/>
      <c r="DH754" s="106"/>
      <c r="DI754" s="106"/>
      <c r="DJ754" s="106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6"/>
      <c r="DV754" s="106"/>
      <c r="DW754" s="106"/>
      <c r="DX754" s="106"/>
      <c r="DY754" s="106"/>
      <c r="DZ754" s="106"/>
      <c r="EA754" s="106"/>
      <c r="EB754" s="106"/>
      <c r="EC754" s="106"/>
      <c r="ED754" s="106"/>
      <c r="EE754" s="106"/>
      <c r="EF754" s="106"/>
      <c r="EG754" s="106"/>
      <c r="EH754" s="106"/>
    </row>
    <row r="755" spans="9:138" s="95" customFormat="1" x14ac:dyDescent="0.15"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  <c r="AL755" s="106"/>
      <c r="AM755" s="106"/>
      <c r="AN755" s="106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  <c r="BY755" s="106"/>
      <c r="BZ755" s="106"/>
      <c r="CA755" s="106"/>
      <c r="CB755" s="106"/>
      <c r="CC755" s="106"/>
      <c r="CD755" s="106"/>
      <c r="CE755" s="106"/>
      <c r="CF755" s="106"/>
      <c r="CG755" s="106"/>
      <c r="CH755" s="106"/>
      <c r="CI755" s="106"/>
      <c r="CJ755" s="106"/>
      <c r="CK755" s="106"/>
      <c r="CL755" s="106"/>
      <c r="CM755" s="106"/>
      <c r="CN755" s="106"/>
      <c r="CO755" s="106"/>
      <c r="CP755" s="106"/>
      <c r="CQ755" s="106"/>
      <c r="CR755" s="106"/>
      <c r="CS755" s="106"/>
      <c r="CT755" s="106"/>
      <c r="CU755" s="106"/>
      <c r="CV755" s="106"/>
      <c r="CW755" s="106"/>
      <c r="CX755" s="106"/>
      <c r="CY755" s="106"/>
      <c r="CZ755" s="106"/>
      <c r="DA755" s="106"/>
      <c r="DB755" s="106"/>
      <c r="DC755" s="106"/>
      <c r="DD755" s="106"/>
      <c r="DE755" s="106"/>
      <c r="DF755" s="106"/>
      <c r="DG755" s="106"/>
      <c r="DH755" s="106"/>
      <c r="DI755" s="106"/>
      <c r="DJ755" s="106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6"/>
      <c r="DV755" s="106"/>
      <c r="DW755" s="106"/>
      <c r="DX755" s="106"/>
      <c r="DY755" s="106"/>
      <c r="DZ755" s="106"/>
      <c r="EA755" s="106"/>
      <c r="EB755" s="106"/>
      <c r="EC755" s="106"/>
      <c r="ED755" s="106"/>
      <c r="EE755" s="106"/>
      <c r="EF755" s="106"/>
      <c r="EG755" s="106"/>
      <c r="EH755" s="106"/>
    </row>
    <row r="756" spans="9:138" s="95" customFormat="1" x14ac:dyDescent="0.15"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  <c r="BY756" s="106"/>
      <c r="BZ756" s="106"/>
      <c r="CA756" s="106"/>
      <c r="CB756" s="106"/>
      <c r="CC756" s="106"/>
      <c r="CD756" s="106"/>
      <c r="CE756" s="106"/>
      <c r="CF756" s="106"/>
      <c r="CG756" s="106"/>
      <c r="CH756" s="106"/>
      <c r="CI756" s="106"/>
      <c r="CJ756" s="106"/>
      <c r="CK756" s="106"/>
      <c r="CL756" s="106"/>
      <c r="CM756" s="106"/>
      <c r="CN756" s="106"/>
      <c r="CO756" s="106"/>
      <c r="CP756" s="106"/>
      <c r="CQ756" s="106"/>
      <c r="CR756" s="106"/>
      <c r="CS756" s="106"/>
      <c r="CT756" s="106"/>
      <c r="CU756" s="106"/>
      <c r="CV756" s="106"/>
      <c r="CW756" s="106"/>
      <c r="CX756" s="106"/>
      <c r="CY756" s="106"/>
      <c r="CZ756" s="106"/>
      <c r="DA756" s="106"/>
      <c r="DB756" s="106"/>
      <c r="DC756" s="106"/>
      <c r="DD756" s="106"/>
      <c r="DE756" s="106"/>
      <c r="DF756" s="106"/>
      <c r="DG756" s="106"/>
      <c r="DH756" s="106"/>
      <c r="DI756" s="106"/>
      <c r="DJ756" s="106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6"/>
      <c r="DV756" s="106"/>
      <c r="DW756" s="106"/>
      <c r="DX756" s="106"/>
      <c r="DY756" s="106"/>
      <c r="DZ756" s="106"/>
      <c r="EA756" s="106"/>
      <c r="EB756" s="106"/>
      <c r="EC756" s="106"/>
      <c r="ED756" s="106"/>
      <c r="EE756" s="106"/>
      <c r="EF756" s="106"/>
      <c r="EG756" s="106"/>
      <c r="EH756" s="106"/>
    </row>
    <row r="757" spans="9:138" s="95" customFormat="1" x14ac:dyDescent="0.15"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  <c r="AL757" s="106"/>
      <c r="AM757" s="106"/>
      <c r="AN757" s="106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  <c r="BY757" s="106"/>
      <c r="BZ757" s="106"/>
      <c r="CA757" s="106"/>
      <c r="CB757" s="106"/>
      <c r="CC757" s="106"/>
      <c r="CD757" s="106"/>
      <c r="CE757" s="106"/>
      <c r="CF757" s="106"/>
      <c r="CG757" s="106"/>
      <c r="CH757" s="106"/>
      <c r="CI757" s="106"/>
      <c r="CJ757" s="106"/>
      <c r="CK757" s="106"/>
      <c r="CL757" s="106"/>
      <c r="CM757" s="106"/>
      <c r="CN757" s="106"/>
      <c r="CO757" s="106"/>
      <c r="CP757" s="106"/>
      <c r="CQ757" s="106"/>
      <c r="CR757" s="106"/>
      <c r="CS757" s="106"/>
      <c r="CT757" s="106"/>
      <c r="CU757" s="106"/>
      <c r="CV757" s="106"/>
      <c r="CW757" s="106"/>
      <c r="CX757" s="106"/>
      <c r="CY757" s="106"/>
      <c r="CZ757" s="106"/>
      <c r="DA757" s="106"/>
      <c r="DB757" s="106"/>
      <c r="DC757" s="106"/>
      <c r="DD757" s="106"/>
      <c r="DE757" s="106"/>
      <c r="DF757" s="106"/>
      <c r="DG757" s="106"/>
      <c r="DH757" s="106"/>
      <c r="DI757" s="106"/>
      <c r="DJ757" s="106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6"/>
      <c r="DV757" s="106"/>
      <c r="DW757" s="106"/>
      <c r="DX757" s="106"/>
      <c r="DY757" s="106"/>
      <c r="DZ757" s="106"/>
      <c r="EA757" s="106"/>
      <c r="EB757" s="106"/>
      <c r="EC757" s="106"/>
      <c r="ED757" s="106"/>
      <c r="EE757" s="106"/>
      <c r="EF757" s="106"/>
      <c r="EG757" s="106"/>
      <c r="EH757" s="106"/>
    </row>
    <row r="758" spans="9:138" s="95" customFormat="1" x14ac:dyDescent="0.15"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  <c r="AL758" s="106"/>
      <c r="AM758" s="106"/>
      <c r="AN758" s="106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  <c r="BY758" s="106"/>
      <c r="BZ758" s="106"/>
      <c r="CA758" s="106"/>
      <c r="CB758" s="106"/>
      <c r="CC758" s="106"/>
      <c r="CD758" s="106"/>
      <c r="CE758" s="106"/>
      <c r="CF758" s="106"/>
      <c r="CG758" s="106"/>
      <c r="CH758" s="106"/>
      <c r="CI758" s="106"/>
      <c r="CJ758" s="106"/>
      <c r="CK758" s="106"/>
      <c r="CL758" s="106"/>
      <c r="CM758" s="106"/>
      <c r="CN758" s="106"/>
      <c r="CO758" s="106"/>
      <c r="CP758" s="106"/>
      <c r="CQ758" s="106"/>
      <c r="CR758" s="106"/>
      <c r="CS758" s="106"/>
      <c r="CT758" s="106"/>
      <c r="CU758" s="106"/>
      <c r="CV758" s="106"/>
      <c r="CW758" s="106"/>
      <c r="CX758" s="106"/>
      <c r="CY758" s="106"/>
      <c r="CZ758" s="106"/>
      <c r="DA758" s="106"/>
      <c r="DB758" s="106"/>
      <c r="DC758" s="106"/>
      <c r="DD758" s="106"/>
      <c r="DE758" s="106"/>
      <c r="DF758" s="106"/>
      <c r="DG758" s="106"/>
      <c r="DH758" s="106"/>
      <c r="DI758" s="106"/>
      <c r="DJ758" s="106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6"/>
      <c r="DV758" s="106"/>
      <c r="DW758" s="106"/>
      <c r="DX758" s="106"/>
      <c r="DY758" s="106"/>
      <c r="DZ758" s="106"/>
      <c r="EA758" s="106"/>
      <c r="EB758" s="106"/>
      <c r="EC758" s="106"/>
      <c r="ED758" s="106"/>
      <c r="EE758" s="106"/>
      <c r="EF758" s="106"/>
      <c r="EG758" s="106"/>
      <c r="EH758" s="106"/>
    </row>
    <row r="759" spans="9:138" s="95" customFormat="1" x14ac:dyDescent="0.15"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  <c r="AL759" s="106"/>
      <c r="AM759" s="106"/>
      <c r="AN759" s="106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  <c r="BY759" s="106"/>
      <c r="BZ759" s="106"/>
      <c r="CA759" s="106"/>
      <c r="CB759" s="106"/>
      <c r="CC759" s="106"/>
      <c r="CD759" s="106"/>
      <c r="CE759" s="106"/>
      <c r="CF759" s="106"/>
      <c r="CG759" s="106"/>
      <c r="CH759" s="106"/>
      <c r="CI759" s="106"/>
      <c r="CJ759" s="106"/>
      <c r="CK759" s="106"/>
      <c r="CL759" s="106"/>
      <c r="CM759" s="106"/>
      <c r="CN759" s="106"/>
      <c r="CO759" s="106"/>
      <c r="CP759" s="106"/>
      <c r="CQ759" s="106"/>
      <c r="CR759" s="106"/>
      <c r="CS759" s="106"/>
      <c r="CT759" s="106"/>
      <c r="CU759" s="106"/>
      <c r="CV759" s="106"/>
      <c r="CW759" s="106"/>
      <c r="CX759" s="106"/>
      <c r="CY759" s="106"/>
      <c r="CZ759" s="106"/>
      <c r="DA759" s="106"/>
      <c r="DB759" s="106"/>
      <c r="DC759" s="106"/>
      <c r="DD759" s="106"/>
      <c r="DE759" s="106"/>
      <c r="DF759" s="106"/>
      <c r="DG759" s="106"/>
      <c r="DH759" s="106"/>
      <c r="DI759" s="106"/>
      <c r="DJ759" s="106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6"/>
      <c r="DV759" s="106"/>
      <c r="DW759" s="106"/>
      <c r="DX759" s="106"/>
      <c r="DY759" s="106"/>
      <c r="DZ759" s="106"/>
      <c r="EA759" s="106"/>
      <c r="EB759" s="106"/>
      <c r="EC759" s="106"/>
      <c r="ED759" s="106"/>
      <c r="EE759" s="106"/>
      <c r="EF759" s="106"/>
      <c r="EG759" s="106"/>
      <c r="EH759" s="106"/>
    </row>
    <row r="760" spans="9:138" s="95" customFormat="1" x14ac:dyDescent="0.15"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  <c r="BY760" s="106"/>
      <c r="BZ760" s="106"/>
      <c r="CA760" s="106"/>
      <c r="CB760" s="106"/>
      <c r="CC760" s="106"/>
      <c r="CD760" s="106"/>
      <c r="CE760" s="106"/>
      <c r="CF760" s="106"/>
      <c r="CG760" s="106"/>
      <c r="CH760" s="106"/>
      <c r="CI760" s="106"/>
      <c r="CJ760" s="106"/>
      <c r="CK760" s="106"/>
      <c r="CL760" s="106"/>
      <c r="CM760" s="106"/>
      <c r="CN760" s="106"/>
      <c r="CO760" s="106"/>
      <c r="CP760" s="106"/>
      <c r="CQ760" s="106"/>
      <c r="CR760" s="106"/>
      <c r="CS760" s="106"/>
      <c r="CT760" s="106"/>
      <c r="CU760" s="106"/>
      <c r="CV760" s="106"/>
      <c r="CW760" s="106"/>
      <c r="CX760" s="106"/>
      <c r="CY760" s="106"/>
      <c r="CZ760" s="106"/>
      <c r="DA760" s="106"/>
      <c r="DB760" s="106"/>
      <c r="DC760" s="106"/>
      <c r="DD760" s="106"/>
      <c r="DE760" s="106"/>
      <c r="DF760" s="106"/>
      <c r="DG760" s="106"/>
      <c r="DH760" s="106"/>
      <c r="DI760" s="106"/>
      <c r="DJ760" s="106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6"/>
      <c r="DV760" s="106"/>
      <c r="DW760" s="106"/>
      <c r="DX760" s="106"/>
      <c r="DY760" s="106"/>
      <c r="DZ760" s="106"/>
      <c r="EA760" s="106"/>
      <c r="EB760" s="106"/>
      <c r="EC760" s="106"/>
      <c r="ED760" s="106"/>
      <c r="EE760" s="106"/>
      <c r="EF760" s="106"/>
      <c r="EG760" s="106"/>
      <c r="EH760" s="106"/>
    </row>
    <row r="761" spans="9:138" s="95" customFormat="1" x14ac:dyDescent="0.15"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  <c r="BY761" s="106"/>
      <c r="BZ761" s="106"/>
      <c r="CA761" s="106"/>
      <c r="CB761" s="106"/>
      <c r="CC761" s="106"/>
      <c r="CD761" s="106"/>
      <c r="CE761" s="106"/>
      <c r="CF761" s="106"/>
      <c r="CG761" s="106"/>
      <c r="CH761" s="106"/>
      <c r="CI761" s="106"/>
      <c r="CJ761" s="106"/>
      <c r="CK761" s="106"/>
      <c r="CL761" s="106"/>
      <c r="CM761" s="106"/>
      <c r="CN761" s="106"/>
      <c r="CO761" s="106"/>
      <c r="CP761" s="106"/>
      <c r="CQ761" s="106"/>
      <c r="CR761" s="106"/>
      <c r="CS761" s="106"/>
      <c r="CT761" s="106"/>
      <c r="CU761" s="106"/>
      <c r="CV761" s="106"/>
      <c r="CW761" s="106"/>
      <c r="CX761" s="106"/>
      <c r="CY761" s="106"/>
      <c r="CZ761" s="106"/>
      <c r="DA761" s="106"/>
      <c r="DB761" s="106"/>
      <c r="DC761" s="106"/>
      <c r="DD761" s="106"/>
      <c r="DE761" s="106"/>
      <c r="DF761" s="106"/>
      <c r="DG761" s="106"/>
      <c r="DH761" s="106"/>
      <c r="DI761" s="106"/>
      <c r="DJ761" s="106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6"/>
      <c r="DV761" s="106"/>
      <c r="DW761" s="106"/>
      <c r="DX761" s="106"/>
      <c r="DY761" s="106"/>
      <c r="DZ761" s="106"/>
      <c r="EA761" s="106"/>
      <c r="EB761" s="106"/>
      <c r="EC761" s="106"/>
      <c r="ED761" s="106"/>
      <c r="EE761" s="106"/>
      <c r="EF761" s="106"/>
      <c r="EG761" s="106"/>
      <c r="EH761" s="106"/>
    </row>
    <row r="762" spans="9:138" s="95" customFormat="1" x14ac:dyDescent="0.15"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  <c r="AL762" s="106"/>
      <c r="AM762" s="106"/>
      <c r="AN762" s="106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  <c r="BY762" s="106"/>
      <c r="BZ762" s="106"/>
      <c r="CA762" s="106"/>
      <c r="CB762" s="106"/>
      <c r="CC762" s="106"/>
      <c r="CD762" s="106"/>
      <c r="CE762" s="106"/>
      <c r="CF762" s="106"/>
      <c r="CG762" s="106"/>
      <c r="CH762" s="106"/>
      <c r="CI762" s="106"/>
      <c r="CJ762" s="106"/>
      <c r="CK762" s="106"/>
      <c r="CL762" s="106"/>
      <c r="CM762" s="106"/>
      <c r="CN762" s="106"/>
      <c r="CO762" s="106"/>
      <c r="CP762" s="106"/>
      <c r="CQ762" s="106"/>
      <c r="CR762" s="106"/>
      <c r="CS762" s="106"/>
      <c r="CT762" s="106"/>
      <c r="CU762" s="106"/>
      <c r="CV762" s="106"/>
      <c r="CW762" s="106"/>
      <c r="CX762" s="106"/>
      <c r="CY762" s="106"/>
      <c r="CZ762" s="106"/>
      <c r="DA762" s="106"/>
      <c r="DB762" s="106"/>
      <c r="DC762" s="106"/>
      <c r="DD762" s="106"/>
      <c r="DE762" s="106"/>
      <c r="DF762" s="106"/>
      <c r="DG762" s="106"/>
      <c r="DH762" s="106"/>
      <c r="DI762" s="106"/>
      <c r="DJ762" s="106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6"/>
      <c r="DV762" s="106"/>
      <c r="DW762" s="106"/>
      <c r="DX762" s="106"/>
      <c r="DY762" s="106"/>
      <c r="DZ762" s="106"/>
      <c r="EA762" s="106"/>
      <c r="EB762" s="106"/>
      <c r="EC762" s="106"/>
      <c r="ED762" s="106"/>
      <c r="EE762" s="106"/>
      <c r="EF762" s="106"/>
      <c r="EG762" s="106"/>
      <c r="EH762" s="106"/>
    </row>
    <row r="763" spans="9:138" s="95" customFormat="1" x14ac:dyDescent="0.15"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  <c r="AL763" s="106"/>
      <c r="AM763" s="106"/>
      <c r="AN763" s="106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  <c r="BY763" s="106"/>
      <c r="BZ763" s="106"/>
      <c r="CA763" s="106"/>
      <c r="CB763" s="106"/>
      <c r="CC763" s="106"/>
      <c r="CD763" s="106"/>
      <c r="CE763" s="106"/>
      <c r="CF763" s="106"/>
      <c r="CG763" s="106"/>
      <c r="CH763" s="106"/>
      <c r="CI763" s="106"/>
      <c r="CJ763" s="106"/>
      <c r="CK763" s="106"/>
      <c r="CL763" s="106"/>
      <c r="CM763" s="106"/>
      <c r="CN763" s="106"/>
      <c r="CO763" s="106"/>
      <c r="CP763" s="106"/>
      <c r="CQ763" s="106"/>
      <c r="CR763" s="106"/>
      <c r="CS763" s="106"/>
      <c r="CT763" s="106"/>
      <c r="CU763" s="106"/>
      <c r="CV763" s="106"/>
      <c r="CW763" s="106"/>
      <c r="CX763" s="106"/>
      <c r="CY763" s="106"/>
      <c r="CZ763" s="106"/>
      <c r="DA763" s="106"/>
      <c r="DB763" s="106"/>
      <c r="DC763" s="106"/>
      <c r="DD763" s="106"/>
      <c r="DE763" s="106"/>
      <c r="DF763" s="106"/>
      <c r="DG763" s="106"/>
      <c r="DH763" s="106"/>
      <c r="DI763" s="106"/>
      <c r="DJ763" s="106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6"/>
      <c r="DV763" s="106"/>
      <c r="DW763" s="106"/>
      <c r="DX763" s="106"/>
      <c r="DY763" s="106"/>
      <c r="DZ763" s="106"/>
      <c r="EA763" s="106"/>
      <c r="EB763" s="106"/>
      <c r="EC763" s="106"/>
      <c r="ED763" s="106"/>
      <c r="EE763" s="106"/>
      <c r="EF763" s="106"/>
      <c r="EG763" s="106"/>
      <c r="EH763" s="106"/>
    </row>
    <row r="764" spans="9:138" s="95" customFormat="1" x14ac:dyDescent="0.15"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  <c r="BY764" s="106"/>
      <c r="BZ764" s="106"/>
      <c r="CA764" s="106"/>
      <c r="CB764" s="106"/>
      <c r="CC764" s="106"/>
      <c r="CD764" s="106"/>
      <c r="CE764" s="106"/>
      <c r="CF764" s="106"/>
      <c r="CG764" s="106"/>
      <c r="CH764" s="106"/>
      <c r="CI764" s="106"/>
      <c r="CJ764" s="106"/>
      <c r="CK764" s="106"/>
      <c r="CL764" s="106"/>
      <c r="CM764" s="106"/>
      <c r="CN764" s="106"/>
      <c r="CO764" s="106"/>
      <c r="CP764" s="106"/>
      <c r="CQ764" s="106"/>
      <c r="CR764" s="106"/>
      <c r="CS764" s="106"/>
      <c r="CT764" s="106"/>
      <c r="CU764" s="106"/>
      <c r="CV764" s="106"/>
      <c r="CW764" s="106"/>
      <c r="CX764" s="106"/>
      <c r="CY764" s="106"/>
      <c r="CZ764" s="106"/>
      <c r="DA764" s="106"/>
      <c r="DB764" s="106"/>
      <c r="DC764" s="106"/>
      <c r="DD764" s="106"/>
      <c r="DE764" s="106"/>
      <c r="DF764" s="106"/>
      <c r="DG764" s="106"/>
      <c r="DH764" s="106"/>
      <c r="DI764" s="106"/>
      <c r="DJ764" s="106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6"/>
      <c r="DV764" s="106"/>
      <c r="DW764" s="106"/>
      <c r="DX764" s="106"/>
      <c r="DY764" s="106"/>
      <c r="DZ764" s="106"/>
      <c r="EA764" s="106"/>
      <c r="EB764" s="106"/>
      <c r="EC764" s="106"/>
      <c r="ED764" s="106"/>
      <c r="EE764" s="106"/>
      <c r="EF764" s="106"/>
      <c r="EG764" s="106"/>
      <c r="EH764" s="106"/>
    </row>
    <row r="765" spans="9:138" s="95" customFormat="1" x14ac:dyDescent="0.15"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  <c r="AL765" s="106"/>
      <c r="AM765" s="106"/>
      <c r="AN765" s="106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  <c r="BY765" s="106"/>
      <c r="BZ765" s="106"/>
      <c r="CA765" s="106"/>
      <c r="CB765" s="106"/>
      <c r="CC765" s="106"/>
      <c r="CD765" s="106"/>
      <c r="CE765" s="106"/>
      <c r="CF765" s="106"/>
      <c r="CG765" s="106"/>
      <c r="CH765" s="106"/>
      <c r="CI765" s="106"/>
      <c r="CJ765" s="106"/>
      <c r="CK765" s="106"/>
      <c r="CL765" s="106"/>
      <c r="CM765" s="106"/>
      <c r="CN765" s="106"/>
      <c r="CO765" s="106"/>
      <c r="CP765" s="106"/>
      <c r="CQ765" s="106"/>
      <c r="CR765" s="106"/>
      <c r="CS765" s="106"/>
      <c r="CT765" s="106"/>
      <c r="CU765" s="106"/>
      <c r="CV765" s="106"/>
      <c r="CW765" s="106"/>
      <c r="CX765" s="106"/>
      <c r="CY765" s="106"/>
      <c r="CZ765" s="106"/>
      <c r="DA765" s="106"/>
      <c r="DB765" s="106"/>
      <c r="DC765" s="106"/>
      <c r="DD765" s="106"/>
      <c r="DE765" s="106"/>
      <c r="DF765" s="106"/>
      <c r="DG765" s="106"/>
      <c r="DH765" s="106"/>
      <c r="DI765" s="106"/>
      <c r="DJ765" s="106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6"/>
      <c r="DV765" s="106"/>
      <c r="DW765" s="106"/>
      <c r="DX765" s="106"/>
      <c r="DY765" s="106"/>
      <c r="DZ765" s="106"/>
      <c r="EA765" s="106"/>
      <c r="EB765" s="106"/>
      <c r="EC765" s="106"/>
      <c r="ED765" s="106"/>
      <c r="EE765" s="106"/>
      <c r="EF765" s="106"/>
      <c r="EG765" s="106"/>
      <c r="EH765" s="106"/>
    </row>
    <row r="766" spans="9:138" s="95" customFormat="1" x14ac:dyDescent="0.15"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  <c r="AL766" s="106"/>
      <c r="AM766" s="106"/>
      <c r="AN766" s="106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  <c r="BY766" s="106"/>
      <c r="BZ766" s="106"/>
      <c r="CA766" s="106"/>
      <c r="CB766" s="106"/>
      <c r="CC766" s="106"/>
      <c r="CD766" s="106"/>
      <c r="CE766" s="106"/>
      <c r="CF766" s="106"/>
      <c r="CG766" s="106"/>
      <c r="CH766" s="106"/>
      <c r="CI766" s="106"/>
      <c r="CJ766" s="106"/>
      <c r="CK766" s="106"/>
      <c r="CL766" s="106"/>
      <c r="CM766" s="106"/>
      <c r="CN766" s="106"/>
      <c r="CO766" s="106"/>
      <c r="CP766" s="106"/>
      <c r="CQ766" s="106"/>
      <c r="CR766" s="106"/>
      <c r="CS766" s="106"/>
      <c r="CT766" s="106"/>
      <c r="CU766" s="106"/>
      <c r="CV766" s="106"/>
      <c r="CW766" s="106"/>
      <c r="CX766" s="106"/>
      <c r="CY766" s="106"/>
      <c r="CZ766" s="106"/>
      <c r="DA766" s="106"/>
      <c r="DB766" s="106"/>
      <c r="DC766" s="106"/>
      <c r="DD766" s="106"/>
      <c r="DE766" s="106"/>
      <c r="DF766" s="106"/>
      <c r="DG766" s="106"/>
      <c r="DH766" s="106"/>
      <c r="DI766" s="106"/>
      <c r="DJ766" s="106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6"/>
      <c r="DV766" s="106"/>
      <c r="DW766" s="106"/>
      <c r="DX766" s="106"/>
      <c r="DY766" s="106"/>
      <c r="DZ766" s="106"/>
      <c r="EA766" s="106"/>
      <c r="EB766" s="106"/>
      <c r="EC766" s="106"/>
      <c r="ED766" s="106"/>
      <c r="EE766" s="106"/>
      <c r="EF766" s="106"/>
      <c r="EG766" s="106"/>
      <c r="EH766" s="106"/>
    </row>
    <row r="767" spans="9:138" s="95" customFormat="1" x14ac:dyDescent="0.15"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  <c r="BY767" s="106"/>
      <c r="BZ767" s="106"/>
      <c r="CA767" s="106"/>
      <c r="CB767" s="106"/>
      <c r="CC767" s="106"/>
      <c r="CD767" s="106"/>
      <c r="CE767" s="106"/>
      <c r="CF767" s="106"/>
      <c r="CG767" s="106"/>
      <c r="CH767" s="106"/>
      <c r="CI767" s="106"/>
      <c r="CJ767" s="106"/>
      <c r="CK767" s="106"/>
      <c r="CL767" s="106"/>
      <c r="CM767" s="106"/>
      <c r="CN767" s="106"/>
      <c r="CO767" s="106"/>
      <c r="CP767" s="106"/>
      <c r="CQ767" s="106"/>
      <c r="CR767" s="106"/>
      <c r="CS767" s="106"/>
      <c r="CT767" s="106"/>
      <c r="CU767" s="106"/>
      <c r="CV767" s="106"/>
      <c r="CW767" s="106"/>
      <c r="CX767" s="106"/>
      <c r="CY767" s="106"/>
      <c r="CZ767" s="106"/>
      <c r="DA767" s="106"/>
      <c r="DB767" s="106"/>
      <c r="DC767" s="106"/>
      <c r="DD767" s="106"/>
      <c r="DE767" s="106"/>
      <c r="DF767" s="106"/>
      <c r="DG767" s="106"/>
      <c r="DH767" s="106"/>
      <c r="DI767" s="106"/>
      <c r="DJ767" s="106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6"/>
      <c r="DV767" s="106"/>
      <c r="DW767" s="106"/>
      <c r="DX767" s="106"/>
      <c r="DY767" s="106"/>
      <c r="DZ767" s="106"/>
      <c r="EA767" s="106"/>
      <c r="EB767" s="106"/>
      <c r="EC767" s="106"/>
      <c r="ED767" s="106"/>
      <c r="EE767" s="106"/>
      <c r="EF767" s="106"/>
      <c r="EG767" s="106"/>
      <c r="EH767" s="106"/>
    </row>
    <row r="768" spans="9:138" s="95" customFormat="1" x14ac:dyDescent="0.15"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  <c r="AL768" s="106"/>
      <c r="AM768" s="106"/>
      <c r="AN768" s="106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  <c r="BY768" s="106"/>
      <c r="BZ768" s="106"/>
      <c r="CA768" s="106"/>
      <c r="CB768" s="106"/>
      <c r="CC768" s="106"/>
      <c r="CD768" s="106"/>
      <c r="CE768" s="106"/>
      <c r="CF768" s="106"/>
      <c r="CG768" s="106"/>
      <c r="CH768" s="106"/>
      <c r="CI768" s="106"/>
      <c r="CJ768" s="106"/>
      <c r="CK768" s="106"/>
      <c r="CL768" s="106"/>
      <c r="CM768" s="106"/>
      <c r="CN768" s="106"/>
      <c r="CO768" s="106"/>
      <c r="CP768" s="106"/>
      <c r="CQ768" s="106"/>
      <c r="CR768" s="106"/>
      <c r="CS768" s="106"/>
      <c r="CT768" s="106"/>
      <c r="CU768" s="106"/>
      <c r="CV768" s="106"/>
      <c r="CW768" s="106"/>
      <c r="CX768" s="106"/>
      <c r="CY768" s="106"/>
      <c r="CZ768" s="106"/>
      <c r="DA768" s="106"/>
      <c r="DB768" s="106"/>
      <c r="DC768" s="106"/>
      <c r="DD768" s="106"/>
      <c r="DE768" s="106"/>
      <c r="DF768" s="106"/>
      <c r="DG768" s="106"/>
      <c r="DH768" s="106"/>
      <c r="DI768" s="106"/>
      <c r="DJ768" s="106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6"/>
      <c r="DV768" s="106"/>
      <c r="DW768" s="106"/>
      <c r="DX768" s="106"/>
      <c r="DY768" s="106"/>
      <c r="DZ768" s="106"/>
      <c r="EA768" s="106"/>
      <c r="EB768" s="106"/>
      <c r="EC768" s="106"/>
      <c r="ED768" s="106"/>
      <c r="EE768" s="106"/>
      <c r="EF768" s="106"/>
      <c r="EG768" s="106"/>
      <c r="EH768" s="106"/>
    </row>
    <row r="769" spans="9:138" s="95" customFormat="1" x14ac:dyDescent="0.15"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  <c r="AL769" s="106"/>
      <c r="AM769" s="106"/>
      <c r="AN769" s="106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  <c r="BY769" s="106"/>
      <c r="BZ769" s="106"/>
      <c r="CA769" s="106"/>
      <c r="CB769" s="106"/>
      <c r="CC769" s="106"/>
      <c r="CD769" s="106"/>
      <c r="CE769" s="106"/>
      <c r="CF769" s="106"/>
      <c r="CG769" s="106"/>
      <c r="CH769" s="106"/>
      <c r="CI769" s="106"/>
      <c r="CJ769" s="106"/>
      <c r="CK769" s="106"/>
      <c r="CL769" s="106"/>
      <c r="CM769" s="106"/>
      <c r="CN769" s="106"/>
      <c r="CO769" s="106"/>
      <c r="CP769" s="106"/>
      <c r="CQ769" s="106"/>
      <c r="CR769" s="106"/>
      <c r="CS769" s="106"/>
      <c r="CT769" s="106"/>
      <c r="CU769" s="106"/>
      <c r="CV769" s="106"/>
      <c r="CW769" s="106"/>
      <c r="CX769" s="106"/>
      <c r="CY769" s="106"/>
      <c r="CZ769" s="106"/>
      <c r="DA769" s="106"/>
      <c r="DB769" s="106"/>
      <c r="DC769" s="106"/>
      <c r="DD769" s="106"/>
      <c r="DE769" s="106"/>
      <c r="DF769" s="106"/>
      <c r="DG769" s="106"/>
      <c r="DH769" s="106"/>
      <c r="DI769" s="106"/>
      <c r="DJ769" s="106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6"/>
      <c r="DV769" s="106"/>
      <c r="DW769" s="106"/>
      <c r="DX769" s="106"/>
      <c r="DY769" s="106"/>
      <c r="DZ769" s="106"/>
      <c r="EA769" s="106"/>
      <c r="EB769" s="106"/>
      <c r="EC769" s="106"/>
      <c r="ED769" s="106"/>
      <c r="EE769" s="106"/>
      <c r="EF769" s="106"/>
      <c r="EG769" s="106"/>
      <c r="EH769" s="106"/>
    </row>
    <row r="770" spans="9:138" s="95" customFormat="1" x14ac:dyDescent="0.15"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  <c r="AL770" s="106"/>
      <c r="AM770" s="106"/>
      <c r="AN770" s="106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  <c r="BY770" s="106"/>
      <c r="BZ770" s="106"/>
      <c r="CA770" s="106"/>
      <c r="CB770" s="106"/>
      <c r="CC770" s="106"/>
      <c r="CD770" s="106"/>
      <c r="CE770" s="106"/>
      <c r="CF770" s="106"/>
      <c r="CG770" s="106"/>
      <c r="CH770" s="106"/>
      <c r="CI770" s="106"/>
      <c r="CJ770" s="106"/>
      <c r="CK770" s="106"/>
      <c r="CL770" s="106"/>
      <c r="CM770" s="106"/>
      <c r="CN770" s="106"/>
      <c r="CO770" s="106"/>
      <c r="CP770" s="106"/>
      <c r="CQ770" s="106"/>
      <c r="CR770" s="106"/>
      <c r="CS770" s="106"/>
      <c r="CT770" s="106"/>
      <c r="CU770" s="106"/>
      <c r="CV770" s="106"/>
      <c r="CW770" s="106"/>
      <c r="CX770" s="106"/>
      <c r="CY770" s="106"/>
      <c r="CZ770" s="106"/>
      <c r="DA770" s="106"/>
      <c r="DB770" s="106"/>
      <c r="DC770" s="106"/>
      <c r="DD770" s="106"/>
      <c r="DE770" s="106"/>
      <c r="DF770" s="106"/>
      <c r="DG770" s="106"/>
      <c r="DH770" s="106"/>
      <c r="DI770" s="106"/>
      <c r="DJ770" s="106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6"/>
      <c r="DV770" s="106"/>
      <c r="DW770" s="106"/>
      <c r="DX770" s="106"/>
      <c r="DY770" s="106"/>
      <c r="DZ770" s="106"/>
      <c r="EA770" s="106"/>
      <c r="EB770" s="106"/>
      <c r="EC770" s="106"/>
      <c r="ED770" s="106"/>
      <c r="EE770" s="106"/>
      <c r="EF770" s="106"/>
      <c r="EG770" s="106"/>
      <c r="EH770" s="106"/>
    </row>
    <row r="771" spans="9:138" s="95" customFormat="1" x14ac:dyDescent="0.15"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  <c r="AL771" s="106"/>
      <c r="AM771" s="106"/>
      <c r="AN771" s="106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  <c r="BY771" s="106"/>
      <c r="BZ771" s="106"/>
      <c r="CA771" s="106"/>
      <c r="CB771" s="106"/>
      <c r="CC771" s="106"/>
      <c r="CD771" s="106"/>
      <c r="CE771" s="106"/>
      <c r="CF771" s="106"/>
      <c r="CG771" s="106"/>
      <c r="CH771" s="106"/>
      <c r="CI771" s="106"/>
      <c r="CJ771" s="106"/>
      <c r="CK771" s="106"/>
      <c r="CL771" s="106"/>
      <c r="CM771" s="106"/>
      <c r="CN771" s="106"/>
      <c r="CO771" s="106"/>
      <c r="CP771" s="106"/>
      <c r="CQ771" s="106"/>
      <c r="CR771" s="106"/>
      <c r="CS771" s="106"/>
      <c r="CT771" s="106"/>
      <c r="CU771" s="106"/>
      <c r="CV771" s="106"/>
      <c r="CW771" s="106"/>
      <c r="CX771" s="106"/>
      <c r="CY771" s="106"/>
      <c r="CZ771" s="106"/>
      <c r="DA771" s="106"/>
      <c r="DB771" s="106"/>
      <c r="DC771" s="106"/>
      <c r="DD771" s="106"/>
      <c r="DE771" s="106"/>
      <c r="DF771" s="106"/>
      <c r="DG771" s="106"/>
      <c r="DH771" s="106"/>
      <c r="DI771" s="106"/>
      <c r="DJ771" s="106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6"/>
      <c r="DV771" s="106"/>
      <c r="DW771" s="106"/>
      <c r="DX771" s="106"/>
      <c r="DY771" s="106"/>
      <c r="DZ771" s="106"/>
      <c r="EA771" s="106"/>
      <c r="EB771" s="106"/>
      <c r="EC771" s="106"/>
      <c r="ED771" s="106"/>
      <c r="EE771" s="106"/>
      <c r="EF771" s="106"/>
      <c r="EG771" s="106"/>
      <c r="EH771" s="106"/>
    </row>
    <row r="772" spans="9:138" s="95" customFormat="1" x14ac:dyDescent="0.15"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  <c r="AL772" s="106"/>
      <c r="AM772" s="106"/>
      <c r="AN772" s="106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  <c r="BY772" s="106"/>
      <c r="BZ772" s="106"/>
      <c r="CA772" s="106"/>
      <c r="CB772" s="106"/>
      <c r="CC772" s="106"/>
      <c r="CD772" s="106"/>
      <c r="CE772" s="106"/>
      <c r="CF772" s="106"/>
      <c r="CG772" s="106"/>
      <c r="CH772" s="106"/>
      <c r="CI772" s="106"/>
      <c r="CJ772" s="106"/>
      <c r="CK772" s="106"/>
      <c r="CL772" s="106"/>
      <c r="CM772" s="106"/>
      <c r="CN772" s="106"/>
      <c r="CO772" s="106"/>
      <c r="CP772" s="106"/>
      <c r="CQ772" s="106"/>
      <c r="CR772" s="106"/>
      <c r="CS772" s="106"/>
      <c r="CT772" s="106"/>
      <c r="CU772" s="106"/>
      <c r="CV772" s="106"/>
      <c r="CW772" s="106"/>
      <c r="CX772" s="106"/>
      <c r="CY772" s="106"/>
      <c r="CZ772" s="106"/>
      <c r="DA772" s="106"/>
      <c r="DB772" s="106"/>
      <c r="DC772" s="106"/>
      <c r="DD772" s="106"/>
      <c r="DE772" s="106"/>
      <c r="DF772" s="106"/>
      <c r="DG772" s="106"/>
      <c r="DH772" s="106"/>
      <c r="DI772" s="106"/>
      <c r="DJ772" s="106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6"/>
      <c r="DV772" s="106"/>
      <c r="DW772" s="106"/>
      <c r="DX772" s="106"/>
      <c r="DY772" s="106"/>
      <c r="DZ772" s="106"/>
      <c r="EA772" s="106"/>
      <c r="EB772" s="106"/>
      <c r="EC772" s="106"/>
      <c r="ED772" s="106"/>
      <c r="EE772" s="106"/>
      <c r="EF772" s="106"/>
      <c r="EG772" s="106"/>
      <c r="EH772" s="106"/>
    </row>
    <row r="773" spans="9:138" s="95" customFormat="1" x14ac:dyDescent="0.15"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  <c r="AL773" s="106"/>
      <c r="AM773" s="106"/>
      <c r="AN773" s="106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  <c r="BY773" s="106"/>
      <c r="BZ773" s="106"/>
      <c r="CA773" s="106"/>
      <c r="CB773" s="106"/>
      <c r="CC773" s="106"/>
      <c r="CD773" s="106"/>
      <c r="CE773" s="106"/>
      <c r="CF773" s="106"/>
      <c r="CG773" s="106"/>
      <c r="CH773" s="106"/>
      <c r="CI773" s="106"/>
      <c r="CJ773" s="106"/>
      <c r="CK773" s="106"/>
      <c r="CL773" s="106"/>
      <c r="CM773" s="106"/>
      <c r="CN773" s="106"/>
      <c r="CO773" s="106"/>
      <c r="CP773" s="106"/>
      <c r="CQ773" s="106"/>
      <c r="CR773" s="106"/>
      <c r="CS773" s="106"/>
      <c r="CT773" s="106"/>
      <c r="CU773" s="106"/>
      <c r="CV773" s="106"/>
      <c r="CW773" s="106"/>
      <c r="CX773" s="106"/>
      <c r="CY773" s="106"/>
      <c r="CZ773" s="106"/>
      <c r="DA773" s="106"/>
      <c r="DB773" s="106"/>
      <c r="DC773" s="106"/>
      <c r="DD773" s="106"/>
      <c r="DE773" s="106"/>
      <c r="DF773" s="106"/>
      <c r="DG773" s="106"/>
      <c r="DH773" s="106"/>
      <c r="DI773" s="106"/>
      <c r="DJ773" s="106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6"/>
      <c r="DV773" s="106"/>
      <c r="DW773" s="106"/>
      <c r="DX773" s="106"/>
      <c r="DY773" s="106"/>
      <c r="DZ773" s="106"/>
      <c r="EA773" s="106"/>
      <c r="EB773" s="106"/>
      <c r="EC773" s="106"/>
      <c r="ED773" s="106"/>
      <c r="EE773" s="106"/>
      <c r="EF773" s="106"/>
      <c r="EG773" s="106"/>
      <c r="EH773" s="106"/>
    </row>
    <row r="774" spans="9:138" s="95" customFormat="1" x14ac:dyDescent="0.15"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  <c r="BY774" s="106"/>
      <c r="BZ774" s="106"/>
      <c r="CA774" s="106"/>
      <c r="CB774" s="106"/>
      <c r="CC774" s="106"/>
      <c r="CD774" s="106"/>
      <c r="CE774" s="106"/>
      <c r="CF774" s="106"/>
      <c r="CG774" s="106"/>
      <c r="CH774" s="106"/>
      <c r="CI774" s="106"/>
      <c r="CJ774" s="106"/>
      <c r="CK774" s="106"/>
      <c r="CL774" s="106"/>
      <c r="CM774" s="106"/>
      <c r="CN774" s="106"/>
      <c r="CO774" s="106"/>
      <c r="CP774" s="106"/>
      <c r="CQ774" s="106"/>
      <c r="CR774" s="106"/>
      <c r="CS774" s="106"/>
      <c r="CT774" s="106"/>
      <c r="CU774" s="106"/>
      <c r="CV774" s="106"/>
      <c r="CW774" s="106"/>
      <c r="CX774" s="106"/>
      <c r="CY774" s="106"/>
      <c r="CZ774" s="106"/>
      <c r="DA774" s="106"/>
      <c r="DB774" s="106"/>
      <c r="DC774" s="106"/>
      <c r="DD774" s="106"/>
      <c r="DE774" s="106"/>
      <c r="DF774" s="106"/>
      <c r="DG774" s="106"/>
      <c r="DH774" s="106"/>
      <c r="DI774" s="106"/>
      <c r="DJ774" s="106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6"/>
      <c r="DV774" s="106"/>
      <c r="DW774" s="106"/>
      <c r="DX774" s="106"/>
      <c r="DY774" s="106"/>
      <c r="DZ774" s="106"/>
      <c r="EA774" s="106"/>
      <c r="EB774" s="106"/>
      <c r="EC774" s="106"/>
      <c r="ED774" s="106"/>
      <c r="EE774" s="106"/>
      <c r="EF774" s="106"/>
      <c r="EG774" s="106"/>
      <c r="EH774" s="106"/>
    </row>
    <row r="775" spans="9:138" s="95" customFormat="1" x14ac:dyDescent="0.15"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  <c r="BY775" s="106"/>
      <c r="BZ775" s="106"/>
      <c r="CA775" s="106"/>
      <c r="CB775" s="106"/>
      <c r="CC775" s="106"/>
      <c r="CD775" s="106"/>
      <c r="CE775" s="106"/>
      <c r="CF775" s="106"/>
      <c r="CG775" s="106"/>
      <c r="CH775" s="106"/>
      <c r="CI775" s="106"/>
      <c r="CJ775" s="106"/>
      <c r="CK775" s="106"/>
      <c r="CL775" s="106"/>
      <c r="CM775" s="106"/>
      <c r="CN775" s="106"/>
      <c r="CO775" s="106"/>
      <c r="CP775" s="106"/>
      <c r="CQ775" s="106"/>
      <c r="CR775" s="106"/>
      <c r="CS775" s="106"/>
      <c r="CT775" s="106"/>
      <c r="CU775" s="106"/>
      <c r="CV775" s="106"/>
      <c r="CW775" s="106"/>
      <c r="CX775" s="106"/>
      <c r="CY775" s="106"/>
      <c r="CZ775" s="106"/>
      <c r="DA775" s="106"/>
      <c r="DB775" s="106"/>
      <c r="DC775" s="106"/>
      <c r="DD775" s="106"/>
      <c r="DE775" s="106"/>
      <c r="DF775" s="106"/>
      <c r="DG775" s="106"/>
      <c r="DH775" s="106"/>
      <c r="DI775" s="106"/>
      <c r="DJ775" s="106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6"/>
      <c r="DV775" s="106"/>
      <c r="DW775" s="106"/>
      <c r="DX775" s="106"/>
      <c r="DY775" s="106"/>
      <c r="DZ775" s="106"/>
      <c r="EA775" s="106"/>
      <c r="EB775" s="106"/>
      <c r="EC775" s="106"/>
      <c r="ED775" s="106"/>
      <c r="EE775" s="106"/>
      <c r="EF775" s="106"/>
      <c r="EG775" s="106"/>
      <c r="EH775" s="106"/>
    </row>
    <row r="776" spans="9:138" s="95" customFormat="1" x14ac:dyDescent="0.15"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  <c r="AL776" s="106"/>
      <c r="AM776" s="106"/>
      <c r="AN776" s="106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  <c r="BY776" s="106"/>
      <c r="BZ776" s="106"/>
      <c r="CA776" s="106"/>
      <c r="CB776" s="106"/>
      <c r="CC776" s="106"/>
      <c r="CD776" s="106"/>
      <c r="CE776" s="106"/>
      <c r="CF776" s="106"/>
      <c r="CG776" s="106"/>
      <c r="CH776" s="106"/>
      <c r="CI776" s="106"/>
      <c r="CJ776" s="106"/>
      <c r="CK776" s="106"/>
      <c r="CL776" s="106"/>
      <c r="CM776" s="106"/>
      <c r="CN776" s="106"/>
      <c r="CO776" s="106"/>
      <c r="CP776" s="106"/>
      <c r="CQ776" s="106"/>
      <c r="CR776" s="106"/>
      <c r="CS776" s="106"/>
      <c r="CT776" s="106"/>
      <c r="CU776" s="106"/>
      <c r="CV776" s="106"/>
      <c r="CW776" s="106"/>
      <c r="CX776" s="106"/>
      <c r="CY776" s="106"/>
      <c r="CZ776" s="106"/>
      <c r="DA776" s="106"/>
      <c r="DB776" s="106"/>
      <c r="DC776" s="106"/>
      <c r="DD776" s="106"/>
      <c r="DE776" s="106"/>
      <c r="DF776" s="106"/>
      <c r="DG776" s="106"/>
      <c r="DH776" s="106"/>
      <c r="DI776" s="106"/>
      <c r="DJ776" s="106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6"/>
      <c r="DV776" s="106"/>
      <c r="DW776" s="106"/>
      <c r="DX776" s="106"/>
      <c r="DY776" s="106"/>
      <c r="DZ776" s="106"/>
      <c r="EA776" s="106"/>
      <c r="EB776" s="106"/>
      <c r="EC776" s="106"/>
      <c r="ED776" s="106"/>
      <c r="EE776" s="106"/>
      <c r="EF776" s="106"/>
      <c r="EG776" s="106"/>
      <c r="EH776" s="106"/>
    </row>
    <row r="777" spans="9:138" s="95" customFormat="1" x14ac:dyDescent="0.15"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  <c r="AL777" s="106"/>
      <c r="AM777" s="106"/>
      <c r="AN777" s="106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  <c r="BY777" s="106"/>
      <c r="BZ777" s="106"/>
      <c r="CA777" s="106"/>
      <c r="CB777" s="106"/>
      <c r="CC777" s="106"/>
      <c r="CD777" s="106"/>
      <c r="CE777" s="106"/>
      <c r="CF777" s="106"/>
      <c r="CG777" s="106"/>
      <c r="CH777" s="106"/>
      <c r="CI777" s="106"/>
      <c r="CJ777" s="106"/>
      <c r="CK777" s="106"/>
      <c r="CL777" s="106"/>
      <c r="CM777" s="106"/>
      <c r="CN777" s="106"/>
      <c r="CO777" s="106"/>
      <c r="CP777" s="106"/>
      <c r="CQ777" s="106"/>
      <c r="CR777" s="106"/>
      <c r="CS777" s="106"/>
      <c r="CT777" s="106"/>
      <c r="CU777" s="106"/>
      <c r="CV777" s="106"/>
      <c r="CW777" s="106"/>
      <c r="CX777" s="106"/>
      <c r="CY777" s="106"/>
      <c r="CZ777" s="106"/>
      <c r="DA777" s="106"/>
      <c r="DB777" s="106"/>
      <c r="DC777" s="106"/>
      <c r="DD777" s="106"/>
      <c r="DE777" s="106"/>
      <c r="DF777" s="106"/>
      <c r="DG777" s="106"/>
      <c r="DH777" s="106"/>
      <c r="DI777" s="106"/>
      <c r="DJ777" s="106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6"/>
      <c r="DV777" s="106"/>
      <c r="DW777" s="106"/>
      <c r="DX777" s="106"/>
      <c r="DY777" s="106"/>
      <c r="DZ777" s="106"/>
      <c r="EA777" s="106"/>
      <c r="EB777" s="106"/>
      <c r="EC777" s="106"/>
      <c r="ED777" s="106"/>
      <c r="EE777" s="106"/>
      <c r="EF777" s="106"/>
      <c r="EG777" s="106"/>
      <c r="EH777" s="106"/>
    </row>
    <row r="778" spans="9:138" s="95" customFormat="1" x14ac:dyDescent="0.15"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  <c r="AL778" s="106"/>
      <c r="AM778" s="106"/>
      <c r="AN778" s="106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  <c r="BY778" s="106"/>
      <c r="BZ778" s="106"/>
      <c r="CA778" s="106"/>
      <c r="CB778" s="106"/>
      <c r="CC778" s="106"/>
      <c r="CD778" s="106"/>
      <c r="CE778" s="106"/>
      <c r="CF778" s="106"/>
      <c r="CG778" s="106"/>
      <c r="CH778" s="106"/>
      <c r="CI778" s="106"/>
      <c r="CJ778" s="106"/>
      <c r="CK778" s="106"/>
      <c r="CL778" s="106"/>
      <c r="CM778" s="106"/>
      <c r="CN778" s="106"/>
      <c r="CO778" s="106"/>
      <c r="CP778" s="106"/>
      <c r="CQ778" s="106"/>
      <c r="CR778" s="106"/>
      <c r="CS778" s="106"/>
      <c r="CT778" s="106"/>
      <c r="CU778" s="106"/>
      <c r="CV778" s="106"/>
      <c r="CW778" s="106"/>
      <c r="CX778" s="106"/>
      <c r="CY778" s="106"/>
      <c r="CZ778" s="106"/>
      <c r="DA778" s="106"/>
      <c r="DB778" s="106"/>
      <c r="DC778" s="106"/>
      <c r="DD778" s="106"/>
      <c r="DE778" s="106"/>
      <c r="DF778" s="106"/>
      <c r="DG778" s="106"/>
      <c r="DH778" s="106"/>
      <c r="DI778" s="106"/>
      <c r="DJ778" s="106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6"/>
      <c r="DV778" s="106"/>
      <c r="DW778" s="106"/>
      <c r="DX778" s="106"/>
      <c r="DY778" s="106"/>
      <c r="DZ778" s="106"/>
      <c r="EA778" s="106"/>
      <c r="EB778" s="106"/>
      <c r="EC778" s="106"/>
      <c r="ED778" s="106"/>
      <c r="EE778" s="106"/>
      <c r="EF778" s="106"/>
      <c r="EG778" s="106"/>
      <c r="EH778" s="106"/>
    </row>
    <row r="779" spans="9:138" s="95" customFormat="1" x14ac:dyDescent="0.15"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  <c r="BY779" s="106"/>
      <c r="BZ779" s="106"/>
      <c r="CA779" s="106"/>
      <c r="CB779" s="106"/>
      <c r="CC779" s="106"/>
      <c r="CD779" s="106"/>
      <c r="CE779" s="106"/>
      <c r="CF779" s="106"/>
      <c r="CG779" s="106"/>
      <c r="CH779" s="106"/>
      <c r="CI779" s="106"/>
      <c r="CJ779" s="106"/>
      <c r="CK779" s="106"/>
      <c r="CL779" s="106"/>
      <c r="CM779" s="106"/>
      <c r="CN779" s="106"/>
      <c r="CO779" s="106"/>
      <c r="CP779" s="106"/>
      <c r="CQ779" s="106"/>
      <c r="CR779" s="106"/>
      <c r="CS779" s="106"/>
      <c r="CT779" s="106"/>
      <c r="CU779" s="106"/>
      <c r="CV779" s="106"/>
      <c r="CW779" s="106"/>
      <c r="CX779" s="106"/>
      <c r="CY779" s="106"/>
      <c r="CZ779" s="106"/>
      <c r="DA779" s="106"/>
      <c r="DB779" s="106"/>
      <c r="DC779" s="106"/>
      <c r="DD779" s="106"/>
      <c r="DE779" s="106"/>
      <c r="DF779" s="106"/>
      <c r="DG779" s="106"/>
      <c r="DH779" s="106"/>
      <c r="DI779" s="106"/>
      <c r="DJ779" s="106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6"/>
      <c r="DV779" s="106"/>
      <c r="DW779" s="106"/>
      <c r="DX779" s="106"/>
      <c r="DY779" s="106"/>
      <c r="DZ779" s="106"/>
      <c r="EA779" s="106"/>
      <c r="EB779" s="106"/>
      <c r="EC779" s="106"/>
      <c r="ED779" s="106"/>
      <c r="EE779" s="106"/>
      <c r="EF779" s="106"/>
      <c r="EG779" s="106"/>
      <c r="EH779" s="106"/>
    </row>
    <row r="780" spans="9:138" s="95" customFormat="1" x14ac:dyDescent="0.15"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  <c r="AL780" s="106"/>
      <c r="AM780" s="106"/>
      <c r="AN780" s="106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  <c r="BY780" s="106"/>
      <c r="BZ780" s="106"/>
      <c r="CA780" s="106"/>
      <c r="CB780" s="106"/>
      <c r="CC780" s="106"/>
      <c r="CD780" s="106"/>
      <c r="CE780" s="106"/>
      <c r="CF780" s="106"/>
      <c r="CG780" s="106"/>
      <c r="CH780" s="106"/>
      <c r="CI780" s="106"/>
      <c r="CJ780" s="106"/>
      <c r="CK780" s="106"/>
      <c r="CL780" s="106"/>
      <c r="CM780" s="106"/>
      <c r="CN780" s="106"/>
      <c r="CO780" s="106"/>
      <c r="CP780" s="106"/>
      <c r="CQ780" s="106"/>
      <c r="CR780" s="106"/>
      <c r="CS780" s="106"/>
      <c r="CT780" s="106"/>
      <c r="CU780" s="106"/>
      <c r="CV780" s="106"/>
      <c r="CW780" s="106"/>
      <c r="CX780" s="106"/>
      <c r="CY780" s="106"/>
      <c r="CZ780" s="106"/>
      <c r="DA780" s="106"/>
      <c r="DB780" s="106"/>
      <c r="DC780" s="106"/>
      <c r="DD780" s="106"/>
      <c r="DE780" s="106"/>
      <c r="DF780" s="106"/>
      <c r="DG780" s="106"/>
      <c r="DH780" s="106"/>
      <c r="DI780" s="106"/>
      <c r="DJ780" s="106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6"/>
      <c r="DV780" s="106"/>
      <c r="DW780" s="106"/>
      <c r="DX780" s="106"/>
      <c r="DY780" s="106"/>
      <c r="DZ780" s="106"/>
      <c r="EA780" s="106"/>
      <c r="EB780" s="106"/>
      <c r="EC780" s="106"/>
      <c r="ED780" s="106"/>
      <c r="EE780" s="106"/>
      <c r="EF780" s="106"/>
      <c r="EG780" s="106"/>
      <c r="EH780" s="106"/>
    </row>
    <row r="781" spans="9:138" s="95" customFormat="1" x14ac:dyDescent="0.15"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  <c r="AL781" s="106"/>
      <c r="AM781" s="106"/>
      <c r="AN781" s="106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  <c r="BY781" s="106"/>
      <c r="BZ781" s="106"/>
      <c r="CA781" s="106"/>
      <c r="CB781" s="106"/>
      <c r="CC781" s="106"/>
      <c r="CD781" s="106"/>
      <c r="CE781" s="106"/>
      <c r="CF781" s="106"/>
      <c r="CG781" s="106"/>
      <c r="CH781" s="106"/>
      <c r="CI781" s="106"/>
      <c r="CJ781" s="106"/>
      <c r="CK781" s="106"/>
      <c r="CL781" s="106"/>
      <c r="CM781" s="106"/>
      <c r="CN781" s="106"/>
      <c r="CO781" s="106"/>
      <c r="CP781" s="106"/>
      <c r="CQ781" s="106"/>
      <c r="CR781" s="106"/>
      <c r="CS781" s="106"/>
      <c r="CT781" s="106"/>
      <c r="CU781" s="106"/>
      <c r="CV781" s="106"/>
      <c r="CW781" s="106"/>
      <c r="CX781" s="106"/>
      <c r="CY781" s="106"/>
      <c r="CZ781" s="106"/>
      <c r="DA781" s="106"/>
      <c r="DB781" s="106"/>
      <c r="DC781" s="106"/>
      <c r="DD781" s="106"/>
      <c r="DE781" s="106"/>
      <c r="DF781" s="106"/>
      <c r="DG781" s="106"/>
      <c r="DH781" s="106"/>
      <c r="DI781" s="106"/>
      <c r="DJ781" s="106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6"/>
      <c r="DV781" s="106"/>
      <c r="DW781" s="106"/>
      <c r="DX781" s="106"/>
      <c r="DY781" s="106"/>
      <c r="DZ781" s="106"/>
      <c r="EA781" s="106"/>
      <c r="EB781" s="106"/>
      <c r="EC781" s="106"/>
      <c r="ED781" s="106"/>
      <c r="EE781" s="106"/>
      <c r="EF781" s="106"/>
      <c r="EG781" s="106"/>
      <c r="EH781" s="106"/>
    </row>
    <row r="782" spans="9:138" s="95" customFormat="1" x14ac:dyDescent="0.15"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  <c r="BY782" s="106"/>
      <c r="BZ782" s="106"/>
      <c r="CA782" s="106"/>
      <c r="CB782" s="106"/>
      <c r="CC782" s="106"/>
      <c r="CD782" s="106"/>
      <c r="CE782" s="106"/>
      <c r="CF782" s="106"/>
      <c r="CG782" s="106"/>
      <c r="CH782" s="106"/>
      <c r="CI782" s="106"/>
      <c r="CJ782" s="106"/>
      <c r="CK782" s="106"/>
      <c r="CL782" s="106"/>
      <c r="CM782" s="106"/>
      <c r="CN782" s="106"/>
      <c r="CO782" s="106"/>
      <c r="CP782" s="106"/>
      <c r="CQ782" s="106"/>
      <c r="CR782" s="106"/>
      <c r="CS782" s="106"/>
      <c r="CT782" s="106"/>
      <c r="CU782" s="106"/>
      <c r="CV782" s="106"/>
      <c r="CW782" s="106"/>
      <c r="CX782" s="106"/>
      <c r="CY782" s="106"/>
      <c r="CZ782" s="106"/>
      <c r="DA782" s="106"/>
      <c r="DB782" s="106"/>
      <c r="DC782" s="106"/>
      <c r="DD782" s="106"/>
      <c r="DE782" s="106"/>
      <c r="DF782" s="106"/>
      <c r="DG782" s="106"/>
      <c r="DH782" s="106"/>
      <c r="DI782" s="106"/>
      <c r="DJ782" s="106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6"/>
      <c r="DV782" s="106"/>
      <c r="DW782" s="106"/>
      <c r="DX782" s="106"/>
      <c r="DY782" s="106"/>
      <c r="DZ782" s="106"/>
      <c r="EA782" s="106"/>
      <c r="EB782" s="106"/>
      <c r="EC782" s="106"/>
      <c r="ED782" s="106"/>
      <c r="EE782" s="106"/>
      <c r="EF782" s="106"/>
      <c r="EG782" s="106"/>
      <c r="EH782" s="106"/>
    </row>
    <row r="783" spans="9:138" s="95" customFormat="1" x14ac:dyDescent="0.15"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  <c r="AL783" s="106"/>
      <c r="AM783" s="106"/>
      <c r="AN783" s="106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  <c r="BY783" s="106"/>
      <c r="BZ783" s="106"/>
      <c r="CA783" s="106"/>
      <c r="CB783" s="106"/>
      <c r="CC783" s="106"/>
      <c r="CD783" s="106"/>
      <c r="CE783" s="106"/>
      <c r="CF783" s="106"/>
      <c r="CG783" s="106"/>
      <c r="CH783" s="106"/>
      <c r="CI783" s="106"/>
      <c r="CJ783" s="106"/>
      <c r="CK783" s="106"/>
      <c r="CL783" s="106"/>
      <c r="CM783" s="106"/>
      <c r="CN783" s="106"/>
      <c r="CO783" s="106"/>
      <c r="CP783" s="106"/>
      <c r="CQ783" s="106"/>
      <c r="CR783" s="106"/>
      <c r="CS783" s="106"/>
      <c r="CT783" s="106"/>
      <c r="CU783" s="106"/>
      <c r="CV783" s="106"/>
      <c r="CW783" s="106"/>
      <c r="CX783" s="106"/>
      <c r="CY783" s="106"/>
      <c r="CZ783" s="106"/>
      <c r="DA783" s="106"/>
      <c r="DB783" s="106"/>
      <c r="DC783" s="106"/>
      <c r="DD783" s="106"/>
      <c r="DE783" s="106"/>
      <c r="DF783" s="106"/>
      <c r="DG783" s="106"/>
      <c r="DH783" s="106"/>
      <c r="DI783" s="106"/>
      <c r="DJ783" s="106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6"/>
      <c r="DV783" s="106"/>
      <c r="DW783" s="106"/>
      <c r="DX783" s="106"/>
      <c r="DY783" s="106"/>
      <c r="DZ783" s="106"/>
      <c r="EA783" s="106"/>
      <c r="EB783" s="106"/>
      <c r="EC783" s="106"/>
      <c r="ED783" s="106"/>
      <c r="EE783" s="106"/>
      <c r="EF783" s="106"/>
      <c r="EG783" s="106"/>
      <c r="EH783" s="106"/>
    </row>
    <row r="784" spans="9:138" s="95" customFormat="1" x14ac:dyDescent="0.15"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  <c r="AL784" s="106"/>
      <c r="AM784" s="106"/>
      <c r="AN784" s="106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  <c r="BY784" s="106"/>
      <c r="BZ784" s="106"/>
      <c r="CA784" s="106"/>
      <c r="CB784" s="106"/>
      <c r="CC784" s="106"/>
      <c r="CD784" s="106"/>
      <c r="CE784" s="106"/>
      <c r="CF784" s="106"/>
      <c r="CG784" s="106"/>
      <c r="CH784" s="106"/>
      <c r="CI784" s="106"/>
      <c r="CJ784" s="106"/>
      <c r="CK784" s="106"/>
      <c r="CL784" s="106"/>
      <c r="CM784" s="106"/>
      <c r="CN784" s="106"/>
      <c r="CO784" s="106"/>
      <c r="CP784" s="106"/>
      <c r="CQ784" s="106"/>
      <c r="CR784" s="106"/>
      <c r="CS784" s="106"/>
      <c r="CT784" s="106"/>
      <c r="CU784" s="106"/>
      <c r="CV784" s="106"/>
      <c r="CW784" s="106"/>
      <c r="CX784" s="106"/>
      <c r="CY784" s="106"/>
      <c r="CZ784" s="106"/>
      <c r="DA784" s="106"/>
      <c r="DB784" s="106"/>
      <c r="DC784" s="106"/>
      <c r="DD784" s="106"/>
      <c r="DE784" s="106"/>
      <c r="DF784" s="106"/>
      <c r="DG784" s="106"/>
      <c r="DH784" s="106"/>
      <c r="DI784" s="106"/>
      <c r="DJ784" s="106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6"/>
      <c r="DV784" s="106"/>
      <c r="DW784" s="106"/>
      <c r="DX784" s="106"/>
      <c r="DY784" s="106"/>
      <c r="DZ784" s="106"/>
      <c r="EA784" s="106"/>
      <c r="EB784" s="106"/>
      <c r="EC784" s="106"/>
      <c r="ED784" s="106"/>
      <c r="EE784" s="106"/>
      <c r="EF784" s="106"/>
      <c r="EG784" s="106"/>
      <c r="EH784" s="106"/>
    </row>
    <row r="785" spans="9:138" s="95" customFormat="1" x14ac:dyDescent="0.15"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  <c r="AL785" s="106"/>
      <c r="AM785" s="106"/>
      <c r="AN785" s="106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  <c r="BY785" s="106"/>
      <c r="BZ785" s="106"/>
      <c r="CA785" s="106"/>
      <c r="CB785" s="106"/>
      <c r="CC785" s="106"/>
      <c r="CD785" s="106"/>
      <c r="CE785" s="106"/>
      <c r="CF785" s="106"/>
      <c r="CG785" s="106"/>
      <c r="CH785" s="106"/>
      <c r="CI785" s="106"/>
      <c r="CJ785" s="106"/>
      <c r="CK785" s="106"/>
      <c r="CL785" s="106"/>
      <c r="CM785" s="106"/>
      <c r="CN785" s="106"/>
      <c r="CO785" s="106"/>
      <c r="CP785" s="106"/>
      <c r="CQ785" s="106"/>
      <c r="CR785" s="106"/>
      <c r="CS785" s="106"/>
      <c r="CT785" s="106"/>
      <c r="CU785" s="106"/>
      <c r="CV785" s="106"/>
      <c r="CW785" s="106"/>
      <c r="CX785" s="106"/>
      <c r="CY785" s="106"/>
      <c r="CZ785" s="106"/>
      <c r="DA785" s="106"/>
      <c r="DB785" s="106"/>
      <c r="DC785" s="106"/>
      <c r="DD785" s="106"/>
      <c r="DE785" s="106"/>
      <c r="DF785" s="106"/>
      <c r="DG785" s="106"/>
      <c r="DH785" s="106"/>
      <c r="DI785" s="106"/>
      <c r="DJ785" s="106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6"/>
      <c r="DV785" s="106"/>
      <c r="DW785" s="106"/>
      <c r="DX785" s="106"/>
      <c r="DY785" s="106"/>
      <c r="DZ785" s="106"/>
      <c r="EA785" s="106"/>
      <c r="EB785" s="106"/>
      <c r="EC785" s="106"/>
      <c r="ED785" s="106"/>
      <c r="EE785" s="106"/>
      <c r="EF785" s="106"/>
      <c r="EG785" s="106"/>
      <c r="EH785" s="106"/>
    </row>
    <row r="786" spans="9:138" s="95" customFormat="1" x14ac:dyDescent="0.15"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  <c r="AL786" s="106"/>
      <c r="AM786" s="106"/>
      <c r="AN786" s="106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  <c r="BY786" s="106"/>
      <c r="BZ786" s="106"/>
      <c r="CA786" s="106"/>
      <c r="CB786" s="106"/>
      <c r="CC786" s="106"/>
      <c r="CD786" s="106"/>
      <c r="CE786" s="106"/>
      <c r="CF786" s="106"/>
      <c r="CG786" s="106"/>
      <c r="CH786" s="106"/>
      <c r="CI786" s="106"/>
      <c r="CJ786" s="106"/>
      <c r="CK786" s="106"/>
      <c r="CL786" s="106"/>
      <c r="CM786" s="106"/>
      <c r="CN786" s="106"/>
      <c r="CO786" s="106"/>
      <c r="CP786" s="106"/>
      <c r="CQ786" s="106"/>
      <c r="CR786" s="106"/>
      <c r="CS786" s="106"/>
      <c r="CT786" s="106"/>
      <c r="CU786" s="106"/>
      <c r="CV786" s="106"/>
      <c r="CW786" s="106"/>
      <c r="CX786" s="106"/>
      <c r="CY786" s="106"/>
      <c r="CZ786" s="106"/>
      <c r="DA786" s="106"/>
      <c r="DB786" s="106"/>
      <c r="DC786" s="106"/>
      <c r="DD786" s="106"/>
      <c r="DE786" s="106"/>
      <c r="DF786" s="106"/>
      <c r="DG786" s="106"/>
      <c r="DH786" s="106"/>
      <c r="DI786" s="106"/>
      <c r="DJ786" s="106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6"/>
      <c r="DV786" s="106"/>
      <c r="DW786" s="106"/>
      <c r="DX786" s="106"/>
      <c r="DY786" s="106"/>
      <c r="DZ786" s="106"/>
      <c r="EA786" s="106"/>
      <c r="EB786" s="106"/>
      <c r="EC786" s="106"/>
      <c r="ED786" s="106"/>
      <c r="EE786" s="106"/>
      <c r="EF786" s="106"/>
      <c r="EG786" s="106"/>
      <c r="EH786" s="106"/>
    </row>
    <row r="787" spans="9:138" s="95" customFormat="1" x14ac:dyDescent="0.15"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  <c r="BY787" s="106"/>
      <c r="BZ787" s="106"/>
      <c r="CA787" s="106"/>
      <c r="CB787" s="106"/>
      <c r="CC787" s="106"/>
      <c r="CD787" s="106"/>
      <c r="CE787" s="106"/>
      <c r="CF787" s="106"/>
      <c r="CG787" s="106"/>
      <c r="CH787" s="106"/>
      <c r="CI787" s="106"/>
      <c r="CJ787" s="106"/>
      <c r="CK787" s="106"/>
      <c r="CL787" s="106"/>
      <c r="CM787" s="106"/>
      <c r="CN787" s="106"/>
      <c r="CO787" s="106"/>
      <c r="CP787" s="106"/>
      <c r="CQ787" s="106"/>
      <c r="CR787" s="106"/>
      <c r="CS787" s="106"/>
      <c r="CT787" s="106"/>
      <c r="CU787" s="106"/>
      <c r="CV787" s="106"/>
      <c r="CW787" s="106"/>
      <c r="CX787" s="106"/>
      <c r="CY787" s="106"/>
      <c r="CZ787" s="106"/>
      <c r="DA787" s="106"/>
      <c r="DB787" s="106"/>
      <c r="DC787" s="106"/>
      <c r="DD787" s="106"/>
      <c r="DE787" s="106"/>
      <c r="DF787" s="106"/>
      <c r="DG787" s="106"/>
      <c r="DH787" s="106"/>
      <c r="DI787" s="106"/>
      <c r="DJ787" s="106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6"/>
      <c r="DV787" s="106"/>
      <c r="DW787" s="106"/>
      <c r="DX787" s="106"/>
      <c r="DY787" s="106"/>
      <c r="DZ787" s="106"/>
      <c r="EA787" s="106"/>
      <c r="EB787" s="106"/>
      <c r="EC787" s="106"/>
      <c r="ED787" s="106"/>
      <c r="EE787" s="106"/>
      <c r="EF787" s="106"/>
      <c r="EG787" s="106"/>
      <c r="EH787" s="106"/>
    </row>
    <row r="788" spans="9:138" s="95" customFormat="1" x14ac:dyDescent="0.15"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  <c r="AL788" s="106"/>
      <c r="AM788" s="106"/>
      <c r="AN788" s="106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  <c r="BY788" s="106"/>
      <c r="BZ788" s="106"/>
      <c r="CA788" s="106"/>
      <c r="CB788" s="106"/>
      <c r="CC788" s="106"/>
      <c r="CD788" s="106"/>
      <c r="CE788" s="106"/>
      <c r="CF788" s="106"/>
      <c r="CG788" s="106"/>
      <c r="CH788" s="106"/>
      <c r="CI788" s="106"/>
      <c r="CJ788" s="106"/>
      <c r="CK788" s="106"/>
      <c r="CL788" s="106"/>
      <c r="CM788" s="106"/>
      <c r="CN788" s="106"/>
      <c r="CO788" s="106"/>
      <c r="CP788" s="106"/>
      <c r="CQ788" s="106"/>
      <c r="CR788" s="106"/>
      <c r="CS788" s="106"/>
      <c r="CT788" s="106"/>
      <c r="CU788" s="106"/>
      <c r="CV788" s="106"/>
      <c r="CW788" s="106"/>
      <c r="CX788" s="106"/>
      <c r="CY788" s="106"/>
      <c r="CZ788" s="106"/>
      <c r="DA788" s="106"/>
      <c r="DB788" s="106"/>
      <c r="DC788" s="106"/>
      <c r="DD788" s="106"/>
      <c r="DE788" s="106"/>
      <c r="DF788" s="106"/>
      <c r="DG788" s="106"/>
      <c r="DH788" s="106"/>
      <c r="DI788" s="106"/>
      <c r="DJ788" s="106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6"/>
      <c r="DV788" s="106"/>
      <c r="DW788" s="106"/>
      <c r="DX788" s="106"/>
      <c r="DY788" s="106"/>
      <c r="DZ788" s="106"/>
      <c r="EA788" s="106"/>
      <c r="EB788" s="106"/>
      <c r="EC788" s="106"/>
      <c r="ED788" s="106"/>
      <c r="EE788" s="106"/>
      <c r="EF788" s="106"/>
      <c r="EG788" s="106"/>
      <c r="EH788" s="106"/>
    </row>
    <row r="789" spans="9:138" s="95" customFormat="1" x14ac:dyDescent="0.15"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06"/>
      <c r="AN789" s="106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  <c r="BY789" s="106"/>
      <c r="BZ789" s="106"/>
      <c r="CA789" s="106"/>
      <c r="CB789" s="106"/>
      <c r="CC789" s="106"/>
      <c r="CD789" s="106"/>
      <c r="CE789" s="106"/>
      <c r="CF789" s="106"/>
      <c r="CG789" s="106"/>
      <c r="CH789" s="106"/>
      <c r="CI789" s="106"/>
      <c r="CJ789" s="106"/>
      <c r="CK789" s="106"/>
      <c r="CL789" s="106"/>
      <c r="CM789" s="106"/>
      <c r="CN789" s="106"/>
      <c r="CO789" s="106"/>
      <c r="CP789" s="106"/>
      <c r="CQ789" s="106"/>
      <c r="CR789" s="106"/>
      <c r="CS789" s="106"/>
      <c r="CT789" s="106"/>
      <c r="CU789" s="106"/>
      <c r="CV789" s="106"/>
      <c r="CW789" s="106"/>
      <c r="CX789" s="106"/>
      <c r="CY789" s="106"/>
      <c r="CZ789" s="106"/>
      <c r="DA789" s="106"/>
      <c r="DB789" s="106"/>
      <c r="DC789" s="106"/>
      <c r="DD789" s="106"/>
      <c r="DE789" s="106"/>
      <c r="DF789" s="106"/>
      <c r="DG789" s="106"/>
      <c r="DH789" s="106"/>
      <c r="DI789" s="106"/>
      <c r="DJ789" s="106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6"/>
      <c r="DV789" s="106"/>
      <c r="DW789" s="106"/>
      <c r="DX789" s="106"/>
      <c r="DY789" s="106"/>
      <c r="DZ789" s="106"/>
      <c r="EA789" s="106"/>
      <c r="EB789" s="106"/>
      <c r="EC789" s="106"/>
      <c r="ED789" s="106"/>
      <c r="EE789" s="106"/>
      <c r="EF789" s="106"/>
      <c r="EG789" s="106"/>
      <c r="EH789" s="106"/>
    </row>
    <row r="790" spans="9:138" s="95" customFormat="1" x14ac:dyDescent="0.15"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  <c r="BY790" s="106"/>
      <c r="BZ790" s="106"/>
      <c r="CA790" s="106"/>
      <c r="CB790" s="106"/>
      <c r="CC790" s="106"/>
      <c r="CD790" s="106"/>
      <c r="CE790" s="106"/>
      <c r="CF790" s="106"/>
      <c r="CG790" s="106"/>
      <c r="CH790" s="106"/>
      <c r="CI790" s="106"/>
      <c r="CJ790" s="106"/>
      <c r="CK790" s="106"/>
      <c r="CL790" s="106"/>
      <c r="CM790" s="106"/>
      <c r="CN790" s="106"/>
      <c r="CO790" s="106"/>
      <c r="CP790" s="106"/>
      <c r="CQ790" s="106"/>
      <c r="CR790" s="106"/>
      <c r="CS790" s="106"/>
      <c r="CT790" s="106"/>
      <c r="CU790" s="106"/>
      <c r="CV790" s="106"/>
      <c r="CW790" s="106"/>
      <c r="CX790" s="106"/>
      <c r="CY790" s="106"/>
      <c r="CZ790" s="106"/>
      <c r="DA790" s="106"/>
      <c r="DB790" s="106"/>
      <c r="DC790" s="106"/>
      <c r="DD790" s="106"/>
      <c r="DE790" s="106"/>
      <c r="DF790" s="106"/>
      <c r="DG790" s="106"/>
      <c r="DH790" s="106"/>
      <c r="DI790" s="106"/>
      <c r="DJ790" s="106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6"/>
      <c r="DV790" s="106"/>
      <c r="DW790" s="106"/>
      <c r="DX790" s="106"/>
      <c r="DY790" s="106"/>
      <c r="DZ790" s="106"/>
      <c r="EA790" s="106"/>
      <c r="EB790" s="106"/>
      <c r="EC790" s="106"/>
      <c r="ED790" s="106"/>
      <c r="EE790" s="106"/>
      <c r="EF790" s="106"/>
      <c r="EG790" s="106"/>
      <c r="EH790" s="106"/>
    </row>
    <row r="791" spans="9:138" s="95" customFormat="1" x14ac:dyDescent="0.15"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  <c r="AL791" s="106"/>
      <c r="AM791" s="106"/>
      <c r="AN791" s="106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  <c r="BY791" s="106"/>
      <c r="BZ791" s="106"/>
      <c r="CA791" s="106"/>
      <c r="CB791" s="106"/>
      <c r="CC791" s="106"/>
      <c r="CD791" s="106"/>
      <c r="CE791" s="106"/>
      <c r="CF791" s="106"/>
      <c r="CG791" s="106"/>
      <c r="CH791" s="106"/>
      <c r="CI791" s="106"/>
      <c r="CJ791" s="106"/>
      <c r="CK791" s="106"/>
      <c r="CL791" s="106"/>
      <c r="CM791" s="106"/>
      <c r="CN791" s="106"/>
      <c r="CO791" s="106"/>
      <c r="CP791" s="106"/>
      <c r="CQ791" s="106"/>
      <c r="CR791" s="106"/>
      <c r="CS791" s="106"/>
      <c r="CT791" s="106"/>
      <c r="CU791" s="106"/>
      <c r="CV791" s="106"/>
      <c r="CW791" s="106"/>
      <c r="CX791" s="106"/>
      <c r="CY791" s="106"/>
      <c r="CZ791" s="106"/>
      <c r="DA791" s="106"/>
      <c r="DB791" s="106"/>
      <c r="DC791" s="106"/>
      <c r="DD791" s="106"/>
      <c r="DE791" s="106"/>
      <c r="DF791" s="106"/>
      <c r="DG791" s="106"/>
      <c r="DH791" s="106"/>
      <c r="DI791" s="106"/>
      <c r="DJ791" s="106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6"/>
      <c r="DV791" s="106"/>
      <c r="DW791" s="106"/>
      <c r="DX791" s="106"/>
      <c r="DY791" s="106"/>
      <c r="DZ791" s="106"/>
      <c r="EA791" s="106"/>
      <c r="EB791" s="106"/>
      <c r="EC791" s="106"/>
      <c r="ED791" s="106"/>
      <c r="EE791" s="106"/>
      <c r="EF791" s="106"/>
      <c r="EG791" s="106"/>
      <c r="EH791" s="106"/>
    </row>
    <row r="792" spans="9:138" s="95" customFormat="1" x14ac:dyDescent="0.15"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  <c r="AL792" s="106"/>
      <c r="AM792" s="106"/>
      <c r="AN792" s="106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  <c r="BY792" s="106"/>
      <c r="BZ792" s="106"/>
      <c r="CA792" s="106"/>
      <c r="CB792" s="106"/>
      <c r="CC792" s="106"/>
      <c r="CD792" s="106"/>
      <c r="CE792" s="106"/>
      <c r="CF792" s="106"/>
      <c r="CG792" s="106"/>
      <c r="CH792" s="106"/>
      <c r="CI792" s="106"/>
      <c r="CJ792" s="106"/>
      <c r="CK792" s="106"/>
      <c r="CL792" s="106"/>
      <c r="CM792" s="106"/>
      <c r="CN792" s="106"/>
      <c r="CO792" s="106"/>
      <c r="CP792" s="106"/>
      <c r="CQ792" s="106"/>
      <c r="CR792" s="106"/>
      <c r="CS792" s="106"/>
      <c r="CT792" s="106"/>
      <c r="CU792" s="106"/>
      <c r="CV792" s="106"/>
      <c r="CW792" s="106"/>
      <c r="CX792" s="106"/>
      <c r="CY792" s="106"/>
      <c r="CZ792" s="106"/>
      <c r="DA792" s="106"/>
      <c r="DB792" s="106"/>
      <c r="DC792" s="106"/>
      <c r="DD792" s="106"/>
      <c r="DE792" s="106"/>
      <c r="DF792" s="106"/>
      <c r="DG792" s="106"/>
      <c r="DH792" s="106"/>
      <c r="DI792" s="106"/>
      <c r="DJ792" s="106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6"/>
      <c r="DV792" s="106"/>
      <c r="DW792" s="106"/>
      <c r="DX792" s="106"/>
      <c r="DY792" s="106"/>
      <c r="DZ792" s="106"/>
      <c r="EA792" s="106"/>
      <c r="EB792" s="106"/>
      <c r="EC792" s="106"/>
      <c r="ED792" s="106"/>
      <c r="EE792" s="106"/>
      <c r="EF792" s="106"/>
      <c r="EG792" s="106"/>
      <c r="EH792" s="106"/>
    </row>
    <row r="793" spans="9:138" s="95" customFormat="1" x14ac:dyDescent="0.15"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  <c r="AL793" s="106"/>
      <c r="AM793" s="106"/>
      <c r="AN793" s="106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  <c r="BY793" s="106"/>
      <c r="BZ793" s="106"/>
      <c r="CA793" s="106"/>
      <c r="CB793" s="106"/>
      <c r="CC793" s="106"/>
      <c r="CD793" s="106"/>
      <c r="CE793" s="106"/>
      <c r="CF793" s="106"/>
      <c r="CG793" s="106"/>
      <c r="CH793" s="106"/>
      <c r="CI793" s="106"/>
      <c r="CJ793" s="106"/>
      <c r="CK793" s="106"/>
      <c r="CL793" s="106"/>
      <c r="CM793" s="106"/>
      <c r="CN793" s="106"/>
      <c r="CO793" s="106"/>
      <c r="CP793" s="106"/>
      <c r="CQ793" s="106"/>
      <c r="CR793" s="106"/>
      <c r="CS793" s="106"/>
      <c r="CT793" s="106"/>
      <c r="CU793" s="106"/>
      <c r="CV793" s="106"/>
      <c r="CW793" s="106"/>
      <c r="CX793" s="106"/>
      <c r="CY793" s="106"/>
      <c r="CZ793" s="106"/>
      <c r="DA793" s="106"/>
      <c r="DB793" s="106"/>
      <c r="DC793" s="106"/>
      <c r="DD793" s="106"/>
      <c r="DE793" s="106"/>
      <c r="DF793" s="106"/>
      <c r="DG793" s="106"/>
      <c r="DH793" s="106"/>
      <c r="DI793" s="106"/>
      <c r="DJ793" s="106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6"/>
      <c r="DV793" s="106"/>
      <c r="DW793" s="106"/>
      <c r="DX793" s="106"/>
      <c r="DY793" s="106"/>
      <c r="DZ793" s="106"/>
      <c r="EA793" s="106"/>
      <c r="EB793" s="106"/>
      <c r="EC793" s="106"/>
      <c r="ED793" s="106"/>
      <c r="EE793" s="106"/>
      <c r="EF793" s="106"/>
      <c r="EG793" s="106"/>
      <c r="EH793" s="106"/>
    </row>
    <row r="794" spans="9:138" s="95" customFormat="1" x14ac:dyDescent="0.15"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  <c r="BY794" s="106"/>
      <c r="BZ794" s="106"/>
      <c r="CA794" s="106"/>
      <c r="CB794" s="106"/>
      <c r="CC794" s="106"/>
      <c r="CD794" s="106"/>
      <c r="CE794" s="106"/>
      <c r="CF794" s="106"/>
      <c r="CG794" s="106"/>
      <c r="CH794" s="106"/>
      <c r="CI794" s="106"/>
      <c r="CJ794" s="106"/>
      <c r="CK794" s="106"/>
      <c r="CL794" s="106"/>
      <c r="CM794" s="106"/>
      <c r="CN794" s="106"/>
      <c r="CO794" s="106"/>
      <c r="CP794" s="106"/>
      <c r="CQ794" s="106"/>
      <c r="CR794" s="106"/>
      <c r="CS794" s="106"/>
      <c r="CT794" s="106"/>
      <c r="CU794" s="106"/>
      <c r="CV794" s="106"/>
      <c r="CW794" s="106"/>
      <c r="CX794" s="106"/>
      <c r="CY794" s="106"/>
      <c r="CZ794" s="106"/>
      <c r="DA794" s="106"/>
      <c r="DB794" s="106"/>
      <c r="DC794" s="106"/>
      <c r="DD794" s="106"/>
      <c r="DE794" s="106"/>
      <c r="DF794" s="106"/>
      <c r="DG794" s="106"/>
      <c r="DH794" s="106"/>
      <c r="DI794" s="106"/>
      <c r="DJ794" s="106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6"/>
      <c r="DV794" s="106"/>
      <c r="DW794" s="106"/>
      <c r="DX794" s="106"/>
      <c r="DY794" s="106"/>
      <c r="DZ794" s="106"/>
      <c r="EA794" s="106"/>
      <c r="EB794" s="106"/>
      <c r="EC794" s="106"/>
      <c r="ED794" s="106"/>
      <c r="EE794" s="106"/>
      <c r="EF794" s="106"/>
      <c r="EG794" s="106"/>
      <c r="EH794" s="106"/>
    </row>
    <row r="795" spans="9:138" s="95" customFormat="1" x14ac:dyDescent="0.15"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  <c r="BY795" s="106"/>
      <c r="BZ795" s="106"/>
      <c r="CA795" s="106"/>
      <c r="CB795" s="106"/>
      <c r="CC795" s="106"/>
      <c r="CD795" s="106"/>
      <c r="CE795" s="106"/>
      <c r="CF795" s="106"/>
      <c r="CG795" s="106"/>
      <c r="CH795" s="106"/>
      <c r="CI795" s="106"/>
      <c r="CJ795" s="106"/>
      <c r="CK795" s="106"/>
      <c r="CL795" s="106"/>
      <c r="CM795" s="106"/>
      <c r="CN795" s="106"/>
      <c r="CO795" s="106"/>
      <c r="CP795" s="106"/>
      <c r="CQ795" s="106"/>
      <c r="CR795" s="106"/>
      <c r="CS795" s="106"/>
      <c r="CT795" s="106"/>
      <c r="CU795" s="106"/>
      <c r="CV795" s="106"/>
      <c r="CW795" s="106"/>
      <c r="CX795" s="106"/>
      <c r="CY795" s="106"/>
      <c r="CZ795" s="106"/>
      <c r="DA795" s="106"/>
      <c r="DB795" s="106"/>
      <c r="DC795" s="106"/>
      <c r="DD795" s="106"/>
      <c r="DE795" s="106"/>
      <c r="DF795" s="106"/>
      <c r="DG795" s="106"/>
      <c r="DH795" s="106"/>
      <c r="DI795" s="106"/>
      <c r="DJ795" s="106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6"/>
      <c r="DV795" s="106"/>
      <c r="DW795" s="106"/>
      <c r="DX795" s="106"/>
      <c r="DY795" s="106"/>
      <c r="DZ795" s="106"/>
      <c r="EA795" s="106"/>
      <c r="EB795" s="106"/>
      <c r="EC795" s="106"/>
      <c r="ED795" s="106"/>
      <c r="EE795" s="106"/>
      <c r="EF795" s="106"/>
      <c r="EG795" s="106"/>
      <c r="EH795" s="106"/>
    </row>
    <row r="796" spans="9:138" s="95" customFormat="1" x14ac:dyDescent="0.15"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  <c r="BY796" s="106"/>
      <c r="BZ796" s="106"/>
      <c r="CA796" s="106"/>
      <c r="CB796" s="106"/>
      <c r="CC796" s="106"/>
      <c r="CD796" s="106"/>
      <c r="CE796" s="106"/>
      <c r="CF796" s="106"/>
      <c r="CG796" s="106"/>
      <c r="CH796" s="106"/>
      <c r="CI796" s="106"/>
      <c r="CJ796" s="106"/>
      <c r="CK796" s="106"/>
      <c r="CL796" s="106"/>
      <c r="CM796" s="106"/>
      <c r="CN796" s="106"/>
      <c r="CO796" s="106"/>
      <c r="CP796" s="106"/>
      <c r="CQ796" s="106"/>
      <c r="CR796" s="106"/>
      <c r="CS796" s="106"/>
      <c r="CT796" s="106"/>
      <c r="CU796" s="106"/>
      <c r="CV796" s="106"/>
      <c r="CW796" s="106"/>
      <c r="CX796" s="106"/>
      <c r="CY796" s="106"/>
      <c r="CZ796" s="106"/>
      <c r="DA796" s="106"/>
      <c r="DB796" s="106"/>
      <c r="DC796" s="106"/>
      <c r="DD796" s="106"/>
      <c r="DE796" s="106"/>
      <c r="DF796" s="106"/>
      <c r="DG796" s="106"/>
      <c r="DH796" s="106"/>
      <c r="DI796" s="106"/>
      <c r="DJ796" s="106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6"/>
      <c r="DV796" s="106"/>
      <c r="DW796" s="106"/>
      <c r="DX796" s="106"/>
      <c r="DY796" s="106"/>
      <c r="DZ796" s="106"/>
      <c r="EA796" s="106"/>
      <c r="EB796" s="106"/>
      <c r="EC796" s="106"/>
      <c r="ED796" s="106"/>
      <c r="EE796" s="106"/>
      <c r="EF796" s="106"/>
      <c r="EG796" s="106"/>
      <c r="EH796" s="106"/>
    </row>
    <row r="797" spans="9:138" s="95" customFormat="1" x14ac:dyDescent="0.15"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  <c r="BY797" s="106"/>
      <c r="BZ797" s="106"/>
      <c r="CA797" s="106"/>
      <c r="CB797" s="106"/>
      <c r="CC797" s="106"/>
      <c r="CD797" s="106"/>
      <c r="CE797" s="106"/>
      <c r="CF797" s="106"/>
      <c r="CG797" s="106"/>
      <c r="CH797" s="106"/>
      <c r="CI797" s="106"/>
      <c r="CJ797" s="106"/>
      <c r="CK797" s="106"/>
      <c r="CL797" s="106"/>
      <c r="CM797" s="106"/>
      <c r="CN797" s="106"/>
      <c r="CO797" s="106"/>
      <c r="CP797" s="106"/>
      <c r="CQ797" s="106"/>
      <c r="CR797" s="106"/>
      <c r="CS797" s="106"/>
      <c r="CT797" s="106"/>
      <c r="CU797" s="106"/>
      <c r="CV797" s="106"/>
      <c r="CW797" s="106"/>
      <c r="CX797" s="106"/>
      <c r="CY797" s="106"/>
      <c r="CZ797" s="106"/>
      <c r="DA797" s="106"/>
      <c r="DB797" s="106"/>
      <c r="DC797" s="106"/>
      <c r="DD797" s="106"/>
      <c r="DE797" s="106"/>
      <c r="DF797" s="106"/>
      <c r="DG797" s="106"/>
      <c r="DH797" s="106"/>
      <c r="DI797" s="106"/>
      <c r="DJ797" s="106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6"/>
      <c r="DV797" s="106"/>
      <c r="DW797" s="106"/>
      <c r="DX797" s="106"/>
      <c r="DY797" s="106"/>
      <c r="DZ797" s="106"/>
      <c r="EA797" s="106"/>
      <c r="EB797" s="106"/>
      <c r="EC797" s="106"/>
      <c r="ED797" s="106"/>
      <c r="EE797" s="106"/>
      <c r="EF797" s="106"/>
      <c r="EG797" s="106"/>
      <c r="EH797" s="106"/>
    </row>
    <row r="798" spans="9:138" s="95" customFormat="1" x14ac:dyDescent="0.15"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  <c r="AL798" s="106"/>
      <c r="AM798" s="106"/>
      <c r="AN798" s="106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  <c r="BY798" s="106"/>
      <c r="BZ798" s="106"/>
      <c r="CA798" s="106"/>
      <c r="CB798" s="106"/>
      <c r="CC798" s="106"/>
      <c r="CD798" s="106"/>
      <c r="CE798" s="106"/>
      <c r="CF798" s="106"/>
      <c r="CG798" s="106"/>
      <c r="CH798" s="106"/>
      <c r="CI798" s="106"/>
      <c r="CJ798" s="106"/>
      <c r="CK798" s="106"/>
      <c r="CL798" s="106"/>
      <c r="CM798" s="106"/>
      <c r="CN798" s="106"/>
      <c r="CO798" s="106"/>
      <c r="CP798" s="106"/>
      <c r="CQ798" s="106"/>
      <c r="CR798" s="106"/>
      <c r="CS798" s="106"/>
      <c r="CT798" s="106"/>
      <c r="CU798" s="106"/>
      <c r="CV798" s="106"/>
      <c r="CW798" s="106"/>
      <c r="CX798" s="106"/>
      <c r="CY798" s="106"/>
      <c r="CZ798" s="106"/>
      <c r="DA798" s="106"/>
      <c r="DB798" s="106"/>
      <c r="DC798" s="106"/>
      <c r="DD798" s="106"/>
      <c r="DE798" s="106"/>
      <c r="DF798" s="106"/>
      <c r="DG798" s="106"/>
      <c r="DH798" s="106"/>
      <c r="DI798" s="106"/>
      <c r="DJ798" s="106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6"/>
      <c r="DV798" s="106"/>
      <c r="DW798" s="106"/>
      <c r="DX798" s="106"/>
      <c r="DY798" s="106"/>
      <c r="DZ798" s="106"/>
      <c r="EA798" s="106"/>
      <c r="EB798" s="106"/>
      <c r="EC798" s="106"/>
      <c r="ED798" s="106"/>
      <c r="EE798" s="106"/>
      <c r="EF798" s="106"/>
      <c r="EG798" s="106"/>
      <c r="EH798" s="106"/>
    </row>
    <row r="799" spans="9:138" s="95" customFormat="1" x14ac:dyDescent="0.15"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  <c r="AL799" s="106"/>
      <c r="AM799" s="106"/>
      <c r="AN799" s="106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  <c r="BY799" s="106"/>
      <c r="BZ799" s="106"/>
      <c r="CA799" s="106"/>
      <c r="CB799" s="106"/>
      <c r="CC799" s="106"/>
      <c r="CD799" s="106"/>
      <c r="CE799" s="106"/>
      <c r="CF799" s="106"/>
      <c r="CG799" s="106"/>
      <c r="CH799" s="106"/>
      <c r="CI799" s="106"/>
      <c r="CJ799" s="106"/>
      <c r="CK799" s="106"/>
      <c r="CL799" s="106"/>
      <c r="CM799" s="106"/>
      <c r="CN799" s="106"/>
      <c r="CO799" s="106"/>
      <c r="CP799" s="106"/>
      <c r="CQ799" s="106"/>
      <c r="CR799" s="106"/>
      <c r="CS799" s="106"/>
      <c r="CT799" s="106"/>
      <c r="CU799" s="106"/>
      <c r="CV799" s="106"/>
      <c r="CW799" s="106"/>
      <c r="CX799" s="106"/>
      <c r="CY799" s="106"/>
      <c r="CZ799" s="106"/>
      <c r="DA799" s="106"/>
      <c r="DB799" s="106"/>
      <c r="DC799" s="106"/>
      <c r="DD799" s="106"/>
      <c r="DE799" s="106"/>
      <c r="DF799" s="106"/>
      <c r="DG799" s="106"/>
      <c r="DH799" s="106"/>
      <c r="DI799" s="106"/>
      <c r="DJ799" s="106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6"/>
      <c r="DV799" s="106"/>
      <c r="DW799" s="106"/>
      <c r="DX799" s="106"/>
      <c r="DY799" s="106"/>
      <c r="DZ799" s="106"/>
      <c r="EA799" s="106"/>
      <c r="EB799" s="106"/>
      <c r="EC799" s="106"/>
      <c r="ED799" s="106"/>
      <c r="EE799" s="106"/>
      <c r="EF799" s="106"/>
      <c r="EG799" s="106"/>
      <c r="EH799" s="106"/>
    </row>
    <row r="800" spans="9:138" s="95" customFormat="1" x14ac:dyDescent="0.15"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  <c r="AL800" s="106"/>
      <c r="AM800" s="106"/>
      <c r="AN800" s="106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  <c r="BY800" s="106"/>
      <c r="BZ800" s="106"/>
      <c r="CA800" s="106"/>
      <c r="CB800" s="106"/>
      <c r="CC800" s="106"/>
      <c r="CD800" s="106"/>
      <c r="CE800" s="106"/>
      <c r="CF800" s="106"/>
      <c r="CG800" s="106"/>
      <c r="CH800" s="106"/>
      <c r="CI800" s="106"/>
      <c r="CJ800" s="106"/>
      <c r="CK800" s="106"/>
      <c r="CL800" s="106"/>
      <c r="CM800" s="106"/>
      <c r="CN800" s="106"/>
      <c r="CO800" s="106"/>
      <c r="CP800" s="106"/>
      <c r="CQ800" s="106"/>
      <c r="CR800" s="106"/>
      <c r="CS800" s="106"/>
      <c r="CT800" s="106"/>
      <c r="CU800" s="106"/>
      <c r="CV800" s="106"/>
      <c r="CW800" s="106"/>
      <c r="CX800" s="106"/>
      <c r="CY800" s="106"/>
      <c r="CZ800" s="106"/>
      <c r="DA800" s="106"/>
      <c r="DB800" s="106"/>
      <c r="DC800" s="106"/>
      <c r="DD800" s="106"/>
      <c r="DE800" s="106"/>
      <c r="DF800" s="106"/>
      <c r="DG800" s="106"/>
      <c r="DH800" s="106"/>
      <c r="DI800" s="106"/>
      <c r="DJ800" s="106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6"/>
      <c r="DV800" s="106"/>
      <c r="DW800" s="106"/>
      <c r="DX800" s="106"/>
      <c r="DY800" s="106"/>
      <c r="DZ800" s="106"/>
      <c r="EA800" s="106"/>
      <c r="EB800" s="106"/>
      <c r="EC800" s="106"/>
      <c r="ED800" s="106"/>
      <c r="EE800" s="106"/>
      <c r="EF800" s="106"/>
      <c r="EG800" s="106"/>
      <c r="EH800" s="106"/>
    </row>
    <row r="801" spans="9:138" s="95" customFormat="1" x14ac:dyDescent="0.15"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  <c r="AL801" s="106"/>
      <c r="AM801" s="106"/>
      <c r="AN801" s="106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  <c r="BY801" s="106"/>
      <c r="BZ801" s="106"/>
      <c r="CA801" s="106"/>
      <c r="CB801" s="106"/>
      <c r="CC801" s="106"/>
      <c r="CD801" s="106"/>
      <c r="CE801" s="106"/>
      <c r="CF801" s="106"/>
      <c r="CG801" s="106"/>
      <c r="CH801" s="106"/>
      <c r="CI801" s="106"/>
      <c r="CJ801" s="106"/>
      <c r="CK801" s="106"/>
      <c r="CL801" s="106"/>
      <c r="CM801" s="106"/>
      <c r="CN801" s="106"/>
      <c r="CO801" s="106"/>
      <c r="CP801" s="106"/>
      <c r="CQ801" s="106"/>
      <c r="CR801" s="106"/>
      <c r="CS801" s="106"/>
      <c r="CT801" s="106"/>
      <c r="CU801" s="106"/>
      <c r="CV801" s="106"/>
      <c r="CW801" s="106"/>
      <c r="CX801" s="106"/>
      <c r="CY801" s="106"/>
      <c r="CZ801" s="106"/>
      <c r="DA801" s="106"/>
      <c r="DB801" s="106"/>
      <c r="DC801" s="106"/>
      <c r="DD801" s="106"/>
      <c r="DE801" s="106"/>
      <c r="DF801" s="106"/>
      <c r="DG801" s="106"/>
      <c r="DH801" s="106"/>
      <c r="DI801" s="106"/>
      <c r="DJ801" s="106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6"/>
      <c r="DV801" s="106"/>
      <c r="DW801" s="106"/>
      <c r="DX801" s="106"/>
      <c r="DY801" s="106"/>
      <c r="DZ801" s="106"/>
      <c r="EA801" s="106"/>
      <c r="EB801" s="106"/>
      <c r="EC801" s="106"/>
      <c r="ED801" s="106"/>
      <c r="EE801" s="106"/>
      <c r="EF801" s="106"/>
      <c r="EG801" s="106"/>
      <c r="EH801" s="106"/>
    </row>
    <row r="802" spans="9:138" s="95" customFormat="1" x14ac:dyDescent="0.15"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  <c r="AL802" s="106"/>
      <c r="AM802" s="106"/>
      <c r="AN802" s="106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  <c r="BY802" s="106"/>
      <c r="BZ802" s="106"/>
      <c r="CA802" s="106"/>
      <c r="CB802" s="106"/>
      <c r="CC802" s="106"/>
      <c r="CD802" s="106"/>
      <c r="CE802" s="106"/>
      <c r="CF802" s="106"/>
      <c r="CG802" s="106"/>
      <c r="CH802" s="106"/>
      <c r="CI802" s="106"/>
      <c r="CJ802" s="106"/>
      <c r="CK802" s="106"/>
      <c r="CL802" s="106"/>
      <c r="CM802" s="106"/>
      <c r="CN802" s="106"/>
      <c r="CO802" s="106"/>
      <c r="CP802" s="106"/>
      <c r="CQ802" s="106"/>
      <c r="CR802" s="106"/>
      <c r="CS802" s="106"/>
      <c r="CT802" s="106"/>
      <c r="CU802" s="106"/>
      <c r="CV802" s="106"/>
      <c r="CW802" s="106"/>
      <c r="CX802" s="106"/>
      <c r="CY802" s="106"/>
      <c r="CZ802" s="106"/>
      <c r="DA802" s="106"/>
      <c r="DB802" s="106"/>
      <c r="DC802" s="106"/>
      <c r="DD802" s="106"/>
      <c r="DE802" s="106"/>
      <c r="DF802" s="106"/>
      <c r="DG802" s="106"/>
      <c r="DH802" s="106"/>
      <c r="DI802" s="106"/>
      <c r="DJ802" s="106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6"/>
      <c r="DV802" s="106"/>
      <c r="DW802" s="106"/>
      <c r="DX802" s="106"/>
      <c r="DY802" s="106"/>
      <c r="DZ802" s="106"/>
      <c r="EA802" s="106"/>
      <c r="EB802" s="106"/>
      <c r="EC802" s="106"/>
      <c r="ED802" s="106"/>
      <c r="EE802" s="106"/>
      <c r="EF802" s="106"/>
      <c r="EG802" s="106"/>
      <c r="EH802" s="106"/>
    </row>
    <row r="803" spans="9:138" s="95" customFormat="1" x14ac:dyDescent="0.15"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  <c r="AL803" s="106"/>
      <c r="AM803" s="106"/>
      <c r="AN803" s="106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  <c r="BY803" s="106"/>
      <c r="BZ803" s="106"/>
      <c r="CA803" s="106"/>
      <c r="CB803" s="106"/>
      <c r="CC803" s="106"/>
      <c r="CD803" s="106"/>
      <c r="CE803" s="106"/>
      <c r="CF803" s="106"/>
      <c r="CG803" s="106"/>
      <c r="CH803" s="106"/>
      <c r="CI803" s="106"/>
      <c r="CJ803" s="106"/>
      <c r="CK803" s="106"/>
      <c r="CL803" s="106"/>
      <c r="CM803" s="106"/>
      <c r="CN803" s="106"/>
      <c r="CO803" s="106"/>
      <c r="CP803" s="106"/>
      <c r="CQ803" s="106"/>
      <c r="CR803" s="106"/>
      <c r="CS803" s="106"/>
      <c r="CT803" s="106"/>
      <c r="CU803" s="106"/>
      <c r="CV803" s="106"/>
      <c r="CW803" s="106"/>
      <c r="CX803" s="106"/>
      <c r="CY803" s="106"/>
      <c r="CZ803" s="106"/>
      <c r="DA803" s="106"/>
      <c r="DB803" s="106"/>
      <c r="DC803" s="106"/>
      <c r="DD803" s="106"/>
      <c r="DE803" s="106"/>
      <c r="DF803" s="106"/>
      <c r="DG803" s="106"/>
      <c r="DH803" s="106"/>
      <c r="DI803" s="106"/>
      <c r="DJ803" s="106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6"/>
      <c r="DV803" s="106"/>
      <c r="DW803" s="106"/>
      <c r="DX803" s="106"/>
      <c r="DY803" s="106"/>
      <c r="DZ803" s="106"/>
      <c r="EA803" s="106"/>
      <c r="EB803" s="106"/>
      <c r="EC803" s="106"/>
      <c r="ED803" s="106"/>
      <c r="EE803" s="106"/>
      <c r="EF803" s="106"/>
      <c r="EG803" s="106"/>
      <c r="EH803" s="106"/>
    </row>
    <row r="804" spans="9:138" s="95" customFormat="1" x14ac:dyDescent="0.15"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  <c r="BY804" s="106"/>
      <c r="BZ804" s="106"/>
      <c r="CA804" s="106"/>
      <c r="CB804" s="106"/>
      <c r="CC804" s="106"/>
      <c r="CD804" s="106"/>
      <c r="CE804" s="106"/>
      <c r="CF804" s="106"/>
      <c r="CG804" s="106"/>
      <c r="CH804" s="106"/>
      <c r="CI804" s="106"/>
      <c r="CJ804" s="106"/>
      <c r="CK804" s="106"/>
      <c r="CL804" s="106"/>
      <c r="CM804" s="106"/>
      <c r="CN804" s="106"/>
      <c r="CO804" s="106"/>
      <c r="CP804" s="106"/>
      <c r="CQ804" s="106"/>
      <c r="CR804" s="106"/>
      <c r="CS804" s="106"/>
      <c r="CT804" s="106"/>
      <c r="CU804" s="106"/>
      <c r="CV804" s="106"/>
      <c r="CW804" s="106"/>
      <c r="CX804" s="106"/>
      <c r="CY804" s="106"/>
      <c r="CZ804" s="106"/>
      <c r="DA804" s="106"/>
      <c r="DB804" s="106"/>
      <c r="DC804" s="106"/>
      <c r="DD804" s="106"/>
      <c r="DE804" s="106"/>
      <c r="DF804" s="106"/>
      <c r="DG804" s="106"/>
      <c r="DH804" s="106"/>
      <c r="DI804" s="106"/>
      <c r="DJ804" s="106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6"/>
      <c r="DV804" s="106"/>
      <c r="DW804" s="106"/>
      <c r="DX804" s="106"/>
      <c r="DY804" s="106"/>
      <c r="DZ804" s="106"/>
      <c r="EA804" s="106"/>
      <c r="EB804" s="106"/>
      <c r="EC804" s="106"/>
      <c r="ED804" s="106"/>
      <c r="EE804" s="106"/>
      <c r="EF804" s="106"/>
      <c r="EG804" s="106"/>
      <c r="EH804" s="106"/>
    </row>
    <row r="805" spans="9:138" s="95" customFormat="1" x14ac:dyDescent="0.15"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  <c r="AL805" s="106"/>
      <c r="AM805" s="106"/>
      <c r="AN805" s="106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  <c r="BY805" s="106"/>
      <c r="BZ805" s="106"/>
      <c r="CA805" s="106"/>
      <c r="CB805" s="106"/>
      <c r="CC805" s="106"/>
      <c r="CD805" s="106"/>
      <c r="CE805" s="106"/>
      <c r="CF805" s="106"/>
      <c r="CG805" s="106"/>
      <c r="CH805" s="106"/>
      <c r="CI805" s="106"/>
      <c r="CJ805" s="106"/>
      <c r="CK805" s="106"/>
      <c r="CL805" s="106"/>
      <c r="CM805" s="106"/>
      <c r="CN805" s="106"/>
      <c r="CO805" s="106"/>
      <c r="CP805" s="106"/>
      <c r="CQ805" s="106"/>
      <c r="CR805" s="106"/>
      <c r="CS805" s="106"/>
      <c r="CT805" s="106"/>
      <c r="CU805" s="106"/>
      <c r="CV805" s="106"/>
      <c r="CW805" s="106"/>
      <c r="CX805" s="106"/>
      <c r="CY805" s="106"/>
      <c r="CZ805" s="106"/>
      <c r="DA805" s="106"/>
      <c r="DB805" s="106"/>
      <c r="DC805" s="106"/>
      <c r="DD805" s="106"/>
      <c r="DE805" s="106"/>
      <c r="DF805" s="106"/>
      <c r="DG805" s="106"/>
      <c r="DH805" s="106"/>
      <c r="DI805" s="106"/>
      <c r="DJ805" s="106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6"/>
      <c r="DV805" s="106"/>
      <c r="DW805" s="106"/>
      <c r="DX805" s="106"/>
      <c r="DY805" s="106"/>
      <c r="DZ805" s="106"/>
      <c r="EA805" s="106"/>
      <c r="EB805" s="106"/>
      <c r="EC805" s="106"/>
      <c r="ED805" s="106"/>
      <c r="EE805" s="106"/>
      <c r="EF805" s="106"/>
      <c r="EG805" s="106"/>
      <c r="EH805" s="106"/>
    </row>
    <row r="806" spans="9:138" s="95" customFormat="1" x14ac:dyDescent="0.15"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  <c r="AL806" s="106"/>
      <c r="AM806" s="106"/>
      <c r="AN806" s="106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  <c r="BY806" s="106"/>
      <c r="BZ806" s="106"/>
      <c r="CA806" s="106"/>
      <c r="CB806" s="106"/>
      <c r="CC806" s="106"/>
      <c r="CD806" s="106"/>
      <c r="CE806" s="106"/>
      <c r="CF806" s="106"/>
      <c r="CG806" s="106"/>
      <c r="CH806" s="106"/>
      <c r="CI806" s="106"/>
      <c r="CJ806" s="106"/>
      <c r="CK806" s="106"/>
      <c r="CL806" s="106"/>
      <c r="CM806" s="106"/>
      <c r="CN806" s="106"/>
      <c r="CO806" s="106"/>
      <c r="CP806" s="106"/>
      <c r="CQ806" s="106"/>
      <c r="CR806" s="106"/>
      <c r="CS806" s="106"/>
      <c r="CT806" s="106"/>
      <c r="CU806" s="106"/>
      <c r="CV806" s="106"/>
      <c r="CW806" s="106"/>
      <c r="CX806" s="106"/>
      <c r="CY806" s="106"/>
      <c r="CZ806" s="106"/>
      <c r="DA806" s="106"/>
      <c r="DB806" s="106"/>
      <c r="DC806" s="106"/>
      <c r="DD806" s="106"/>
      <c r="DE806" s="106"/>
      <c r="DF806" s="106"/>
      <c r="DG806" s="106"/>
      <c r="DH806" s="106"/>
      <c r="DI806" s="106"/>
      <c r="DJ806" s="106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6"/>
      <c r="DV806" s="106"/>
      <c r="DW806" s="106"/>
      <c r="DX806" s="106"/>
      <c r="DY806" s="106"/>
      <c r="DZ806" s="106"/>
      <c r="EA806" s="106"/>
      <c r="EB806" s="106"/>
      <c r="EC806" s="106"/>
      <c r="ED806" s="106"/>
      <c r="EE806" s="106"/>
      <c r="EF806" s="106"/>
      <c r="EG806" s="106"/>
      <c r="EH806" s="106"/>
    </row>
    <row r="807" spans="9:138" s="95" customFormat="1" x14ac:dyDescent="0.15"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  <c r="AL807" s="106"/>
      <c r="AM807" s="106"/>
      <c r="AN807" s="106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  <c r="BY807" s="106"/>
      <c r="BZ807" s="106"/>
      <c r="CA807" s="106"/>
      <c r="CB807" s="106"/>
      <c r="CC807" s="106"/>
      <c r="CD807" s="106"/>
      <c r="CE807" s="106"/>
      <c r="CF807" s="106"/>
      <c r="CG807" s="106"/>
      <c r="CH807" s="106"/>
      <c r="CI807" s="106"/>
      <c r="CJ807" s="106"/>
      <c r="CK807" s="106"/>
      <c r="CL807" s="106"/>
      <c r="CM807" s="106"/>
      <c r="CN807" s="106"/>
      <c r="CO807" s="106"/>
      <c r="CP807" s="106"/>
      <c r="CQ807" s="106"/>
      <c r="CR807" s="106"/>
      <c r="CS807" s="106"/>
      <c r="CT807" s="106"/>
      <c r="CU807" s="106"/>
      <c r="CV807" s="106"/>
      <c r="CW807" s="106"/>
      <c r="CX807" s="106"/>
      <c r="CY807" s="106"/>
      <c r="CZ807" s="106"/>
      <c r="DA807" s="106"/>
      <c r="DB807" s="106"/>
      <c r="DC807" s="106"/>
      <c r="DD807" s="106"/>
      <c r="DE807" s="106"/>
      <c r="DF807" s="106"/>
      <c r="DG807" s="106"/>
      <c r="DH807" s="106"/>
      <c r="DI807" s="106"/>
      <c r="DJ807" s="106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6"/>
      <c r="DV807" s="106"/>
      <c r="DW807" s="106"/>
      <c r="DX807" s="106"/>
      <c r="DY807" s="106"/>
      <c r="DZ807" s="106"/>
      <c r="EA807" s="106"/>
      <c r="EB807" s="106"/>
      <c r="EC807" s="106"/>
      <c r="ED807" s="106"/>
      <c r="EE807" s="106"/>
      <c r="EF807" s="106"/>
      <c r="EG807" s="106"/>
      <c r="EH807" s="106"/>
    </row>
    <row r="808" spans="9:138" s="95" customFormat="1" x14ac:dyDescent="0.15"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  <c r="AL808" s="106"/>
      <c r="AM808" s="106"/>
      <c r="AN808" s="106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  <c r="BY808" s="106"/>
      <c r="BZ808" s="106"/>
      <c r="CA808" s="106"/>
      <c r="CB808" s="106"/>
      <c r="CC808" s="106"/>
      <c r="CD808" s="106"/>
      <c r="CE808" s="106"/>
      <c r="CF808" s="106"/>
      <c r="CG808" s="106"/>
      <c r="CH808" s="106"/>
      <c r="CI808" s="106"/>
      <c r="CJ808" s="106"/>
      <c r="CK808" s="106"/>
      <c r="CL808" s="106"/>
      <c r="CM808" s="106"/>
      <c r="CN808" s="106"/>
      <c r="CO808" s="106"/>
      <c r="CP808" s="106"/>
      <c r="CQ808" s="106"/>
      <c r="CR808" s="106"/>
      <c r="CS808" s="106"/>
      <c r="CT808" s="106"/>
      <c r="CU808" s="106"/>
      <c r="CV808" s="106"/>
      <c r="CW808" s="106"/>
      <c r="CX808" s="106"/>
      <c r="CY808" s="106"/>
      <c r="CZ808" s="106"/>
      <c r="DA808" s="106"/>
      <c r="DB808" s="106"/>
      <c r="DC808" s="106"/>
      <c r="DD808" s="106"/>
      <c r="DE808" s="106"/>
      <c r="DF808" s="106"/>
      <c r="DG808" s="106"/>
      <c r="DH808" s="106"/>
      <c r="DI808" s="106"/>
      <c r="DJ808" s="106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6"/>
      <c r="DV808" s="106"/>
      <c r="DW808" s="106"/>
      <c r="DX808" s="106"/>
      <c r="DY808" s="106"/>
      <c r="DZ808" s="106"/>
      <c r="EA808" s="106"/>
      <c r="EB808" s="106"/>
      <c r="EC808" s="106"/>
      <c r="ED808" s="106"/>
      <c r="EE808" s="106"/>
      <c r="EF808" s="106"/>
      <c r="EG808" s="106"/>
      <c r="EH808" s="106"/>
    </row>
    <row r="809" spans="9:138" s="95" customFormat="1" x14ac:dyDescent="0.15"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  <c r="BY809" s="106"/>
      <c r="BZ809" s="106"/>
      <c r="CA809" s="106"/>
      <c r="CB809" s="106"/>
      <c r="CC809" s="106"/>
      <c r="CD809" s="106"/>
      <c r="CE809" s="106"/>
      <c r="CF809" s="106"/>
      <c r="CG809" s="106"/>
      <c r="CH809" s="106"/>
      <c r="CI809" s="106"/>
      <c r="CJ809" s="106"/>
      <c r="CK809" s="106"/>
      <c r="CL809" s="106"/>
      <c r="CM809" s="106"/>
      <c r="CN809" s="106"/>
      <c r="CO809" s="106"/>
      <c r="CP809" s="106"/>
      <c r="CQ809" s="106"/>
      <c r="CR809" s="106"/>
      <c r="CS809" s="106"/>
      <c r="CT809" s="106"/>
      <c r="CU809" s="106"/>
      <c r="CV809" s="106"/>
      <c r="CW809" s="106"/>
      <c r="CX809" s="106"/>
      <c r="CY809" s="106"/>
      <c r="CZ809" s="106"/>
      <c r="DA809" s="106"/>
      <c r="DB809" s="106"/>
      <c r="DC809" s="106"/>
      <c r="DD809" s="106"/>
      <c r="DE809" s="106"/>
      <c r="DF809" s="106"/>
      <c r="DG809" s="106"/>
      <c r="DH809" s="106"/>
      <c r="DI809" s="106"/>
      <c r="DJ809" s="106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6"/>
      <c r="DV809" s="106"/>
      <c r="DW809" s="106"/>
      <c r="DX809" s="106"/>
      <c r="DY809" s="106"/>
      <c r="DZ809" s="106"/>
      <c r="EA809" s="106"/>
      <c r="EB809" s="106"/>
      <c r="EC809" s="106"/>
      <c r="ED809" s="106"/>
      <c r="EE809" s="106"/>
      <c r="EF809" s="106"/>
      <c r="EG809" s="106"/>
      <c r="EH809" s="106"/>
    </row>
    <row r="810" spans="9:138" s="95" customFormat="1" x14ac:dyDescent="0.15"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  <c r="AL810" s="106"/>
      <c r="AM810" s="106"/>
      <c r="AN810" s="106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  <c r="BY810" s="106"/>
      <c r="BZ810" s="106"/>
      <c r="CA810" s="106"/>
      <c r="CB810" s="106"/>
      <c r="CC810" s="106"/>
      <c r="CD810" s="106"/>
      <c r="CE810" s="106"/>
      <c r="CF810" s="106"/>
      <c r="CG810" s="106"/>
      <c r="CH810" s="106"/>
      <c r="CI810" s="106"/>
      <c r="CJ810" s="106"/>
      <c r="CK810" s="106"/>
      <c r="CL810" s="106"/>
      <c r="CM810" s="106"/>
      <c r="CN810" s="106"/>
      <c r="CO810" s="106"/>
      <c r="CP810" s="106"/>
      <c r="CQ810" s="106"/>
      <c r="CR810" s="106"/>
      <c r="CS810" s="106"/>
      <c r="CT810" s="106"/>
      <c r="CU810" s="106"/>
      <c r="CV810" s="106"/>
      <c r="CW810" s="106"/>
      <c r="CX810" s="106"/>
      <c r="CY810" s="106"/>
      <c r="CZ810" s="106"/>
      <c r="DA810" s="106"/>
      <c r="DB810" s="106"/>
      <c r="DC810" s="106"/>
      <c r="DD810" s="106"/>
      <c r="DE810" s="106"/>
      <c r="DF810" s="106"/>
      <c r="DG810" s="106"/>
      <c r="DH810" s="106"/>
      <c r="DI810" s="106"/>
      <c r="DJ810" s="106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6"/>
      <c r="DV810" s="106"/>
      <c r="DW810" s="106"/>
      <c r="DX810" s="106"/>
      <c r="DY810" s="106"/>
      <c r="DZ810" s="106"/>
      <c r="EA810" s="106"/>
      <c r="EB810" s="106"/>
      <c r="EC810" s="106"/>
      <c r="ED810" s="106"/>
      <c r="EE810" s="106"/>
      <c r="EF810" s="106"/>
      <c r="EG810" s="106"/>
      <c r="EH810" s="106"/>
    </row>
    <row r="811" spans="9:138" s="95" customFormat="1" x14ac:dyDescent="0.15"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  <c r="AL811" s="106"/>
      <c r="AM811" s="106"/>
      <c r="AN811" s="106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  <c r="BY811" s="106"/>
      <c r="BZ811" s="106"/>
      <c r="CA811" s="106"/>
      <c r="CB811" s="106"/>
      <c r="CC811" s="106"/>
      <c r="CD811" s="106"/>
      <c r="CE811" s="106"/>
      <c r="CF811" s="106"/>
      <c r="CG811" s="106"/>
      <c r="CH811" s="106"/>
      <c r="CI811" s="106"/>
      <c r="CJ811" s="106"/>
      <c r="CK811" s="106"/>
      <c r="CL811" s="106"/>
      <c r="CM811" s="106"/>
      <c r="CN811" s="106"/>
      <c r="CO811" s="106"/>
      <c r="CP811" s="106"/>
      <c r="CQ811" s="106"/>
      <c r="CR811" s="106"/>
      <c r="CS811" s="106"/>
      <c r="CT811" s="106"/>
      <c r="CU811" s="106"/>
      <c r="CV811" s="106"/>
      <c r="CW811" s="106"/>
      <c r="CX811" s="106"/>
      <c r="CY811" s="106"/>
      <c r="CZ811" s="106"/>
      <c r="DA811" s="106"/>
      <c r="DB811" s="106"/>
      <c r="DC811" s="106"/>
      <c r="DD811" s="106"/>
      <c r="DE811" s="106"/>
      <c r="DF811" s="106"/>
      <c r="DG811" s="106"/>
      <c r="DH811" s="106"/>
      <c r="DI811" s="106"/>
      <c r="DJ811" s="106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6"/>
      <c r="DV811" s="106"/>
      <c r="DW811" s="106"/>
      <c r="DX811" s="106"/>
      <c r="DY811" s="106"/>
      <c r="DZ811" s="106"/>
      <c r="EA811" s="106"/>
      <c r="EB811" s="106"/>
      <c r="EC811" s="106"/>
      <c r="ED811" s="106"/>
      <c r="EE811" s="106"/>
      <c r="EF811" s="106"/>
      <c r="EG811" s="106"/>
      <c r="EH811" s="106"/>
    </row>
    <row r="812" spans="9:138" s="95" customFormat="1" x14ac:dyDescent="0.15"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  <c r="BY812" s="106"/>
      <c r="BZ812" s="106"/>
      <c r="CA812" s="106"/>
      <c r="CB812" s="106"/>
      <c r="CC812" s="106"/>
      <c r="CD812" s="106"/>
      <c r="CE812" s="106"/>
      <c r="CF812" s="106"/>
      <c r="CG812" s="106"/>
      <c r="CH812" s="106"/>
      <c r="CI812" s="106"/>
      <c r="CJ812" s="106"/>
      <c r="CK812" s="106"/>
      <c r="CL812" s="106"/>
      <c r="CM812" s="106"/>
      <c r="CN812" s="106"/>
      <c r="CO812" s="106"/>
      <c r="CP812" s="106"/>
      <c r="CQ812" s="106"/>
      <c r="CR812" s="106"/>
      <c r="CS812" s="106"/>
      <c r="CT812" s="106"/>
      <c r="CU812" s="106"/>
      <c r="CV812" s="106"/>
      <c r="CW812" s="106"/>
      <c r="CX812" s="106"/>
      <c r="CY812" s="106"/>
      <c r="CZ812" s="106"/>
      <c r="DA812" s="106"/>
      <c r="DB812" s="106"/>
      <c r="DC812" s="106"/>
      <c r="DD812" s="106"/>
      <c r="DE812" s="106"/>
      <c r="DF812" s="106"/>
      <c r="DG812" s="106"/>
      <c r="DH812" s="106"/>
      <c r="DI812" s="106"/>
      <c r="DJ812" s="106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6"/>
      <c r="DV812" s="106"/>
      <c r="DW812" s="106"/>
      <c r="DX812" s="106"/>
      <c r="DY812" s="106"/>
      <c r="DZ812" s="106"/>
      <c r="EA812" s="106"/>
      <c r="EB812" s="106"/>
      <c r="EC812" s="106"/>
      <c r="ED812" s="106"/>
      <c r="EE812" s="106"/>
      <c r="EF812" s="106"/>
      <c r="EG812" s="106"/>
      <c r="EH812" s="106"/>
    </row>
    <row r="813" spans="9:138" s="95" customFormat="1" x14ac:dyDescent="0.15"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  <c r="BY813" s="106"/>
      <c r="BZ813" s="106"/>
      <c r="CA813" s="106"/>
      <c r="CB813" s="106"/>
      <c r="CC813" s="106"/>
      <c r="CD813" s="106"/>
      <c r="CE813" s="106"/>
      <c r="CF813" s="106"/>
      <c r="CG813" s="106"/>
      <c r="CH813" s="106"/>
      <c r="CI813" s="106"/>
      <c r="CJ813" s="106"/>
      <c r="CK813" s="106"/>
      <c r="CL813" s="106"/>
      <c r="CM813" s="106"/>
      <c r="CN813" s="106"/>
      <c r="CO813" s="106"/>
      <c r="CP813" s="106"/>
      <c r="CQ813" s="106"/>
      <c r="CR813" s="106"/>
      <c r="CS813" s="106"/>
      <c r="CT813" s="106"/>
      <c r="CU813" s="106"/>
      <c r="CV813" s="106"/>
      <c r="CW813" s="106"/>
      <c r="CX813" s="106"/>
      <c r="CY813" s="106"/>
      <c r="CZ813" s="106"/>
      <c r="DA813" s="106"/>
      <c r="DB813" s="106"/>
      <c r="DC813" s="106"/>
      <c r="DD813" s="106"/>
      <c r="DE813" s="106"/>
      <c r="DF813" s="106"/>
      <c r="DG813" s="106"/>
      <c r="DH813" s="106"/>
      <c r="DI813" s="106"/>
      <c r="DJ813" s="106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6"/>
      <c r="DV813" s="106"/>
      <c r="DW813" s="106"/>
      <c r="DX813" s="106"/>
      <c r="DY813" s="106"/>
      <c r="DZ813" s="106"/>
      <c r="EA813" s="106"/>
      <c r="EB813" s="106"/>
      <c r="EC813" s="106"/>
      <c r="ED813" s="106"/>
      <c r="EE813" s="106"/>
      <c r="EF813" s="106"/>
      <c r="EG813" s="106"/>
      <c r="EH813" s="106"/>
    </row>
    <row r="814" spans="9:138" s="95" customFormat="1" x14ac:dyDescent="0.15"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  <c r="AL814" s="106"/>
      <c r="AM814" s="106"/>
      <c r="AN814" s="106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  <c r="BY814" s="106"/>
      <c r="BZ814" s="106"/>
      <c r="CA814" s="106"/>
      <c r="CB814" s="106"/>
      <c r="CC814" s="106"/>
      <c r="CD814" s="106"/>
      <c r="CE814" s="106"/>
      <c r="CF814" s="106"/>
      <c r="CG814" s="106"/>
      <c r="CH814" s="106"/>
      <c r="CI814" s="106"/>
      <c r="CJ814" s="106"/>
      <c r="CK814" s="106"/>
      <c r="CL814" s="106"/>
      <c r="CM814" s="106"/>
      <c r="CN814" s="106"/>
      <c r="CO814" s="106"/>
      <c r="CP814" s="106"/>
      <c r="CQ814" s="106"/>
      <c r="CR814" s="106"/>
      <c r="CS814" s="106"/>
      <c r="CT814" s="106"/>
      <c r="CU814" s="106"/>
      <c r="CV814" s="106"/>
      <c r="CW814" s="106"/>
      <c r="CX814" s="106"/>
      <c r="CY814" s="106"/>
      <c r="CZ814" s="106"/>
      <c r="DA814" s="106"/>
      <c r="DB814" s="106"/>
      <c r="DC814" s="106"/>
      <c r="DD814" s="106"/>
      <c r="DE814" s="106"/>
      <c r="DF814" s="106"/>
      <c r="DG814" s="106"/>
      <c r="DH814" s="106"/>
      <c r="DI814" s="106"/>
      <c r="DJ814" s="106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6"/>
      <c r="DV814" s="106"/>
      <c r="DW814" s="106"/>
      <c r="DX814" s="106"/>
      <c r="DY814" s="106"/>
      <c r="DZ814" s="106"/>
      <c r="EA814" s="106"/>
      <c r="EB814" s="106"/>
      <c r="EC814" s="106"/>
      <c r="ED814" s="106"/>
      <c r="EE814" s="106"/>
      <c r="EF814" s="106"/>
      <c r="EG814" s="106"/>
      <c r="EH814" s="106"/>
    </row>
    <row r="815" spans="9:138" s="95" customFormat="1" x14ac:dyDescent="0.15"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  <c r="AL815" s="106"/>
      <c r="AM815" s="106"/>
      <c r="AN815" s="106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  <c r="BY815" s="106"/>
      <c r="BZ815" s="106"/>
      <c r="CA815" s="106"/>
      <c r="CB815" s="106"/>
      <c r="CC815" s="106"/>
      <c r="CD815" s="106"/>
      <c r="CE815" s="106"/>
      <c r="CF815" s="106"/>
      <c r="CG815" s="106"/>
      <c r="CH815" s="106"/>
      <c r="CI815" s="106"/>
      <c r="CJ815" s="106"/>
      <c r="CK815" s="106"/>
      <c r="CL815" s="106"/>
      <c r="CM815" s="106"/>
      <c r="CN815" s="106"/>
      <c r="CO815" s="106"/>
      <c r="CP815" s="106"/>
      <c r="CQ815" s="106"/>
      <c r="CR815" s="106"/>
      <c r="CS815" s="106"/>
      <c r="CT815" s="106"/>
      <c r="CU815" s="106"/>
      <c r="CV815" s="106"/>
      <c r="CW815" s="106"/>
      <c r="CX815" s="106"/>
      <c r="CY815" s="106"/>
      <c r="CZ815" s="106"/>
      <c r="DA815" s="106"/>
      <c r="DB815" s="106"/>
      <c r="DC815" s="106"/>
      <c r="DD815" s="106"/>
      <c r="DE815" s="106"/>
      <c r="DF815" s="106"/>
      <c r="DG815" s="106"/>
      <c r="DH815" s="106"/>
      <c r="DI815" s="106"/>
      <c r="DJ815" s="106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6"/>
      <c r="DV815" s="106"/>
      <c r="DW815" s="106"/>
      <c r="DX815" s="106"/>
      <c r="DY815" s="106"/>
      <c r="DZ815" s="106"/>
      <c r="EA815" s="106"/>
      <c r="EB815" s="106"/>
      <c r="EC815" s="106"/>
      <c r="ED815" s="106"/>
      <c r="EE815" s="106"/>
      <c r="EF815" s="106"/>
      <c r="EG815" s="106"/>
      <c r="EH815" s="106"/>
    </row>
    <row r="816" spans="9:138" s="95" customFormat="1" x14ac:dyDescent="0.15"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  <c r="AL816" s="106"/>
      <c r="AM816" s="106"/>
      <c r="AN816" s="106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  <c r="BY816" s="106"/>
      <c r="BZ816" s="106"/>
      <c r="CA816" s="106"/>
      <c r="CB816" s="106"/>
      <c r="CC816" s="106"/>
      <c r="CD816" s="106"/>
      <c r="CE816" s="106"/>
      <c r="CF816" s="106"/>
      <c r="CG816" s="106"/>
      <c r="CH816" s="106"/>
      <c r="CI816" s="106"/>
      <c r="CJ816" s="106"/>
      <c r="CK816" s="106"/>
      <c r="CL816" s="106"/>
      <c r="CM816" s="106"/>
      <c r="CN816" s="106"/>
      <c r="CO816" s="106"/>
      <c r="CP816" s="106"/>
      <c r="CQ816" s="106"/>
      <c r="CR816" s="106"/>
      <c r="CS816" s="106"/>
      <c r="CT816" s="106"/>
      <c r="CU816" s="106"/>
      <c r="CV816" s="106"/>
      <c r="CW816" s="106"/>
      <c r="CX816" s="106"/>
      <c r="CY816" s="106"/>
      <c r="CZ816" s="106"/>
      <c r="DA816" s="106"/>
      <c r="DB816" s="106"/>
      <c r="DC816" s="106"/>
      <c r="DD816" s="106"/>
      <c r="DE816" s="106"/>
      <c r="DF816" s="106"/>
      <c r="DG816" s="106"/>
      <c r="DH816" s="106"/>
      <c r="DI816" s="106"/>
      <c r="DJ816" s="106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6"/>
      <c r="DV816" s="106"/>
      <c r="DW816" s="106"/>
      <c r="DX816" s="106"/>
      <c r="DY816" s="106"/>
      <c r="DZ816" s="106"/>
      <c r="EA816" s="106"/>
      <c r="EB816" s="106"/>
      <c r="EC816" s="106"/>
      <c r="ED816" s="106"/>
      <c r="EE816" s="106"/>
      <c r="EF816" s="106"/>
      <c r="EG816" s="106"/>
      <c r="EH816" s="106"/>
    </row>
    <row r="817" spans="9:138" s="95" customFormat="1" x14ac:dyDescent="0.15"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  <c r="BY817" s="106"/>
      <c r="BZ817" s="106"/>
      <c r="CA817" s="106"/>
      <c r="CB817" s="106"/>
      <c r="CC817" s="106"/>
      <c r="CD817" s="106"/>
      <c r="CE817" s="106"/>
      <c r="CF817" s="106"/>
      <c r="CG817" s="106"/>
      <c r="CH817" s="106"/>
      <c r="CI817" s="106"/>
      <c r="CJ817" s="106"/>
      <c r="CK817" s="106"/>
      <c r="CL817" s="106"/>
      <c r="CM817" s="106"/>
      <c r="CN817" s="106"/>
      <c r="CO817" s="106"/>
      <c r="CP817" s="106"/>
      <c r="CQ817" s="106"/>
      <c r="CR817" s="106"/>
      <c r="CS817" s="106"/>
      <c r="CT817" s="106"/>
      <c r="CU817" s="106"/>
      <c r="CV817" s="106"/>
      <c r="CW817" s="106"/>
      <c r="CX817" s="106"/>
      <c r="CY817" s="106"/>
      <c r="CZ817" s="106"/>
      <c r="DA817" s="106"/>
      <c r="DB817" s="106"/>
      <c r="DC817" s="106"/>
      <c r="DD817" s="106"/>
      <c r="DE817" s="106"/>
      <c r="DF817" s="106"/>
      <c r="DG817" s="106"/>
      <c r="DH817" s="106"/>
      <c r="DI817" s="106"/>
      <c r="DJ817" s="106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6"/>
      <c r="DV817" s="106"/>
      <c r="DW817" s="106"/>
      <c r="DX817" s="106"/>
      <c r="DY817" s="106"/>
      <c r="DZ817" s="106"/>
      <c r="EA817" s="106"/>
      <c r="EB817" s="106"/>
      <c r="EC817" s="106"/>
      <c r="ED817" s="106"/>
      <c r="EE817" s="106"/>
      <c r="EF817" s="106"/>
      <c r="EG817" s="106"/>
      <c r="EH817" s="106"/>
    </row>
    <row r="818" spans="9:138" s="95" customFormat="1" x14ac:dyDescent="0.15"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6"/>
      <c r="DV818" s="106"/>
      <c r="DW818" s="106"/>
      <c r="DX818" s="106"/>
      <c r="DY818" s="106"/>
      <c r="DZ818" s="106"/>
      <c r="EA818" s="106"/>
      <c r="EB818" s="106"/>
      <c r="EC818" s="106"/>
      <c r="ED818" s="106"/>
      <c r="EE818" s="106"/>
      <c r="EF818" s="106"/>
      <c r="EG818" s="106"/>
      <c r="EH818" s="106"/>
    </row>
    <row r="819" spans="9:138" s="95" customFormat="1" x14ac:dyDescent="0.15"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6"/>
      <c r="DV819" s="106"/>
      <c r="DW819" s="106"/>
      <c r="DX819" s="106"/>
      <c r="DY819" s="106"/>
      <c r="DZ819" s="106"/>
      <c r="EA819" s="106"/>
      <c r="EB819" s="106"/>
      <c r="EC819" s="106"/>
      <c r="ED819" s="106"/>
      <c r="EE819" s="106"/>
      <c r="EF819" s="106"/>
      <c r="EG819" s="106"/>
      <c r="EH819" s="106"/>
    </row>
    <row r="820" spans="9:138" s="95" customFormat="1" x14ac:dyDescent="0.15"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  <c r="AL820" s="106"/>
      <c r="AM820" s="106"/>
      <c r="AN820" s="106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  <c r="BY820" s="106"/>
      <c r="BZ820" s="106"/>
      <c r="CA820" s="106"/>
      <c r="CB820" s="106"/>
      <c r="CC820" s="106"/>
      <c r="CD820" s="106"/>
      <c r="CE820" s="106"/>
      <c r="CF820" s="106"/>
      <c r="CG820" s="106"/>
      <c r="CH820" s="106"/>
      <c r="CI820" s="106"/>
      <c r="CJ820" s="106"/>
      <c r="CK820" s="106"/>
      <c r="CL820" s="106"/>
      <c r="CM820" s="106"/>
      <c r="CN820" s="106"/>
      <c r="CO820" s="106"/>
      <c r="CP820" s="106"/>
      <c r="CQ820" s="106"/>
      <c r="CR820" s="106"/>
      <c r="CS820" s="106"/>
      <c r="CT820" s="106"/>
      <c r="CU820" s="106"/>
      <c r="CV820" s="106"/>
      <c r="CW820" s="106"/>
      <c r="CX820" s="106"/>
      <c r="CY820" s="106"/>
      <c r="CZ820" s="106"/>
      <c r="DA820" s="106"/>
      <c r="DB820" s="106"/>
      <c r="DC820" s="106"/>
      <c r="DD820" s="106"/>
      <c r="DE820" s="106"/>
      <c r="DF820" s="106"/>
      <c r="DG820" s="106"/>
      <c r="DH820" s="106"/>
      <c r="DI820" s="106"/>
      <c r="DJ820" s="106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6"/>
      <c r="DV820" s="106"/>
      <c r="DW820" s="106"/>
      <c r="DX820" s="106"/>
      <c r="DY820" s="106"/>
      <c r="DZ820" s="106"/>
      <c r="EA820" s="106"/>
      <c r="EB820" s="106"/>
      <c r="EC820" s="106"/>
      <c r="ED820" s="106"/>
      <c r="EE820" s="106"/>
      <c r="EF820" s="106"/>
      <c r="EG820" s="106"/>
      <c r="EH820" s="106"/>
    </row>
  </sheetData>
  <sheetProtection algorithmName="SHA-512" hashValue="B8KNvSUkRZUIofqbWVGdjbN3D2+2U+beJX3/fjwYffnNA9QTgl5ODLjel7JIV8xybD0qxxscyT5UtLqWDVNYoQ==" saltValue="TFOaUWAif1XSLQgRN3FKEg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tabColor theme="6"/>
  </sheetPr>
  <dimension ref="A1:EU395"/>
  <sheetViews>
    <sheetView topLeftCell="A26" zoomScale="83" zoomScaleNormal="120" zoomScalePageLayoutView="120" workbookViewId="0">
      <selection activeCell="Y40" sqref="Y40"/>
    </sheetView>
  </sheetViews>
  <sheetFormatPr baseColWidth="10" defaultRowHeight="13" x14ac:dyDescent="0.15"/>
  <cols>
    <col min="1" max="2" width="20.33203125" style="66" customWidth="1"/>
    <col min="3" max="11" width="12.1640625" style="66" customWidth="1"/>
    <col min="12" max="13" width="12.1640625" style="66" hidden="1" customWidth="1"/>
    <col min="14" max="17" width="12.1640625" style="66" customWidth="1"/>
    <col min="18" max="46" width="7.5" style="102" customWidth="1"/>
    <col min="47" max="151" width="10.83203125" style="102"/>
    <col min="152" max="16384" width="10.83203125" style="66"/>
  </cols>
  <sheetData>
    <row r="1" spans="1:151" s="102" customFormat="1" ht="14" x14ac:dyDescent="0.15">
      <c r="A1" s="101" t="s">
        <v>270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</row>
    <row r="2" spans="1:151" s="102" customFormat="1" ht="14" x14ac:dyDescent="0.15">
      <c r="A2" s="103" t="s">
        <v>221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</row>
    <row r="3" spans="1:151" s="102" customFormat="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</row>
    <row r="4" spans="1:1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4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</row>
    <row r="5" spans="1:1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76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</row>
    <row r="6" spans="1:1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76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</row>
    <row r="7" spans="1:151" ht="75" x14ac:dyDescent="0.15">
      <c r="A7" s="129" t="s">
        <v>144</v>
      </c>
      <c r="B7" s="121" t="s">
        <v>320</v>
      </c>
      <c r="C7" s="120" t="s">
        <v>204</v>
      </c>
      <c r="D7" s="120" t="s">
        <v>319</v>
      </c>
      <c r="E7" s="122" t="s">
        <v>205</v>
      </c>
      <c r="F7" s="120" t="s">
        <v>206</v>
      </c>
      <c r="G7" s="123" t="s">
        <v>207</v>
      </c>
      <c r="H7" s="124" t="s">
        <v>286</v>
      </c>
      <c r="I7" s="124" t="s">
        <v>287</v>
      </c>
      <c r="J7" s="124" t="s">
        <v>288</v>
      </c>
      <c r="K7" s="124" t="s">
        <v>289</v>
      </c>
      <c r="L7" s="125" t="s">
        <v>194</v>
      </c>
      <c r="M7" s="125" t="s">
        <v>195</v>
      </c>
      <c r="N7" s="125" t="s">
        <v>271</v>
      </c>
      <c r="O7" s="125" t="s">
        <v>272</v>
      </c>
      <c r="P7" s="124" t="s">
        <v>263</v>
      </c>
      <c r="Q7" s="127" t="s">
        <v>264</v>
      </c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</row>
    <row r="8" spans="1:151" ht="14" x14ac:dyDescent="0.15">
      <c r="A8" s="159" t="str">
        <f>'SEQ Oct 2017'!K2</f>
        <v>AGL</v>
      </c>
      <c r="B8" s="132" t="str">
        <f>'SEQ Oct 2017'!L2</f>
        <v>Business Savers</v>
      </c>
      <c r="C8" s="133">
        <f>91*'SEQ Oct 2017'!M2/100</f>
        <v>121.94</v>
      </c>
      <c r="D8" s="133">
        <f>$C$5*'SEQ Oct 2017'!N2/100</f>
        <v>1400</v>
      </c>
      <c r="E8" s="134">
        <v>0</v>
      </c>
      <c r="F8" s="135">
        <f>SUM(C8:E8)</f>
        <v>1521.94</v>
      </c>
      <c r="G8" s="136">
        <f>F8*4</f>
        <v>6087.76</v>
      </c>
      <c r="H8" s="137">
        <v>0</v>
      </c>
      <c r="I8" s="137">
        <f>'SEQ Oct 2017'!BA2</f>
        <v>13</v>
      </c>
      <c r="J8" s="137">
        <f>'SEQ Oct 2017'!BB2</f>
        <v>0</v>
      </c>
      <c r="K8" s="137">
        <f>'SEQ Oct 2017'!BC2</f>
        <v>0</v>
      </c>
      <c r="L8" s="136">
        <f>G8-((F8-C8)*I8/100)*4</f>
        <v>5359.76</v>
      </c>
      <c r="M8" s="136">
        <f>L8</f>
        <v>5359.76</v>
      </c>
      <c r="N8" s="138">
        <f t="shared" ref="N8:O18" si="0">L8*1.1</f>
        <v>5895.7360000000008</v>
      </c>
      <c r="O8" s="138">
        <f t="shared" si="0"/>
        <v>5895.7360000000008</v>
      </c>
      <c r="P8" s="160">
        <f>'SEQ Oct 2017'!BJ2</f>
        <v>0</v>
      </c>
      <c r="Q8" s="161" t="str">
        <f>'SEQ Oct 2017'!BK2</f>
        <v>n</v>
      </c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</row>
    <row r="9" spans="1:151" s="102" customFormat="1" ht="14" x14ac:dyDescent="0.15">
      <c r="A9" s="159" t="str">
        <f>'SEQ Oct 2017'!K3</f>
        <v>Click Energy</v>
      </c>
      <c r="B9" s="132" t="str">
        <f>'SEQ Oct 2017'!L3</f>
        <v>Click Business</v>
      </c>
      <c r="C9" s="133">
        <f>91*'SEQ Oct 2017'!M3/100</f>
        <v>135.33520000000001</v>
      </c>
      <c r="D9" s="133">
        <f>$C$5*'SEQ Oct 2017'!N3/100</f>
        <v>1497.6</v>
      </c>
      <c r="E9" s="134">
        <v>0</v>
      </c>
      <c r="F9" s="135">
        <f t="shared" ref="F9:F18" si="1">SUM(C9:E9)</f>
        <v>1632.9351999999999</v>
      </c>
      <c r="G9" s="136">
        <f t="shared" ref="G9:G18" si="2">F9*4</f>
        <v>6531.7407999999996</v>
      </c>
      <c r="H9" s="137">
        <v>0</v>
      </c>
      <c r="I9" s="137">
        <f>'SEQ Oct 2017'!BA3</f>
        <v>0</v>
      </c>
      <c r="J9" s="137">
        <f>'SEQ Oct 2017'!BB3</f>
        <v>7</v>
      </c>
      <c r="K9" s="137">
        <f>'SEQ Oct 2017'!BC3</f>
        <v>0</v>
      </c>
      <c r="L9" s="136">
        <f>G9</f>
        <v>6531.7407999999996</v>
      </c>
      <c r="M9" s="136">
        <f>L9-(L9*J9/100)</f>
        <v>6074.5189439999995</v>
      </c>
      <c r="N9" s="138">
        <f t="shared" si="0"/>
        <v>7184.9148800000003</v>
      </c>
      <c r="O9" s="138">
        <f t="shared" si="0"/>
        <v>6681.9708383999996</v>
      </c>
      <c r="P9" s="160">
        <f>'SEQ Oct 2017'!BJ3</f>
        <v>0</v>
      </c>
      <c r="Q9" s="161" t="str">
        <f>'SEQ Oct 2017'!BK3</f>
        <v>n</v>
      </c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</row>
    <row r="10" spans="1:151" ht="14" x14ac:dyDescent="0.15">
      <c r="A10" s="159" t="str">
        <f>'SEQ Oct 2017'!K4</f>
        <v>Diamond Energy</v>
      </c>
      <c r="B10" s="132" t="str">
        <f>'SEQ Oct 2017'!L4</f>
        <v>Pay on time discount</v>
      </c>
      <c r="C10" s="133">
        <f>91*'SEQ Oct 2017'!M4/100</f>
        <v>145.14500000000001</v>
      </c>
      <c r="D10" s="133">
        <f>$C$5*'SEQ Oct 2017'!N4/100</f>
        <v>1395</v>
      </c>
      <c r="E10" s="134">
        <v>0</v>
      </c>
      <c r="F10" s="135">
        <f t="shared" si="1"/>
        <v>1540.145</v>
      </c>
      <c r="G10" s="136">
        <f t="shared" si="2"/>
        <v>6160.58</v>
      </c>
      <c r="H10" s="137">
        <v>0</v>
      </c>
      <c r="I10" s="137">
        <f>'SEQ Oct 2017'!BA4</f>
        <v>0</v>
      </c>
      <c r="J10" s="137">
        <f>'SEQ Oct 2017'!BB4</f>
        <v>7</v>
      </c>
      <c r="K10" s="137">
        <f>'SEQ Oct 2017'!BC4</f>
        <v>0</v>
      </c>
      <c r="L10" s="136">
        <f>G10</f>
        <v>6160.58</v>
      </c>
      <c r="M10" s="136">
        <f>L10-(L10*J10/100)</f>
        <v>5729.3393999999998</v>
      </c>
      <c r="N10" s="138">
        <f t="shared" si="0"/>
        <v>6776.6380000000008</v>
      </c>
      <c r="O10" s="138">
        <f t="shared" si="0"/>
        <v>6302.2733400000006</v>
      </c>
      <c r="P10" s="160">
        <f>'SEQ Oct 2017'!BJ4</f>
        <v>0</v>
      </c>
      <c r="Q10" s="161" t="str">
        <f>'SEQ Oct 2017'!BK4</f>
        <v>n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</row>
    <row r="11" spans="1:151" s="102" customFormat="1" ht="14" x14ac:dyDescent="0.15">
      <c r="A11" s="159" t="str">
        <f>'SEQ Oct 2017'!K5</f>
        <v>EnergyAustralia</v>
      </c>
      <c r="B11" s="132" t="str">
        <f>'SEQ Oct 2017'!L5</f>
        <v>Everyday Saver Business</v>
      </c>
      <c r="C11" s="133">
        <f>91*'SEQ Oct 2017'!M5/100</f>
        <v>111.93</v>
      </c>
      <c r="D11" s="133">
        <f>$C$5*'SEQ Oct 2017'!N5/100</f>
        <v>1423.5</v>
      </c>
      <c r="E11" s="134">
        <v>0</v>
      </c>
      <c r="F11" s="135">
        <f t="shared" si="1"/>
        <v>1535.43</v>
      </c>
      <c r="G11" s="136">
        <f t="shared" si="2"/>
        <v>6141.72</v>
      </c>
      <c r="H11" s="137">
        <v>0</v>
      </c>
      <c r="I11" s="137">
        <f>'SEQ Oct 2017'!BA5</f>
        <v>10</v>
      </c>
      <c r="J11" s="137">
        <f>'SEQ Oct 2017'!BB5</f>
        <v>0</v>
      </c>
      <c r="K11" s="137">
        <f>'SEQ Oct 2017'!BC5</f>
        <v>0</v>
      </c>
      <c r="L11" s="136">
        <f>G11-((F11-C11)*I11/100)*4</f>
        <v>5572.3200000000006</v>
      </c>
      <c r="M11" s="136">
        <f t="shared" ref="M11:M16" si="3">L11</f>
        <v>5572.3200000000006</v>
      </c>
      <c r="N11" s="138">
        <f t="shared" si="0"/>
        <v>6129.5520000000015</v>
      </c>
      <c r="O11" s="138">
        <f t="shared" si="0"/>
        <v>6129.5520000000015</v>
      </c>
      <c r="P11" s="160">
        <f>'SEQ Oct 2017'!BJ5</f>
        <v>24</v>
      </c>
      <c r="Q11" s="161" t="str">
        <f>'SEQ Oct 2017'!BK5</f>
        <v>y</v>
      </c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</row>
    <row r="12" spans="1:151" ht="14" x14ac:dyDescent="0.15">
      <c r="A12" s="159" t="str">
        <f>'SEQ Oct 2017'!K6</f>
        <v>ERM Power</v>
      </c>
      <c r="B12" s="132" t="str">
        <f>'SEQ Oct 2017'!L6</f>
        <v>Adjustable</v>
      </c>
      <c r="C12" s="133">
        <f>91*'SEQ Oct 2017'!M6/100</f>
        <v>99.19</v>
      </c>
      <c r="D12" s="133">
        <f>$C$5*'SEQ Oct 2017'!N6/100</f>
        <v>1347.5</v>
      </c>
      <c r="E12" s="134">
        <v>0</v>
      </c>
      <c r="F12" s="135">
        <f t="shared" si="1"/>
        <v>1446.69</v>
      </c>
      <c r="G12" s="136">
        <f t="shared" si="2"/>
        <v>5786.76</v>
      </c>
      <c r="H12" s="137">
        <v>0</v>
      </c>
      <c r="I12" s="137">
        <f>'SEQ Oct 2017'!BA6</f>
        <v>0</v>
      </c>
      <c r="J12" s="137">
        <f>'SEQ Oct 2017'!BB6</f>
        <v>0</v>
      </c>
      <c r="K12" s="137">
        <f>'SEQ Oct 2017'!BC6</f>
        <v>0</v>
      </c>
      <c r="L12" s="136">
        <f>G12</f>
        <v>5786.76</v>
      </c>
      <c r="M12" s="136">
        <f t="shared" si="3"/>
        <v>5786.76</v>
      </c>
      <c r="N12" s="138">
        <f t="shared" si="0"/>
        <v>6365.4360000000006</v>
      </c>
      <c r="O12" s="138">
        <f t="shared" si="0"/>
        <v>6365.4360000000006</v>
      </c>
      <c r="P12" s="160">
        <f>'SEQ Oct 2017'!BJ6</f>
        <v>0</v>
      </c>
      <c r="Q12" s="161" t="str">
        <f>'SEQ Oct 2017'!BK6</f>
        <v>n</v>
      </c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</row>
    <row r="13" spans="1:151" s="102" customFormat="1" ht="14" x14ac:dyDescent="0.15">
      <c r="A13" s="159" t="str">
        <f>'SEQ Oct 2017'!K7</f>
        <v>Origin Energy</v>
      </c>
      <c r="B13" s="132" t="str">
        <f>'SEQ Oct 2017'!L7</f>
        <v>Business Saver</v>
      </c>
      <c r="C13" s="133">
        <f>91*'SEQ Oct 2017'!M7/100</f>
        <v>121.4759</v>
      </c>
      <c r="D13" s="133">
        <f>$C$5*'SEQ Oct 2017'!N7/100</f>
        <v>1381.5</v>
      </c>
      <c r="E13" s="134">
        <v>0</v>
      </c>
      <c r="F13" s="135">
        <f t="shared" si="1"/>
        <v>1502.9758999999999</v>
      </c>
      <c r="G13" s="136">
        <f t="shared" si="2"/>
        <v>6011.9035999999996</v>
      </c>
      <c r="H13" s="137">
        <v>0</v>
      </c>
      <c r="I13" s="137">
        <f>'SEQ Oct 2017'!BA7</f>
        <v>13</v>
      </c>
      <c r="J13" s="137">
        <f>'SEQ Oct 2017'!BB7</f>
        <v>0</v>
      </c>
      <c r="K13" s="137">
        <f>'SEQ Oct 2017'!BC7</f>
        <v>0</v>
      </c>
      <c r="L13" s="136">
        <f>G13-((F13-C13)*I13/100)*4</f>
        <v>5293.5235999999995</v>
      </c>
      <c r="M13" s="136">
        <f t="shared" si="3"/>
        <v>5293.5235999999995</v>
      </c>
      <c r="N13" s="138">
        <f t="shared" si="0"/>
        <v>5822.8759600000003</v>
      </c>
      <c r="O13" s="138">
        <f t="shared" si="0"/>
        <v>5822.8759600000003</v>
      </c>
      <c r="P13" s="160">
        <f>'SEQ Oct 2017'!BJ7</f>
        <v>12</v>
      </c>
      <c r="Q13" s="161" t="str">
        <f>'SEQ Oct 2017'!BK7</f>
        <v>y</v>
      </c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</row>
    <row r="14" spans="1:151" s="93" customFormat="1" ht="14" x14ac:dyDescent="0.15">
      <c r="A14" s="159" t="str">
        <f>'SEQ Oct 2017'!K8</f>
        <v>Powerdirect</v>
      </c>
      <c r="B14" s="132" t="str">
        <f>'SEQ Oct 2017'!L8</f>
        <v>Discount included</v>
      </c>
      <c r="C14" s="133">
        <f>91*'SEQ Oct 2017'!M8/100</f>
        <v>121.94</v>
      </c>
      <c r="D14" s="133">
        <f>$C$5*'SEQ Oct 2017'!N8/100</f>
        <v>1218</v>
      </c>
      <c r="E14" s="134">
        <v>0</v>
      </c>
      <c r="F14" s="135">
        <f t="shared" si="1"/>
        <v>1339.94</v>
      </c>
      <c r="G14" s="136">
        <f t="shared" si="2"/>
        <v>5359.76</v>
      </c>
      <c r="H14" s="137">
        <v>0</v>
      </c>
      <c r="I14" s="137">
        <f>'SEQ Oct 2017'!BA8</f>
        <v>0</v>
      </c>
      <c r="J14" s="137">
        <f>'SEQ Oct 2017'!BB8</f>
        <v>0</v>
      </c>
      <c r="K14" s="137">
        <f>'SEQ Oct 2017'!BC8</f>
        <v>0</v>
      </c>
      <c r="L14" s="136">
        <f>G14</f>
        <v>5359.76</v>
      </c>
      <c r="M14" s="136">
        <f t="shared" si="3"/>
        <v>5359.76</v>
      </c>
      <c r="N14" s="138">
        <f t="shared" si="0"/>
        <v>5895.7360000000008</v>
      </c>
      <c r="O14" s="138">
        <f t="shared" si="0"/>
        <v>5895.7360000000008</v>
      </c>
      <c r="P14" s="160">
        <f>'SEQ Oct 2017'!BJ8</f>
        <v>0</v>
      </c>
      <c r="Q14" s="161" t="str">
        <f>'SEQ Oct 2017'!BK8</f>
        <v>n</v>
      </c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</row>
    <row r="15" spans="1:151" s="102" customFormat="1" ht="14" x14ac:dyDescent="0.15">
      <c r="A15" s="159" t="str">
        <f>'SEQ Oct 2017'!K9</f>
        <v>Powershop</v>
      </c>
      <c r="B15" s="132" t="str">
        <f>'SEQ Oct 2017'!L9</f>
        <v>Standard Saver</v>
      </c>
      <c r="C15" s="141">
        <f>91*'SEQ Oct 2017'!M9/100</f>
        <v>123.2959</v>
      </c>
      <c r="D15" s="141">
        <f>$C$5*'SEQ Oct 2017'!N9/100</f>
        <v>1462.5</v>
      </c>
      <c r="E15" s="141">
        <v>0</v>
      </c>
      <c r="F15" s="142">
        <f t="shared" si="1"/>
        <v>1585.7959000000001</v>
      </c>
      <c r="G15" s="143">
        <f t="shared" si="2"/>
        <v>6343.1836000000003</v>
      </c>
      <c r="H15" s="144">
        <v>0</v>
      </c>
      <c r="I15" s="144">
        <f>'SEQ Oct 2017'!BA9</f>
        <v>0</v>
      </c>
      <c r="J15" s="144">
        <f>'SEQ Oct 2017'!BB9</f>
        <v>13</v>
      </c>
      <c r="K15" s="144">
        <f>'SEQ Oct 2017'!BC9</f>
        <v>0</v>
      </c>
      <c r="L15" s="143">
        <f>G15</f>
        <v>6343.1836000000003</v>
      </c>
      <c r="M15" s="136">
        <f>L15-(L15*J15/100)</f>
        <v>5518.5697319999999</v>
      </c>
      <c r="N15" s="145">
        <f t="shared" si="0"/>
        <v>6977.5019600000005</v>
      </c>
      <c r="O15" s="145">
        <f t="shared" si="0"/>
        <v>6070.4267052000005</v>
      </c>
      <c r="P15" s="162">
        <f>'SEQ Oct 2017'!BJ9</f>
        <v>0</v>
      </c>
      <c r="Q15" s="161" t="str">
        <f>'SEQ Oct 2017'!BK9</f>
        <v>n</v>
      </c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</row>
    <row r="16" spans="1:151" ht="14" x14ac:dyDescent="0.15">
      <c r="A16" s="159" t="str">
        <f>'SEQ Oct 2017'!K10</f>
        <v>Energy Locals</v>
      </c>
      <c r="B16" s="132" t="str">
        <f>'SEQ Oct 2017'!L10</f>
        <v>Market offer</v>
      </c>
      <c r="C16" s="141">
        <f>91*'SEQ Oct 2017'!M10/100</f>
        <v>121.94</v>
      </c>
      <c r="D16" s="141">
        <f>$C$5*'SEQ Oct 2017'!N10/100</f>
        <v>1200</v>
      </c>
      <c r="E16" s="141">
        <v>0</v>
      </c>
      <c r="F16" s="142">
        <f t="shared" si="1"/>
        <v>1321.94</v>
      </c>
      <c r="G16" s="143">
        <f t="shared" si="2"/>
        <v>5287.76</v>
      </c>
      <c r="H16" s="144">
        <v>0</v>
      </c>
      <c r="I16" s="144">
        <f>'SEQ Oct 2017'!BA10</f>
        <v>0</v>
      </c>
      <c r="J16" s="144">
        <f>'SEQ Oct 2017'!BB10</f>
        <v>0</v>
      </c>
      <c r="K16" s="144">
        <f>'SEQ Oct 2017'!BC10</f>
        <v>0</v>
      </c>
      <c r="L16" s="143">
        <f>G16</f>
        <v>5287.76</v>
      </c>
      <c r="M16" s="143">
        <f t="shared" si="3"/>
        <v>5287.76</v>
      </c>
      <c r="N16" s="145">
        <f t="shared" si="0"/>
        <v>5816.536000000001</v>
      </c>
      <c r="O16" s="145">
        <f t="shared" si="0"/>
        <v>5816.536000000001</v>
      </c>
      <c r="P16" s="162">
        <f>'SEQ Oct 2017'!BJ10</f>
        <v>0</v>
      </c>
      <c r="Q16" s="161" t="str">
        <f>'SEQ Oct 2017'!BK10</f>
        <v>n</v>
      </c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</row>
    <row r="17" spans="1:46" s="102" customFormat="1" ht="14" x14ac:dyDescent="0.15">
      <c r="A17" s="159" t="str">
        <f>'SEQ Oct 2017'!K11</f>
        <v>Red Energy</v>
      </c>
      <c r="B17" s="132" t="str">
        <f>'SEQ Oct 2017'!L11</f>
        <v>Easy Saver</v>
      </c>
      <c r="C17" s="141">
        <f>91*'SEQ Oct 2017'!M11/100</f>
        <v>124.0239</v>
      </c>
      <c r="D17" s="141">
        <f>$C$5*'SEQ Oct 2017'!N11/100</f>
        <v>1325</v>
      </c>
      <c r="E17" s="141">
        <v>0</v>
      </c>
      <c r="F17" s="142">
        <f t="shared" si="1"/>
        <v>1449.0238999999999</v>
      </c>
      <c r="G17" s="143">
        <f t="shared" si="2"/>
        <v>5796.0955999999996</v>
      </c>
      <c r="H17" s="144">
        <v>0</v>
      </c>
      <c r="I17" s="144">
        <f>'SEQ Oct 2017'!BA11</f>
        <v>0</v>
      </c>
      <c r="J17" s="144">
        <f>'SEQ Oct 2017'!BB11</f>
        <v>10</v>
      </c>
      <c r="K17" s="144">
        <f>'SEQ Oct 2017'!BC11</f>
        <v>0</v>
      </c>
      <c r="L17" s="143">
        <f>G17</f>
        <v>5796.0955999999996</v>
      </c>
      <c r="M17" s="143">
        <f>L17-(L17*J17/100)</f>
        <v>5216.4860399999998</v>
      </c>
      <c r="N17" s="145">
        <f t="shared" si="0"/>
        <v>6375.7051600000004</v>
      </c>
      <c r="O17" s="145">
        <f t="shared" si="0"/>
        <v>5738.1346440000007</v>
      </c>
      <c r="P17" s="162">
        <f>'SEQ Oct 2017'!BJ11</f>
        <v>0</v>
      </c>
      <c r="Q17" s="161" t="str">
        <f>'SEQ Oct 2017'!BK11</f>
        <v>n</v>
      </c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</row>
    <row r="18" spans="1:46" ht="14" x14ac:dyDescent="0.15">
      <c r="A18" s="159" t="str">
        <f>'SEQ Oct 2017'!K12</f>
        <v>Simply Energy</v>
      </c>
      <c r="B18" s="132" t="str">
        <f>'SEQ Oct 2017'!L12</f>
        <v>Business Save Online</v>
      </c>
      <c r="C18" s="141">
        <f>91*'SEQ Oct 2017'!M12/100</f>
        <v>116.75300000000001</v>
      </c>
      <c r="D18" s="141">
        <f>$C$5*'SEQ Oct 2017'!N12/100</f>
        <v>1387.5</v>
      </c>
      <c r="E18" s="141">
        <v>0</v>
      </c>
      <c r="F18" s="142">
        <f t="shared" si="1"/>
        <v>1504.2529999999999</v>
      </c>
      <c r="G18" s="143">
        <f t="shared" si="2"/>
        <v>6017.0119999999997</v>
      </c>
      <c r="H18" s="144">
        <v>0</v>
      </c>
      <c r="I18" s="144">
        <f>'SEQ Oct 2017'!BA12</f>
        <v>10</v>
      </c>
      <c r="J18" s="144">
        <f>'SEQ Oct 2017'!BB12</f>
        <v>0</v>
      </c>
      <c r="K18" s="144">
        <f>'SEQ Oct 2017'!BC12</f>
        <v>0</v>
      </c>
      <c r="L18" s="143">
        <f>G18-((F18-C18)*I18/100)*4</f>
        <v>5462.0119999999997</v>
      </c>
      <c r="M18" s="136">
        <f>L18</f>
        <v>5462.0119999999997</v>
      </c>
      <c r="N18" s="145">
        <f t="shared" si="0"/>
        <v>6008.2132000000001</v>
      </c>
      <c r="O18" s="145">
        <f t="shared" si="0"/>
        <v>6008.2132000000001</v>
      </c>
      <c r="P18" s="162">
        <f>'SEQ Oct 2017'!BJ12</f>
        <v>0</v>
      </c>
      <c r="Q18" s="161" t="str">
        <f>'SEQ Oct 2017'!BK12</f>
        <v>n</v>
      </c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</row>
    <row r="19" spans="1:46" s="102" customFormat="1" ht="14" x14ac:dyDescent="0.15">
      <c r="A19" s="159" t="str">
        <f>'SEQ Oct 2017'!K13</f>
        <v>Alinta Energy</v>
      </c>
      <c r="B19" s="132" t="str">
        <f>'SEQ Oct 2017'!L13</f>
        <v>Business Saver Plus</v>
      </c>
      <c r="C19" s="141">
        <f>91*'SEQ Oct 2017'!M13/100</f>
        <v>117.39</v>
      </c>
      <c r="D19" s="141">
        <f>$C$5*'SEQ Oct 2017'!N13/100</f>
        <v>1400</v>
      </c>
      <c r="E19" s="141">
        <v>0</v>
      </c>
      <c r="F19" s="142">
        <f t="shared" ref="F19:F21" si="4">SUM(C19:E19)</f>
        <v>1517.39</v>
      </c>
      <c r="G19" s="143">
        <f t="shared" ref="G19:G21" si="5">F19*4</f>
        <v>6069.56</v>
      </c>
      <c r="H19" s="144">
        <v>0</v>
      </c>
      <c r="I19" s="144">
        <f>'SEQ Oct 2017'!BA13</f>
        <v>0</v>
      </c>
      <c r="J19" s="144">
        <f>'SEQ Oct 2017'!BB13</f>
        <v>0</v>
      </c>
      <c r="K19" s="144">
        <f>'SEQ Oct 2017'!BC13</f>
        <v>20</v>
      </c>
      <c r="L19" s="143">
        <f>G19</f>
        <v>6069.56</v>
      </c>
      <c r="M19" s="147">
        <f>G19-((F19-C19)*K19/100)*4</f>
        <v>4949.5600000000004</v>
      </c>
      <c r="N19" s="145">
        <f t="shared" ref="N19:N21" si="6">L19*1.1</f>
        <v>6676.5160000000005</v>
      </c>
      <c r="O19" s="145">
        <f t="shared" ref="O19:O21" si="7">M19*1.1</f>
        <v>5444.5160000000005</v>
      </c>
      <c r="P19" s="162">
        <f>'SEQ Oct 2017'!BJ13</f>
        <v>0</v>
      </c>
      <c r="Q19" s="161" t="str">
        <f>'SEQ Oct 2017'!BK13</f>
        <v>n</v>
      </c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</row>
    <row r="20" spans="1:46" ht="14" x14ac:dyDescent="0.15">
      <c r="A20" s="159" t="str">
        <f>'SEQ Oct 2017'!K14</f>
        <v>Q Energy</v>
      </c>
      <c r="B20" s="132" t="str">
        <f>'SEQ Oct 2017'!L14</f>
        <v>Flexi Biz</v>
      </c>
      <c r="C20" s="141">
        <f>91*'SEQ Oct 2017'!M14/100</f>
        <v>109.29645999999998</v>
      </c>
      <c r="D20" s="141">
        <f>$C$5*'SEQ Oct 2017'!N14/100</f>
        <v>966.7</v>
      </c>
      <c r="E20" s="141">
        <v>0</v>
      </c>
      <c r="F20" s="142">
        <f t="shared" si="4"/>
        <v>1075.9964600000001</v>
      </c>
      <c r="G20" s="143">
        <f t="shared" si="5"/>
        <v>4303.9858400000003</v>
      </c>
      <c r="H20" s="144">
        <v>0</v>
      </c>
      <c r="I20" s="144">
        <f>'SEQ Oct 2017'!BA14</f>
        <v>0</v>
      </c>
      <c r="J20" s="144">
        <f>'SEQ Oct 2017'!BB14</f>
        <v>0</v>
      </c>
      <c r="K20" s="144">
        <f>'SEQ Oct 2017'!BC14</f>
        <v>0</v>
      </c>
      <c r="L20" s="143">
        <f t="shared" ref="L20:L21" si="8">G20</f>
        <v>4303.9858400000003</v>
      </c>
      <c r="M20" s="136">
        <f>L20</f>
        <v>4303.9858400000003</v>
      </c>
      <c r="N20" s="145">
        <f t="shared" si="6"/>
        <v>4734.3844240000008</v>
      </c>
      <c r="O20" s="145">
        <f t="shared" si="7"/>
        <v>4734.3844240000008</v>
      </c>
      <c r="P20" s="162">
        <f>'SEQ Oct 2017'!BJ14</f>
        <v>24</v>
      </c>
      <c r="Q20" s="161" t="str">
        <f>'SEQ Oct 2017'!BK14</f>
        <v>y</v>
      </c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</row>
    <row r="21" spans="1:46" s="102" customFormat="1" ht="15" thickBot="1" x14ac:dyDescent="0.2">
      <c r="A21" s="163" t="str">
        <f>'SEQ Oct 2017'!K15</f>
        <v>1st Energy</v>
      </c>
      <c r="B21" s="149" t="str">
        <f>'SEQ Oct 2017'!L15</f>
        <v>1st Saver</v>
      </c>
      <c r="C21" s="150">
        <f>91*'SEQ Oct 2017'!M15/100</f>
        <v>99.644999999999996</v>
      </c>
      <c r="D21" s="150">
        <f>$C$5*'SEQ Oct 2017'!N15/100</f>
        <v>1470</v>
      </c>
      <c r="E21" s="150">
        <v>0</v>
      </c>
      <c r="F21" s="151">
        <f t="shared" si="4"/>
        <v>1569.645</v>
      </c>
      <c r="G21" s="152">
        <f t="shared" si="5"/>
        <v>6278.58</v>
      </c>
      <c r="H21" s="154">
        <v>0</v>
      </c>
      <c r="I21" s="154">
        <f>'SEQ Oct 2017'!BA15</f>
        <v>0</v>
      </c>
      <c r="J21" s="154">
        <f>'SEQ Oct 2017'!BB15</f>
        <v>0</v>
      </c>
      <c r="K21" s="154">
        <f>'SEQ Oct 2017'!BC15</f>
        <v>15</v>
      </c>
      <c r="L21" s="152">
        <f t="shared" si="8"/>
        <v>6278.58</v>
      </c>
      <c r="M21" s="158">
        <f>G21-((F21-C21)*K21/100)*4</f>
        <v>5396.58</v>
      </c>
      <c r="N21" s="155">
        <f t="shared" si="6"/>
        <v>6906.4380000000001</v>
      </c>
      <c r="O21" s="155">
        <f t="shared" si="7"/>
        <v>5936.2380000000003</v>
      </c>
      <c r="P21" s="164">
        <f>'SEQ Oct 2017'!BJ15</f>
        <v>0</v>
      </c>
      <c r="Q21" s="165" t="str">
        <f>'SEQ Oct 2017'!BK15</f>
        <v>n</v>
      </c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</row>
    <row r="22" spans="1:46" s="102" customFormat="1" ht="14" x14ac:dyDescent="0.15"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</row>
    <row r="23" spans="1:46" s="102" customFormat="1" ht="15" thickBot="1" x14ac:dyDescent="0.2"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1:46" ht="14" x14ac:dyDescent="0.15">
      <c r="A24" s="72" t="s">
        <v>265</v>
      </c>
      <c r="B24" s="73"/>
      <c r="C24" s="73"/>
      <c r="D24" s="86"/>
      <c r="E24" s="86"/>
      <c r="F24" s="87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</row>
    <row r="25" spans="1:46" ht="14" x14ac:dyDescent="0.15">
      <c r="A25" s="75" t="s">
        <v>198</v>
      </c>
      <c r="B25" s="47"/>
      <c r="C25" s="91">
        <v>5000</v>
      </c>
      <c r="D25" s="88"/>
      <c r="E25" s="88"/>
      <c r="F25" s="89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76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</row>
    <row r="26" spans="1:46" ht="14" x14ac:dyDescent="0.15">
      <c r="A26" s="75" t="s">
        <v>266</v>
      </c>
      <c r="B26" s="47"/>
      <c r="C26" s="92">
        <v>0.7</v>
      </c>
      <c r="D26" s="88"/>
      <c r="E26" s="88"/>
      <c r="F26" s="89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76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</row>
    <row r="27" spans="1:46" ht="14" x14ac:dyDescent="0.15">
      <c r="A27" s="75" t="s">
        <v>267</v>
      </c>
      <c r="B27" s="47"/>
      <c r="C27" s="92">
        <v>0.3</v>
      </c>
      <c r="D27" s="88"/>
      <c r="E27" s="88"/>
      <c r="F27" s="89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76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</row>
    <row r="28" spans="1:46" ht="14" x14ac:dyDescent="0.15">
      <c r="A28" s="75"/>
      <c r="B28" s="47"/>
      <c r="C28" s="88"/>
      <c r="D28" s="88"/>
      <c r="E28" s="88"/>
      <c r="F28" s="89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76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</row>
    <row r="29" spans="1:46" ht="75" x14ac:dyDescent="0.15">
      <c r="A29" s="129" t="s">
        <v>144</v>
      </c>
      <c r="B29" s="121" t="s">
        <v>320</v>
      </c>
      <c r="C29" s="120" t="s">
        <v>204</v>
      </c>
      <c r="D29" s="120" t="s">
        <v>319</v>
      </c>
      <c r="E29" s="120" t="s">
        <v>265</v>
      </c>
      <c r="F29" s="120" t="s">
        <v>206</v>
      </c>
      <c r="G29" s="123" t="s">
        <v>207</v>
      </c>
      <c r="H29" s="124" t="s">
        <v>286</v>
      </c>
      <c r="I29" s="124" t="s">
        <v>287</v>
      </c>
      <c r="J29" s="124" t="s">
        <v>288</v>
      </c>
      <c r="K29" s="124" t="s">
        <v>289</v>
      </c>
      <c r="L29" s="130" t="s">
        <v>194</v>
      </c>
      <c r="M29" s="125" t="s">
        <v>195</v>
      </c>
      <c r="N29" s="125" t="s">
        <v>271</v>
      </c>
      <c r="O29" s="125" t="s">
        <v>272</v>
      </c>
      <c r="P29" s="126" t="s">
        <v>263</v>
      </c>
      <c r="Q29" s="127" t="s">
        <v>264</v>
      </c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</row>
    <row r="30" spans="1:46" ht="14" x14ac:dyDescent="0.15">
      <c r="A30" s="159" t="str">
        <f>'SEQ Oct 2017'!K16</f>
        <v>AGL</v>
      </c>
      <c r="B30" s="132" t="str">
        <f>'SEQ Oct 2017'!L16</f>
        <v>Business Savers</v>
      </c>
      <c r="C30" s="133">
        <f>91*'SEQ Oct 2017'!M16/100</f>
        <v>124.67</v>
      </c>
      <c r="D30" s="133">
        <f>($C$25*$C$26)*'SEQ Oct 2017'!N16/100</f>
        <v>980</v>
      </c>
      <c r="E30" s="134">
        <f>($C$25*$C$27)*'SEQ Oct 2017'!AF16/100</f>
        <v>255</v>
      </c>
      <c r="F30" s="135">
        <f>SUM(C30:E30)</f>
        <v>1359.67</v>
      </c>
      <c r="G30" s="136">
        <f>F30*4</f>
        <v>5438.68</v>
      </c>
      <c r="H30" s="137">
        <v>0</v>
      </c>
      <c r="I30" s="137">
        <f>'SEQ Oct 2017'!BA16</f>
        <v>13</v>
      </c>
      <c r="J30" s="137">
        <f>'SEQ Oct 2017'!BB16</f>
        <v>0</v>
      </c>
      <c r="K30" s="137">
        <f>'SEQ Oct 2017'!BC16</f>
        <v>0</v>
      </c>
      <c r="L30" s="136">
        <f>G30-((F30-C30)*I30/100)*4</f>
        <v>4796.4800000000005</v>
      </c>
      <c r="M30" s="136">
        <f>L30</f>
        <v>4796.4800000000005</v>
      </c>
      <c r="N30" s="138">
        <f t="shared" ref="N30:O40" si="9">L30*1.1</f>
        <v>5276.1280000000006</v>
      </c>
      <c r="O30" s="138">
        <f t="shared" si="9"/>
        <v>5276.1280000000006</v>
      </c>
      <c r="P30" s="160">
        <f>'SEQ Oct 2017'!BJ16</f>
        <v>0</v>
      </c>
      <c r="Q30" s="161" t="str">
        <f>'SEQ Oct 2017'!BK16</f>
        <v>n</v>
      </c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</row>
    <row r="31" spans="1:46" s="102" customFormat="1" ht="14" x14ac:dyDescent="0.15">
      <c r="A31" s="159" t="str">
        <f>'SEQ Oct 2017'!K17</f>
        <v>Click Energy</v>
      </c>
      <c r="B31" s="132" t="str">
        <f>'SEQ Oct 2017'!L17</f>
        <v>Click Business</v>
      </c>
      <c r="C31" s="133">
        <f>91*'SEQ Oct 2017'!M17/100</f>
        <v>139.1208</v>
      </c>
      <c r="D31" s="133">
        <f>($C$25*$C$26)*'SEQ Oct 2017'!N17/100</f>
        <v>1048.32</v>
      </c>
      <c r="E31" s="134">
        <f>($C$25*$C$27)*'SEQ Oct 2017'!AF17/100</f>
        <v>360.36</v>
      </c>
      <c r="F31" s="135">
        <f t="shared" ref="F31:F40" si="10">SUM(C31:E31)</f>
        <v>1547.8008</v>
      </c>
      <c r="G31" s="136">
        <f t="shared" ref="G31:G40" si="11">F31*4</f>
        <v>6191.2031999999999</v>
      </c>
      <c r="H31" s="137">
        <v>0</v>
      </c>
      <c r="I31" s="137">
        <f>'SEQ Oct 2017'!BA17</f>
        <v>0</v>
      </c>
      <c r="J31" s="137">
        <f>'SEQ Oct 2017'!BB17</f>
        <v>7</v>
      </c>
      <c r="K31" s="137">
        <f>'SEQ Oct 2017'!BC17</f>
        <v>0</v>
      </c>
      <c r="L31" s="136">
        <f>G31</f>
        <v>6191.2031999999999</v>
      </c>
      <c r="M31" s="136">
        <f>L31-(L31*J31/100)</f>
        <v>5757.8189759999996</v>
      </c>
      <c r="N31" s="138">
        <f t="shared" si="9"/>
        <v>6810.3235200000008</v>
      </c>
      <c r="O31" s="138">
        <f t="shared" si="9"/>
        <v>6333.6008736000003</v>
      </c>
      <c r="P31" s="160">
        <f>'SEQ Oct 2017'!BJ17</f>
        <v>0</v>
      </c>
      <c r="Q31" s="161" t="str">
        <f>'SEQ Oct 2017'!BK17</f>
        <v>n</v>
      </c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</row>
    <row r="32" spans="1:46" ht="14" x14ac:dyDescent="0.15">
      <c r="A32" s="159" t="str">
        <f>'SEQ Oct 2017'!K18</f>
        <v>Diamond Energy</v>
      </c>
      <c r="B32" s="132" t="str">
        <f>'SEQ Oct 2017'!L18</f>
        <v>Pay on time discount</v>
      </c>
      <c r="C32" s="133">
        <f>91*'SEQ Oct 2017'!M18/100</f>
        <v>148.76679999999999</v>
      </c>
      <c r="D32" s="133">
        <f>($C$25*$C$26)*'SEQ Oct 2017'!N18/100</f>
        <v>976.5</v>
      </c>
      <c r="E32" s="134">
        <f>($C$25*$C$27)*'SEQ Oct 2017'!AF18/100</f>
        <v>262.5</v>
      </c>
      <c r="F32" s="135">
        <f t="shared" si="10"/>
        <v>1387.7667999999999</v>
      </c>
      <c r="G32" s="136">
        <f t="shared" si="11"/>
        <v>5551.0671999999995</v>
      </c>
      <c r="H32" s="137">
        <v>0</v>
      </c>
      <c r="I32" s="137">
        <f>'SEQ Oct 2017'!BA18</f>
        <v>0</v>
      </c>
      <c r="J32" s="137">
        <f>'SEQ Oct 2017'!BB18</f>
        <v>7</v>
      </c>
      <c r="K32" s="137">
        <f>'SEQ Oct 2017'!BC18</f>
        <v>0</v>
      </c>
      <c r="L32" s="136">
        <f>G32</f>
        <v>5551.0671999999995</v>
      </c>
      <c r="M32" s="136">
        <f>L32-(L32*J32/100)</f>
        <v>5162.4924959999998</v>
      </c>
      <c r="N32" s="138">
        <f t="shared" si="9"/>
        <v>6106.1739200000002</v>
      </c>
      <c r="O32" s="138">
        <f t="shared" si="9"/>
        <v>5678.7417456000003</v>
      </c>
      <c r="P32" s="160">
        <f>'SEQ Oct 2017'!BJ18</f>
        <v>0</v>
      </c>
      <c r="Q32" s="161" t="str">
        <f>'SEQ Oct 2017'!BK18</f>
        <v>n</v>
      </c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</row>
    <row r="33" spans="1:151" s="102" customFormat="1" ht="14" x14ac:dyDescent="0.15">
      <c r="A33" s="159" t="str">
        <f>'SEQ Oct 2017'!K19</f>
        <v>EnergyAustralia</v>
      </c>
      <c r="B33" s="132" t="str">
        <f>'SEQ Oct 2017'!L19</f>
        <v>Everyday Saver Business</v>
      </c>
      <c r="C33" s="133">
        <f>91*'SEQ Oct 2017'!M19/100</f>
        <v>114.751</v>
      </c>
      <c r="D33" s="133">
        <f>($C$25*$C$26)*'SEQ Oct 2017'!N19/100</f>
        <v>996.45</v>
      </c>
      <c r="E33" s="134">
        <f>($C$25*$C$27)*'SEQ Oct 2017'!AF19/100</f>
        <v>242.55000000000004</v>
      </c>
      <c r="F33" s="135">
        <f t="shared" si="10"/>
        <v>1353.751</v>
      </c>
      <c r="G33" s="136">
        <f t="shared" si="11"/>
        <v>5415.0039999999999</v>
      </c>
      <c r="H33" s="137">
        <v>0</v>
      </c>
      <c r="I33" s="137">
        <f>'SEQ Oct 2017'!BA19</f>
        <v>10</v>
      </c>
      <c r="J33" s="137">
        <f>'SEQ Oct 2017'!BB19</f>
        <v>0</v>
      </c>
      <c r="K33" s="137">
        <f>'SEQ Oct 2017'!BC19</f>
        <v>0</v>
      </c>
      <c r="L33" s="136">
        <f>G33-((F33-C33)*I33/100)*4</f>
        <v>4919.4039999999995</v>
      </c>
      <c r="M33" s="136">
        <f t="shared" ref="M33:M36" si="12">L33</f>
        <v>4919.4039999999995</v>
      </c>
      <c r="N33" s="138">
        <f t="shared" si="9"/>
        <v>5411.3444</v>
      </c>
      <c r="O33" s="138">
        <f t="shared" si="9"/>
        <v>5411.3444</v>
      </c>
      <c r="P33" s="160">
        <f>'SEQ Oct 2017'!BJ19</f>
        <v>24</v>
      </c>
      <c r="Q33" s="161" t="str">
        <f>'SEQ Oct 2017'!BK19</f>
        <v>y</v>
      </c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</row>
    <row r="34" spans="1:151" ht="14" x14ac:dyDescent="0.15">
      <c r="A34" s="159" t="str">
        <f>'SEQ Oct 2017'!K20</f>
        <v>ERM Power</v>
      </c>
      <c r="B34" s="132" t="str">
        <f>'SEQ Oct 2017'!L20</f>
        <v>Adjustable</v>
      </c>
      <c r="C34" s="133">
        <f>91*'SEQ Oct 2017'!M20/100</f>
        <v>99.19</v>
      </c>
      <c r="D34" s="133">
        <f>($C$25*$C$26)*'SEQ Oct 2017'!N20/100</f>
        <v>943.25</v>
      </c>
      <c r="E34" s="134">
        <f>($C$25*$C$27)*'SEQ Oct 2017'!AF20/100</f>
        <v>270.60000000000002</v>
      </c>
      <c r="F34" s="135">
        <f t="shared" si="10"/>
        <v>1313.04</v>
      </c>
      <c r="G34" s="136">
        <f t="shared" si="11"/>
        <v>5252.16</v>
      </c>
      <c r="H34" s="137">
        <v>0</v>
      </c>
      <c r="I34" s="137">
        <f>'SEQ Oct 2017'!BA20</f>
        <v>0</v>
      </c>
      <c r="J34" s="137">
        <f>'SEQ Oct 2017'!BB20</f>
        <v>0</v>
      </c>
      <c r="K34" s="137">
        <f>'SEQ Oct 2017'!BC20</f>
        <v>0</v>
      </c>
      <c r="L34" s="136">
        <f>G34</f>
        <v>5252.16</v>
      </c>
      <c r="M34" s="136">
        <f t="shared" si="12"/>
        <v>5252.16</v>
      </c>
      <c r="N34" s="138">
        <f t="shared" si="9"/>
        <v>5777.3760000000002</v>
      </c>
      <c r="O34" s="138">
        <f t="shared" si="9"/>
        <v>5777.3760000000002</v>
      </c>
      <c r="P34" s="160">
        <f>'SEQ Oct 2017'!BJ20</f>
        <v>0</v>
      </c>
      <c r="Q34" s="161" t="str">
        <f>'SEQ Oct 2017'!BK20</f>
        <v>n</v>
      </c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</row>
    <row r="35" spans="1:151" s="102" customFormat="1" ht="14" x14ac:dyDescent="0.15">
      <c r="A35" s="159" t="str">
        <f>'SEQ Oct 2017'!K21</f>
        <v>Origin Energy</v>
      </c>
      <c r="B35" s="132" t="str">
        <f>'SEQ Oct 2017'!L21</f>
        <v>Business Saver</v>
      </c>
      <c r="C35" s="133">
        <f>91*'SEQ Oct 2017'!M21/100</f>
        <v>123.9875</v>
      </c>
      <c r="D35" s="133">
        <f>($C$25*$C$26)*'SEQ Oct 2017'!N21/100</f>
        <v>967.05</v>
      </c>
      <c r="E35" s="134">
        <f>($C$25*$C$27)*'SEQ Oct 2017'!AF21/100</f>
        <v>236.7</v>
      </c>
      <c r="F35" s="135">
        <f t="shared" si="10"/>
        <v>1327.7375</v>
      </c>
      <c r="G35" s="136">
        <f t="shared" si="11"/>
        <v>5310.95</v>
      </c>
      <c r="H35" s="137">
        <v>0</v>
      </c>
      <c r="I35" s="137">
        <f>'SEQ Oct 2017'!BA21</f>
        <v>13</v>
      </c>
      <c r="J35" s="137">
        <f>'SEQ Oct 2017'!BB21</f>
        <v>0</v>
      </c>
      <c r="K35" s="137">
        <f>'SEQ Oct 2017'!BC21</f>
        <v>0</v>
      </c>
      <c r="L35" s="136">
        <f>G35-((F35-C35)*I35/100)*4</f>
        <v>4685</v>
      </c>
      <c r="M35" s="136">
        <f t="shared" si="12"/>
        <v>4685</v>
      </c>
      <c r="N35" s="138">
        <f t="shared" si="9"/>
        <v>5153.5</v>
      </c>
      <c r="O35" s="138">
        <f t="shared" si="9"/>
        <v>5153.5</v>
      </c>
      <c r="P35" s="160">
        <f>'SEQ Oct 2017'!BJ21</f>
        <v>12</v>
      </c>
      <c r="Q35" s="161" t="str">
        <f>'SEQ Oct 2017'!BK21</f>
        <v>y</v>
      </c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</row>
    <row r="36" spans="1:151" ht="14" x14ac:dyDescent="0.15">
      <c r="A36" s="159" t="str">
        <f>'SEQ Oct 2017'!K22</f>
        <v>Powerdirect</v>
      </c>
      <c r="B36" s="132" t="str">
        <f>'SEQ Oct 2017'!L22</f>
        <v>Discount included</v>
      </c>
      <c r="C36" s="133">
        <f>91*'SEQ Oct 2017'!M22/100</f>
        <v>124.67</v>
      </c>
      <c r="D36" s="133">
        <f>($C$25*$C$26)*'SEQ Oct 2017'!N22/100</f>
        <v>852.6</v>
      </c>
      <c r="E36" s="134">
        <f>($C$25*$C$27)*'SEQ Oct 2017'!AF22/100</f>
        <v>255</v>
      </c>
      <c r="F36" s="135">
        <f t="shared" si="10"/>
        <v>1232.27</v>
      </c>
      <c r="G36" s="136">
        <f t="shared" si="11"/>
        <v>4929.08</v>
      </c>
      <c r="H36" s="137">
        <v>0</v>
      </c>
      <c r="I36" s="137">
        <f>'SEQ Oct 2017'!BA22</f>
        <v>0</v>
      </c>
      <c r="J36" s="137">
        <f>'SEQ Oct 2017'!BB22</f>
        <v>0</v>
      </c>
      <c r="K36" s="137">
        <f>'SEQ Oct 2017'!BC22</f>
        <v>0</v>
      </c>
      <c r="L36" s="136">
        <f>G36</f>
        <v>4929.08</v>
      </c>
      <c r="M36" s="136">
        <f t="shared" si="12"/>
        <v>4929.08</v>
      </c>
      <c r="N36" s="138">
        <f t="shared" si="9"/>
        <v>5421.9880000000003</v>
      </c>
      <c r="O36" s="138">
        <f t="shared" si="9"/>
        <v>5421.9880000000003</v>
      </c>
      <c r="P36" s="160">
        <f>'SEQ Oct 2017'!BJ22</f>
        <v>0</v>
      </c>
      <c r="Q36" s="161" t="str">
        <f>'SEQ Oct 2017'!BK22</f>
        <v>n</v>
      </c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</row>
    <row r="37" spans="1:151" s="102" customFormat="1" ht="14" x14ac:dyDescent="0.15">
      <c r="A37" s="159" t="str">
        <f>'SEQ Oct 2017'!K23</f>
        <v>Powershop</v>
      </c>
      <c r="B37" s="132" t="str">
        <f>'SEQ Oct 2017'!L23</f>
        <v>Standard Saver</v>
      </c>
      <c r="C37" s="133">
        <f>91*'SEQ Oct 2017'!M23/100</f>
        <v>125.97130000000001</v>
      </c>
      <c r="D37" s="133">
        <f>($C$25*$C$26)*'SEQ Oct 2017'!N23/100</f>
        <v>1023.75</v>
      </c>
      <c r="E37" s="134">
        <f>($C$25*$C$27)*'SEQ Oct 2017'!AF23/100</f>
        <v>335.7</v>
      </c>
      <c r="F37" s="135">
        <f t="shared" si="10"/>
        <v>1485.4213</v>
      </c>
      <c r="G37" s="136">
        <f t="shared" si="11"/>
        <v>5941.6851999999999</v>
      </c>
      <c r="H37" s="137">
        <v>0</v>
      </c>
      <c r="I37" s="137">
        <f>'SEQ Oct 2017'!BA23</f>
        <v>0</v>
      </c>
      <c r="J37" s="137">
        <f>'SEQ Oct 2017'!BB23</f>
        <v>13</v>
      </c>
      <c r="K37" s="137">
        <f>'SEQ Oct 2017'!BC23</f>
        <v>0</v>
      </c>
      <c r="L37" s="136">
        <f>G37</f>
        <v>5941.6851999999999</v>
      </c>
      <c r="M37" s="136">
        <f>L37-(L37*J37/100)</f>
        <v>5169.2661239999998</v>
      </c>
      <c r="N37" s="138">
        <f t="shared" si="9"/>
        <v>6535.8537200000001</v>
      </c>
      <c r="O37" s="138">
        <f t="shared" si="9"/>
        <v>5686.1927364000003</v>
      </c>
      <c r="P37" s="160">
        <f>'SEQ Oct 2017'!BJ23</f>
        <v>0</v>
      </c>
      <c r="Q37" s="161" t="str">
        <f>'SEQ Oct 2017'!BK23</f>
        <v>n</v>
      </c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</row>
    <row r="38" spans="1:151" s="100" customFormat="1" ht="14" x14ac:dyDescent="0.15">
      <c r="A38" s="159" t="str">
        <f>'SEQ Oct 2017'!K24</f>
        <v>Energy Locals</v>
      </c>
      <c r="B38" s="132" t="str">
        <f>'SEQ Oct 2017'!L24</f>
        <v>Market offer</v>
      </c>
      <c r="C38" s="133">
        <f>91*'SEQ Oct 2017'!M24/100</f>
        <v>124.67</v>
      </c>
      <c r="D38" s="133">
        <f>($C$25*$C$26)*'SEQ Oct 2017'!N24/100</f>
        <v>840</v>
      </c>
      <c r="E38" s="134">
        <f>($C$25*$C$27)*'SEQ Oct 2017'!AF24/100</f>
        <v>285</v>
      </c>
      <c r="F38" s="135">
        <f t="shared" si="10"/>
        <v>1249.67</v>
      </c>
      <c r="G38" s="136">
        <f t="shared" si="11"/>
        <v>4998.68</v>
      </c>
      <c r="H38" s="137">
        <v>0</v>
      </c>
      <c r="I38" s="137">
        <f>'SEQ Oct 2017'!BA24</f>
        <v>0</v>
      </c>
      <c r="J38" s="137">
        <f>'SEQ Oct 2017'!BB24</f>
        <v>0</v>
      </c>
      <c r="K38" s="137">
        <f>'SEQ Oct 2017'!BC24</f>
        <v>0</v>
      </c>
      <c r="L38" s="136">
        <f>G38</f>
        <v>4998.68</v>
      </c>
      <c r="M38" s="136">
        <f t="shared" ref="M38" si="13">L38</f>
        <v>4998.68</v>
      </c>
      <c r="N38" s="138">
        <f t="shared" si="9"/>
        <v>5498.5480000000007</v>
      </c>
      <c r="O38" s="138">
        <f t="shared" si="9"/>
        <v>5498.5480000000007</v>
      </c>
      <c r="P38" s="160">
        <f>'SEQ Oct 2017'!BJ24</f>
        <v>0</v>
      </c>
      <c r="Q38" s="161" t="str">
        <f>'SEQ Oct 2017'!BK24</f>
        <v>n</v>
      </c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</row>
    <row r="39" spans="1:151" s="102" customFormat="1" ht="14" x14ac:dyDescent="0.15">
      <c r="A39" s="159" t="str">
        <f>'SEQ Oct 2017'!K25</f>
        <v>Red Energy</v>
      </c>
      <c r="B39" s="132" t="str">
        <f>'SEQ Oct 2017'!L25</f>
        <v>Easy Saver</v>
      </c>
      <c r="C39" s="133">
        <f>91*'SEQ Oct 2017'!M25/100</f>
        <v>126.4627</v>
      </c>
      <c r="D39" s="133">
        <f>($C$25*$C$26)*'SEQ Oct 2017'!N25/100</f>
        <v>927.5</v>
      </c>
      <c r="E39" s="134">
        <f>($C$25*$C$27)*'SEQ Oct 2017'!AF25/100</f>
        <v>241.50000000000003</v>
      </c>
      <c r="F39" s="135">
        <f t="shared" si="10"/>
        <v>1295.4627</v>
      </c>
      <c r="G39" s="136">
        <f t="shared" si="11"/>
        <v>5181.8508000000002</v>
      </c>
      <c r="H39" s="137">
        <v>0</v>
      </c>
      <c r="I39" s="137">
        <f>'SEQ Oct 2017'!BA25</f>
        <v>0</v>
      </c>
      <c r="J39" s="137">
        <f>'SEQ Oct 2017'!BB25</f>
        <v>10</v>
      </c>
      <c r="K39" s="137">
        <f>'SEQ Oct 2017'!BC25</f>
        <v>0</v>
      </c>
      <c r="L39" s="136">
        <f>G39</f>
        <v>5181.8508000000002</v>
      </c>
      <c r="M39" s="136">
        <f>L39-(L39*J39/100)</f>
        <v>4663.66572</v>
      </c>
      <c r="N39" s="138">
        <f t="shared" si="9"/>
        <v>5700.0358800000004</v>
      </c>
      <c r="O39" s="138">
        <f t="shared" si="9"/>
        <v>5130.0322920000008</v>
      </c>
      <c r="P39" s="160">
        <f>'SEQ Oct 2017'!BJ25</f>
        <v>0</v>
      </c>
      <c r="Q39" s="161" t="str">
        <f>'SEQ Oct 2017'!BK25</f>
        <v>n</v>
      </c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</row>
    <row r="40" spans="1:151" s="100" customFormat="1" ht="14" x14ac:dyDescent="0.15">
      <c r="A40" s="159" t="str">
        <f>'SEQ Oct 2017'!K26</f>
        <v>Simply Energy</v>
      </c>
      <c r="B40" s="132" t="str">
        <f>'SEQ Oct 2017'!L26</f>
        <v>Business Save Online</v>
      </c>
      <c r="C40" s="133">
        <f>91*'SEQ Oct 2017'!M26/100</f>
        <v>119.301</v>
      </c>
      <c r="D40" s="133">
        <f>($C$25*$C$26)*'SEQ Oct 2017'!N26/100</f>
        <v>971.25</v>
      </c>
      <c r="E40" s="134">
        <f>($C$25*$C$27)*'SEQ Oct 2017'!AF26/100</f>
        <v>314.84999999999997</v>
      </c>
      <c r="F40" s="135">
        <f t="shared" si="10"/>
        <v>1405.4009999999998</v>
      </c>
      <c r="G40" s="136">
        <f t="shared" si="11"/>
        <v>5621.6039999999994</v>
      </c>
      <c r="H40" s="137">
        <v>0</v>
      </c>
      <c r="I40" s="137">
        <f>'SEQ Oct 2017'!BA26</f>
        <v>10</v>
      </c>
      <c r="J40" s="137">
        <f>'SEQ Oct 2017'!BB26</f>
        <v>0</v>
      </c>
      <c r="K40" s="137">
        <f>'SEQ Oct 2017'!BC26</f>
        <v>0</v>
      </c>
      <c r="L40" s="136">
        <f>G40-((F40-C40)*I40/100)*4</f>
        <v>5107.1639999999989</v>
      </c>
      <c r="M40" s="136">
        <f>L40</f>
        <v>5107.1639999999989</v>
      </c>
      <c r="N40" s="138">
        <f t="shared" si="9"/>
        <v>5617.8803999999991</v>
      </c>
      <c r="O40" s="138">
        <f t="shared" si="9"/>
        <v>5617.8803999999991</v>
      </c>
      <c r="P40" s="160">
        <f>'SEQ Oct 2017'!BJ26</f>
        <v>0</v>
      </c>
      <c r="Q40" s="161" t="str">
        <f>'SEQ Oct 2017'!BK26</f>
        <v>n</v>
      </c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</row>
    <row r="41" spans="1:151" s="102" customFormat="1" ht="14" x14ac:dyDescent="0.15">
      <c r="A41" s="159" t="str">
        <f>'SEQ Oct 2017'!K27</f>
        <v>Alinta Energy</v>
      </c>
      <c r="B41" s="132" t="str">
        <f>'SEQ Oct 2017'!L27</f>
        <v>Business Saver Plus</v>
      </c>
      <c r="C41" s="133">
        <f>91*'SEQ Oct 2017'!M27/100</f>
        <v>119.8925</v>
      </c>
      <c r="D41" s="133">
        <f>($C$25*$C$26)*'SEQ Oct 2017'!N27/100</f>
        <v>980</v>
      </c>
      <c r="E41" s="134">
        <f>($C$25*$C$27)*'SEQ Oct 2017'!AF27/100</f>
        <v>255</v>
      </c>
      <c r="F41" s="135">
        <f t="shared" ref="F41:F43" si="14">SUM(C41:E41)</f>
        <v>1354.8924999999999</v>
      </c>
      <c r="G41" s="136">
        <f t="shared" ref="G41:G43" si="15">F41*4</f>
        <v>5419.57</v>
      </c>
      <c r="H41" s="137">
        <v>0</v>
      </c>
      <c r="I41" s="137">
        <f>'SEQ Oct 2017'!BA27</f>
        <v>0</v>
      </c>
      <c r="J41" s="137">
        <f>'SEQ Oct 2017'!BB27</f>
        <v>0</v>
      </c>
      <c r="K41" s="137">
        <f>'SEQ Oct 2017'!BC27</f>
        <v>20</v>
      </c>
      <c r="L41" s="136">
        <f>G41</f>
        <v>5419.57</v>
      </c>
      <c r="M41" s="136">
        <f>G41-((F41-C41)*K41/100)*4</f>
        <v>4431.57</v>
      </c>
      <c r="N41" s="138">
        <f t="shared" ref="N41:N43" si="16">L41*1.1</f>
        <v>5961.527</v>
      </c>
      <c r="O41" s="138">
        <f t="shared" ref="O41:O43" si="17">M41*1.1</f>
        <v>4874.7269999999999</v>
      </c>
      <c r="P41" s="160">
        <f>'SEQ Oct 2017'!BJ27</f>
        <v>0</v>
      </c>
      <c r="Q41" s="161" t="str">
        <f>'SEQ Oct 2017'!BK27</f>
        <v>n</v>
      </c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</row>
    <row r="42" spans="1:151" s="100" customFormat="1" ht="14" x14ac:dyDescent="0.15">
      <c r="A42" s="159" t="str">
        <f>'SEQ Oct 2017'!K28</f>
        <v>Q Energy</v>
      </c>
      <c r="B42" s="132" t="str">
        <f>'SEQ Oct 2017'!L28</f>
        <v>Flexi Biz</v>
      </c>
      <c r="C42" s="133">
        <f>91*'SEQ Oct 2017'!M28/100</f>
        <v>111.74891</v>
      </c>
      <c r="D42" s="133">
        <f>($C$25*$C$26)*'SEQ Oct 2017'!N28/100</f>
        <v>676.69</v>
      </c>
      <c r="E42" s="134">
        <f>($C$25*$C$27)*'SEQ Oct 2017'!AF28/100</f>
        <v>197.73</v>
      </c>
      <c r="F42" s="135">
        <f t="shared" si="14"/>
        <v>986.1689100000001</v>
      </c>
      <c r="G42" s="136">
        <f t="shared" si="15"/>
        <v>3944.6756400000004</v>
      </c>
      <c r="H42" s="137">
        <v>0</v>
      </c>
      <c r="I42" s="137">
        <f>'SEQ Oct 2017'!BA28</f>
        <v>0</v>
      </c>
      <c r="J42" s="137">
        <f>'SEQ Oct 2017'!BB28</f>
        <v>0</v>
      </c>
      <c r="K42" s="137">
        <f>'SEQ Oct 2017'!BC28</f>
        <v>0</v>
      </c>
      <c r="L42" s="136">
        <f t="shared" ref="L42:L43" si="18">G42</f>
        <v>3944.6756400000004</v>
      </c>
      <c r="M42" s="136">
        <f>L42</f>
        <v>3944.6756400000004</v>
      </c>
      <c r="N42" s="138">
        <f t="shared" si="16"/>
        <v>4339.1432040000009</v>
      </c>
      <c r="O42" s="138">
        <f t="shared" si="17"/>
        <v>4339.1432040000009</v>
      </c>
      <c r="P42" s="160">
        <f>'SEQ Oct 2017'!BJ28</f>
        <v>24</v>
      </c>
      <c r="Q42" s="161" t="str">
        <f>'SEQ Oct 2017'!BK28</f>
        <v>y</v>
      </c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</row>
    <row r="43" spans="1:151" s="102" customFormat="1" ht="15" thickBot="1" x14ac:dyDescent="0.2">
      <c r="A43" s="163" t="str">
        <f>'SEQ Oct 2017'!K29</f>
        <v>1st Energy</v>
      </c>
      <c r="B43" s="149" t="str">
        <f>'SEQ Oct 2017'!L29</f>
        <v>1st Saver</v>
      </c>
      <c r="C43" s="166">
        <f>91*'SEQ Oct 2017'!M29/100</f>
        <v>102.375</v>
      </c>
      <c r="D43" s="166">
        <f>($C$25*$C$26)*'SEQ Oct 2017'!N29/100</f>
        <v>1029</v>
      </c>
      <c r="E43" s="173">
        <f>($C$25*$C$27)*'SEQ Oct 2017'!AF29/100</f>
        <v>324.00000000000006</v>
      </c>
      <c r="F43" s="167">
        <f t="shared" si="14"/>
        <v>1455.375</v>
      </c>
      <c r="G43" s="168">
        <f t="shared" si="15"/>
        <v>5821.5</v>
      </c>
      <c r="H43" s="153">
        <v>0</v>
      </c>
      <c r="I43" s="153">
        <f>'SEQ Oct 2017'!BA29</f>
        <v>0</v>
      </c>
      <c r="J43" s="153">
        <f>'SEQ Oct 2017'!BB29</f>
        <v>0</v>
      </c>
      <c r="K43" s="153">
        <f>'SEQ Oct 2017'!BC29</f>
        <v>15</v>
      </c>
      <c r="L43" s="168">
        <f t="shared" si="18"/>
        <v>5821.5</v>
      </c>
      <c r="M43" s="168">
        <f>G43-((F43-C43)*K43/100)*4</f>
        <v>5009.7</v>
      </c>
      <c r="N43" s="169">
        <f t="shared" si="16"/>
        <v>6403.6500000000005</v>
      </c>
      <c r="O43" s="169">
        <f t="shared" si="17"/>
        <v>5510.67</v>
      </c>
      <c r="P43" s="170">
        <f>'SEQ Oct 2017'!BJ29</f>
        <v>0</v>
      </c>
      <c r="Q43" s="165" t="str">
        <f>'SEQ Oct 2017'!BK29</f>
        <v>n</v>
      </c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</row>
    <row r="44" spans="1:151" s="102" customFormat="1" ht="14" x14ac:dyDescent="0.15"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</row>
    <row r="45" spans="1:151" s="102" customFormat="1" ht="15" thickBot="1" x14ac:dyDescent="0.2"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1:151" ht="14" x14ac:dyDescent="0.15">
      <c r="A46" s="72" t="s">
        <v>220</v>
      </c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</row>
    <row r="47" spans="1:151" ht="14" x14ac:dyDescent="0.15">
      <c r="A47" s="75" t="s">
        <v>198</v>
      </c>
      <c r="B47" s="47"/>
      <c r="C47" s="91">
        <v>5000</v>
      </c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76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</row>
    <row r="48" spans="1:151" ht="14" x14ac:dyDescent="0.15">
      <c r="A48" s="75" t="s">
        <v>266</v>
      </c>
      <c r="B48" s="47"/>
      <c r="C48" s="92">
        <v>0.7</v>
      </c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76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</row>
    <row r="49" spans="1:151" ht="14" x14ac:dyDescent="0.15">
      <c r="A49" s="75" t="s">
        <v>218</v>
      </c>
      <c r="B49" s="47"/>
      <c r="C49" s="92">
        <v>0.3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76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</row>
    <row r="50" spans="1:151" ht="14" x14ac:dyDescent="0.15">
      <c r="A50" s="75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76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</row>
    <row r="51" spans="1:151" ht="75" x14ac:dyDescent="0.15">
      <c r="A51" s="129" t="s">
        <v>144</v>
      </c>
      <c r="B51" s="121" t="s">
        <v>320</v>
      </c>
      <c r="C51" s="120" t="s">
        <v>204</v>
      </c>
      <c r="D51" s="120" t="s">
        <v>319</v>
      </c>
      <c r="E51" s="120" t="s">
        <v>219</v>
      </c>
      <c r="F51" s="120" t="s">
        <v>206</v>
      </c>
      <c r="G51" s="123" t="s">
        <v>207</v>
      </c>
      <c r="H51" s="124" t="s">
        <v>286</v>
      </c>
      <c r="I51" s="124" t="s">
        <v>287</v>
      </c>
      <c r="J51" s="124" t="s">
        <v>288</v>
      </c>
      <c r="K51" s="124" t="s">
        <v>289</v>
      </c>
      <c r="L51" s="125" t="s">
        <v>194</v>
      </c>
      <c r="M51" s="125" t="s">
        <v>195</v>
      </c>
      <c r="N51" s="125" t="s">
        <v>271</v>
      </c>
      <c r="O51" s="125" t="s">
        <v>272</v>
      </c>
      <c r="P51" s="124" t="s">
        <v>263</v>
      </c>
      <c r="Q51" s="127" t="s">
        <v>264</v>
      </c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</row>
    <row r="52" spans="1:151" ht="14" x14ac:dyDescent="0.15">
      <c r="A52" s="159" t="str">
        <f>'SEQ Oct 2017'!K30</f>
        <v>AGL</v>
      </c>
      <c r="B52" s="132" t="str">
        <f>'SEQ Oct 2017'!L30</f>
        <v>Business Savers</v>
      </c>
      <c r="C52" s="133">
        <f>91*'SEQ Oct 2017'!M30/100</f>
        <v>121.94</v>
      </c>
      <c r="D52" s="133">
        <f>($C$47*$C$48)*'SEQ Oct 2017'!N30/100</f>
        <v>1085</v>
      </c>
      <c r="E52" s="134">
        <f>($C$47*$C$49)*'SEQ Oct 2017'!W30/100</f>
        <v>375</v>
      </c>
      <c r="F52" s="135">
        <f>SUM(C52:E52)</f>
        <v>1581.94</v>
      </c>
      <c r="G52" s="136">
        <f>F52*4</f>
        <v>6327.76</v>
      </c>
      <c r="H52" s="137">
        <v>0</v>
      </c>
      <c r="I52" s="137">
        <f>'SEQ Oct 2017'!BA30</f>
        <v>13</v>
      </c>
      <c r="J52" s="137">
        <f>'SEQ Oct 2017'!BB30</f>
        <v>0</v>
      </c>
      <c r="K52" s="137">
        <f>'SEQ Oct 2017'!BC30</f>
        <v>0</v>
      </c>
      <c r="L52" s="136">
        <f>G52-((F52-C52)*I52/100)*4</f>
        <v>5568.56</v>
      </c>
      <c r="M52" s="136">
        <f>L52</f>
        <v>5568.56</v>
      </c>
      <c r="N52" s="138">
        <f t="shared" ref="N52:O62" si="19">L52*1.1</f>
        <v>6125.4160000000011</v>
      </c>
      <c r="O52" s="138">
        <f t="shared" si="19"/>
        <v>6125.4160000000011</v>
      </c>
      <c r="P52" s="160">
        <f>'SEQ Oct 2017'!BJ30</f>
        <v>0</v>
      </c>
      <c r="Q52" s="161" t="str">
        <f>'SEQ Oct 2017'!BK30</f>
        <v>n</v>
      </c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</row>
    <row r="53" spans="1:151" s="102" customFormat="1" ht="14" x14ac:dyDescent="0.15">
      <c r="A53" s="159" t="str">
        <f>'SEQ Oct 2017'!K31</f>
        <v>Click Energy</v>
      </c>
      <c r="B53" s="132" t="str">
        <f>'SEQ Oct 2017'!L31</f>
        <v>Click Business</v>
      </c>
      <c r="C53" s="133">
        <f>91*'SEQ Oct 2017'!M31/100</f>
        <v>144.79920000000001</v>
      </c>
      <c r="D53" s="133">
        <f>($C$47*$C$48)*'SEQ Oct 2017'!N31/100</f>
        <v>1128.4000000000001</v>
      </c>
      <c r="E53" s="134">
        <f>($C$47*$C$49)*'SEQ Oct 2017'!W31/100</f>
        <v>407.16</v>
      </c>
      <c r="F53" s="135">
        <f t="shared" ref="F53:F62" si="20">SUM(C53:E53)</f>
        <v>1680.3592000000001</v>
      </c>
      <c r="G53" s="136">
        <f t="shared" ref="G53:G62" si="21">F53*4</f>
        <v>6721.4368000000004</v>
      </c>
      <c r="H53" s="137">
        <v>0</v>
      </c>
      <c r="I53" s="137">
        <f>'SEQ Oct 2017'!BA31</f>
        <v>0</v>
      </c>
      <c r="J53" s="137">
        <f>'SEQ Oct 2017'!BB31</f>
        <v>7</v>
      </c>
      <c r="K53" s="137">
        <f>'SEQ Oct 2017'!BC31</f>
        <v>0</v>
      </c>
      <c r="L53" s="136">
        <f>G53</f>
        <v>6721.4368000000004</v>
      </c>
      <c r="M53" s="136">
        <f>L53-(L53*J53/100)</f>
        <v>6250.936224</v>
      </c>
      <c r="N53" s="138">
        <f t="shared" si="19"/>
        <v>7393.5804800000014</v>
      </c>
      <c r="O53" s="138">
        <f t="shared" si="19"/>
        <v>6876.0298464000007</v>
      </c>
      <c r="P53" s="160">
        <f>'SEQ Oct 2017'!BJ31</f>
        <v>0</v>
      </c>
      <c r="Q53" s="161" t="str">
        <f>'SEQ Oct 2017'!BK31</f>
        <v>n</v>
      </c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</row>
    <row r="54" spans="1:151" ht="14" x14ac:dyDescent="0.15">
      <c r="A54" s="159" t="str">
        <f>'SEQ Oct 2017'!K32</f>
        <v>Diamond Energy</v>
      </c>
      <c r="B54" s="132" t="str">
        <f>'SEQ Oct 2017'!L32</f>
        <v>Pay on time discount</v>
      </c>
      <c r="C54" s="133">
        <f>91*'SEQ Oct 2017'!M32/100</f>
        <v>145.14500000000001</v>
      </c>
      <c r="D54" s="133">
        <f>($C$47*$C$48)*'SEQ Oct 2017'!N32/100</f>
        <v>1072.75</v>
      </c>
      <c r="E54" s="134">
        <f>($C$47*$C$49)*'SEQ Oct 2017'!W32/100</f>
        <v>381.75</v>
      </c>
      <c r="F54" s="135">
        <f t="shared" si="20"/>
        <v>1599.645</v>
      </c>
      <c r="G54" s="136">
        <f t="shared" si="21"/>
        <v>6398.58</v>
      </c>
      <c r="H54" s="137">
        <v>0</v>
      </c>
      <c r="I54" s="137">
        <f>'SEQ Oct 2017'!BA32</f>
        <v>0</v>
      </c>
      <c r="J54" s="137">
        <f>'SEQ Oct 2017'!BB32</f>
        <v>7</v>
      </c>
      <c r="K54" s="137">
        <f>'SEQ Oct 2017'!BC32</f>
        <v>0</v>
      </c>
      <c r="L54" s="136">
        <f>G54</f>
        <v>6398.58</v>
      </c>
      <c r="M54" s="136">
        <f>L54-(L54*J54/100)</f>
        <v>5950.6794</v>
      </c>
      <c r="N54" s="138">
        <f t="shared" si="19"/>
        <v>7038.4380000000001</v>
      </c>
      <c r="O54" s="138">
        <f t="shared" si="19"/>
        <v>6545.7473400000008</v>
      </c>
      <c r="P54" s="160">
        <f>'SEQ Oct 2017'!BJ32</f>
        <v>0</v>
      </c>
      <c r="Q54" s="161" t="str">
        <f>'SEQ Oct 2017'!BK32</f>
        <v>n</v>
      </c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</row>
    <row r="55" spans="1:151" s="102" customFormat="1" ht="14" x14ac:dyDescent="0.15">
      <c r="A55" s="159" t="str">
        <f>'SEQ Oct 2017'!K33</f>
        <v>EnergyAustralia</v>
      </c>
      <c r="B55" s="132" t="str">
        <f>'SEQ Oct 2017'!L33</f>
        <v>Everyday Saver Business</v>
      </c>
      <c r="C55" s="133">
        <f>91*'SEQ Oct 2017'!M33/100</f>
        <v>114.569</v>
      </c>
      <c r="D55" s="133">
        <f>($C$47*$C$48)*'SEQ Oct 2017'!N33/100</f>
        <v>1022.7</v>
      </c>
      <c r="E55" s="134">
        <f>($C$47*$C$49)*'SEQ Oct 2017'!W33/100</f>
        <v>350.55</v>
      </c>
      <c r="F55" s="135">
        <f t="shared" si="20"/>
        <v>1487.819</v>
      </c>
      <c r="G55" s="136">
        <f t="shared" si="21"/>
        <v>5951.2759999999998</v>
      </c>
      <c r="H55" s="137">
        <v>0</v>
      </c>
      <c r="I55" s="137">
        <f>'SEQ Oct 2017'!BA33</f>
        <v>10</v>
      </c>
      <c r="J55" s="137">
        <f>'SEQ Oct 2017'!BB33</f>
        <v>0</v>
      </c>
      <c r="K55" s="137">
        <f>'SEQ Oct 2017'!BC33</f>
        <v>0</v>
      </c>
      <c r="L55" s="136">
        <f>G55-((F55-C55)*I55/100)*4</f>
        <v>5401.9759999999997</v>
      </c>
      <c r="M55" s="136">
        <f t="shared" ref="M55:M58" si="22">L55</f>
        <v>5401.9759999999997</v>
      </c>
      <c r="N55" s="138">
        <f t="shared" si="19"/>
        <v>5942.1736000000001</v>
      </c>
      <c r="O55" s="138">
        <f t="shared" si="19"/>
        <v>5942.1736000000001</v>
      </c>
      <c r="P55" s="160">
        <f>'SEQ Oct 2017'!BJ33</f>
        <v>24</v>
      </c>
      <c r="Q55" s="161" t="str">
        <f>'SEQ Oct 2017'!BK33</f>
        <v>y</v>
      </c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</row>
    <row r="56" spans="1:151" ht="14" x14ac:dyDescent="0.15">
      <c r="A56" s="159" t="str">
        <f>'SEQ Oct 2017'!K34</f>
        <v>ERM Power</v>
      </c>
      <c r="B56" s="132" t="str">
        <f>'SEQ Oct 2017'!L34</f>
        <v>Adjustable</v>
      </c>
      <c r="C56" s="133">
        <f>91*'SEQ Oct 2017'!M34/100</f>
        <v>99.19</v>
      </c>
      <c r="D56" s="133">
        <f>($C$47*$C$48)*'SEQ Oct 2017'!N34/100</f>
        <v>1109.8499999999999</v>
      </c>
      <c r="E56" s="134">
        <f>($C$47*$C$49)*'SEQ Oct 2017'!W34/100</f>
        <v>336.45</v>
      </c>
      <c r="F56" s="135">
        <f t="shared" si="20"/>
        <v>1545.49</v>
      </c>
      <c r="G56" s="136">
        <f t="shared" si="21"/>
        <v>6181.96</v>
      </c>
      <c r="H56" s="137">
        <v>0</v>
      </c>
      <c r="I56" s="137">
        <f>'SEQ Oct 2017'!BA34</f>
        <v>0</v>
      </c>
      <c r="J56" s="137">
        <f>'SEQ Oct 2017'!BB34</f>
        <v>0</v>
      </c>
      <c r="K56" s="137">
        <f>'SEQ Oct 2017'!BC34</f>
        <v>0</v>
      </c>
      <c r="L56" s="136">
        <f>G56</f>
        <v>6181.96</v>
      </c>
      <c r="M56" s="136">
        <f t="shared" si="22"/>
        <v>6181.96</v>
      </c>
      <c r="N56" s="138">
        <f t="shared" si="19"/>
        <v>6800.1560000000009</v>
      </c>
      <c r="O56" s="138">
        <f t="shared" si="19"/>
        <v>6800.1560000000009</v>
      </c>
      <c r="P56" s="160">
        <f>'SEQ Oct 2017'!BJ34</f>
        <v>0</v>
      </c>
      <c r="Q56" s="161" t="str">
        <f>'SEQ Oct 2017'!BK34</f>
        <v>n</v>
      </c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</row>
    <row r="57" spans="1:151" s="102" customFormat="1" ht="14" x14ac:dyDescent="0.15">
      <c r="A57" s="159" t="str">
        <f>'SEQ Oct 2017'!K35</f>
        <v>Origin Energy</v>
      </c>
      <c r="B57" s="132" t="str">
        <f>'SEQ Oct 2017'!L35</f>
        <v>Business Saver</v>
      </c>
      <c r="C57" s="133">
        <f>91*'SEQ Oct 2017'!M35/100</f>
        <v>121.4759</v>
      </c>
      <c r="D57" s="133">
        <f>($C$47*$C$48)*'SEQ Oct 2017'!N35/100</f>
        <v>1036.7</v>
      </c>
      <c r="E57" s="134">
        <f>($C$47*$C$49)*'SEQ Oct 2017'!W35/100</f>
        <v>382.2</v>
      </c>
      <c r="F57" s="135">
        <f t="shared" si="20"/>
        <v>1540.3759</v>
      </c>
      <c r="G57" s="136">
        <f t="shared" si="21"/>
        <v>6161.5036</v>
      </c>
      <c r="H57" s="137">
        <v>0</v>
      </c>
      <c r="I57" s="137">
        <f>'SEQ Oct 2017'!BA35</f>
        <v>13</v>
      </c>
      <c r="J57" s="137">
        <f>'SEQ Oct 2017'!BB35</f>
        <v>0</v>
      </c>
      <c r="K57" s="137">
        <f>'SEQ Oct 2017'!BC35</f>
        <v>0</v>
      </c>
      <c r="L57" s="136">
        <f>G57-((F57-C57)*I57/100)*4</f>
        <v>5423.6756000000005</v>
      </c>
      <c r="M57" s="136">
        <f t="shared" si="22"/>
        <v>5423.6756000000005</v>
      </c>
      <c r="N57" s="138">
        <f t="shared" si="19"/>
        <v>5966.0431600000011</v>
      </c>
      <c r="O57" s="138">
        <f t="shared" si="19"/>
        <v>5966.0431600000011</v>
      </c>
      <c r="P57" s="160">
        <f>'SEQ Oct 2017'!BJ35</f>
        <v>12</v>
      </c>
      <c r="Q57" s="161" t="str">
        <f>'SEQ Oct 2017'!BK35</f>
        <v>y</v>
      </c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</row>
    <row r="58" spans="1:151" s="100" customFormat="1" ht="14" x14ac:dyDescent="0.15">
      <c r="A58" s="159" t="str">
        <f>'SEQ Oct 2017'!K36</f>
        <v>Powerdirect</v>
      </c>
      <c r="B58" s="132" t="str">
        <f>'SEQ Oct 2017'!L36</f>
        <v>Discount included</v>
      </c>
      <c r="C58" s="133">
        <f>91*'SEQ Oct 2017'!M36/100</f>
        <v>121.94</v>
      </c>
      <c r="D58" s="133">
        <f>($C$47*$C$48)*'SEQ Oct 2017'!N36/100</f>
        <v>943.95</v>
      </c>
      <c r="E58" s="134">
        <f>($C$47*$C$49)*'SEQ Oct 2017'!W36/100</f>
        <v>326.25</v>
      </c>
      <c r="F58" s="135">
        <f t="shared" si="20"/>
        <v>1392.14</v>
      </c>
      <c r="G58" s="136">
        <f t="shared" si="21"/>
        <v>5568.56</v>
      </c>
      <c r="H58" s="137">
        <v>0</v>
      </c>
      <c r="I58" s="137">
        <f>'SEQ Oct 2017'!BA36</f>
        <v>0</v>
      </c>
      <c r="J58" s="137">
        <f>'SEQ Oct 2017'!BB36</f>
        <v>0</v>
      </c>
      <c r="K58" s="137">
        <f>'SEQ Oct 2017'!BC36</f>
        <v>0</v>
      </c>
      <c r="L58" s="136">
        <f>G58</f>
        <v>5568.56</v>
      </c>
      <c r="M58" s="136">
        <f t="shared" si="22"/>
        <v>5568.56</v>
      </c>
      <c r="N58" s="138">
        <f t="shared" si="19"/>
        <v>6125.4160000000011</v>
      </c>
      <c r="O58" s="138">
        <f t="shared" si="19"/>
        <v>6125.4160000000011</v>
      </c>
      <c r="P58" s="160">
        <f>'SEQ Oct 2017'!BJ36</f>
        <v>0</v>
      </c>
      <c r="Q58" s="161" t="str">
        <f>'SEQ Oct 2017'!BK36</f>
        <v>n</v>
      </c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</row>
    <row r="59" spans="1:151" s="102" customFormat="1" ht="14" x14ac:dyDescent="0.15">
      <c r="A59" s="159" t="str">
        <f>'SEQ Oct 2017'!K37</f>
        <v>Powershop</v>
      </c>
      <c r="B59" s="132" t="str">
        <f>'SEQ Oct 2017'!L37</f>
        <v>Standard Saver</v>
      </c>
      <c r="C59" s="133">
        <f>91*'SEQ Oct 2017'!M37/100</f>
        <v>123.2959</v>
      </c>
      <c r="D59" s="133">
        <f>($C$47*$C$48)*'SEQ Oct 2017'!N37/100</f>
        <v>1113</v>
      </c>
      <c r="E59" s="134">
        <f>($C$47*$C$49)*'SEQ Oct 2017'!W37/100</f>
        <v>399.15</v>
      </c>
      <c r="F59" s="135">
        <f t="shared" si="20"/>
        <v>1635.4459000000002</v>
      </c>
      <c r="G59" s="136">
        <f t="shared" si="21"/>
        <v>6541.7836000000007</v>
      </c>
      <c r="H59" s="137">
        <v>0</v>
      </c>
      <c r="I59" s="137">
        <f>'SEQ Oct 2017'!BA37</f>
        <v>0</v>
      </c>
      <c r="J59" s="137">
        <f>'SEQ Oct 2017'!BB37</f>
        <v>13</v>
      </c>
      <c r="K59" s="137">
        <f>'SEQ Oct 2017'!BC37</f>
        <v>0</v>
      </c>
      <c r="L59" s="136">
        <f>G59</f>
        <v>6541.7836000000007</v>
      </c>
      <c r="M59" s="136">
        <f>L59-(L59*J59/100)</f>
        <v>5691.351732000001</v>
      </c>
      <c r="N59" s="138">
        <f t="shared" si="19"/>
        <v>7195.9619600000015</v>
      </c>
      <c r="O59" s="138">
        <f t="shared" si="19"/>
        <v>6260.4869052000013</v>
      </c>
      <c r="P59" s="160">
        <f>'SEQ Oct 2017'!BJ37</f>
        <v>0</v>
      </c>
      <c r="Q59" s="161" t="str">
        <f>'SEQ Oct 2017'!BK37</f>
        <v>n</v>
      </c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</row>
    <row r="60" spans="1:151" ht="14" x14ac:dyDescent="0.15">
      <c r="A60" s="159" t="str">
        <f>'SEQ Oct 2017'!K38</f>
        <v>Energy Locals</v>
      </c>
      <c r="B60" s="132" t="str">
        <f>'SEQ Oct 2017'!L38</f>
        <v>Market offer</v>
      </c>
      <c r="C60" s="133">
        <f>91*'SEQ Oct 2017'!M38/100</f>
        <v>118.3</v>
      </c>
      <c r="D60" s="133">
        <f>($C$47*$C$48)*'SEQ Oct 2017'!N38/100</f>
        <v>910</v>
      </c>
      <c r="E60" s="134">
        <f>($C$47*$C$49)*'SEQ Oct 2017'!W38/100</f>
        <v>330</v>
      </c>
      <c r="F60" s="135">
        <f t="shared" si="20"/>
        <v>1358.3</v>
      </c>
      <c r="G60" s="136">
        <f t="shared" si="21"/>
        <v>5433.2</v>
      </c>
      <c r="H60" s="137">
        <v>0</v>
      </c>
      <c r="I60" s="137">
        <f>'SEQ Oct 2017'!BA38</f>
        <v>0</v>
      </c>
      <c r="J60" s="137">
        <f>'SEQ Oct 2017'!BB38</f>
        <v>0</v>
      </c>
      <c r="K60" s="137">
        <f>'SEQ Oct 2017'!BC38</f>
        <v>0</v>
      </c>
      <c r="L60" s="136">
        <f>G60</f>
        <v>5433.2</v>
      </c>
      <c r="M60" s="136">
        <f t="shared" ref="M60" si="23">L60</f>
        <v>5433.2</v>
      </c>
      <c r="N60" s="138">
        <f t="shared" si="19"/>
        <v>5976.52</v>
      </c>
      <c r="O60" s="138">
        <f t="shared" si="19"/>
        <v>5976.52</v>
      </c>
      <c r="P60" s="160">
        <f>'SEQ Oct 2017'!BJ38</f>
        <v>0</v>
      </c>
      <c r="Q60" s="161" t="str">
        <f>'SEQ Oct 2017'!BK38</f>
        <v>n</v>
      </c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</row>
    <row r="61" spans="1:151" s="102" customFormat="1" ht="14" x14ac:dyDescent="0.15">
      <c r="A61" s="159" t="str">
        <f>'SEQ Oct 2017'!K39</f>
        <v>Red Energy</v>
      </c>
      <c r="B61" s="132" t="str">
        <f>'SEQ Oct 2017'!L39</f>
        <v>Easy Saver</v>
      </c>
      <c r="C61" s="133">
        <f>91*'SEQ Oct 2017'!M39/100</f>
        <v>124.0239</v>
      </c>
      <c r="D61" s="133">
        <f>($C$47*$C$48)*'SEQ Oct 2017'!N39/100</f>
        <v>1022</v>
      </c>
      <c r="E61" s="134">
        <f>($C$47*$C$49)*'SEQ Oct 2017'!W39/100</f>
        <v>355.5</v>
      </c>
      <c r="F61" s="135">
        <f t="shared" si="20"/>
        <v>1501.5238999999999</v>
      </c>
      <c r="G61" s="136">
        <f t="shared" si="21"/>
        <v>6006.0955999999996</v>
      </c>
      <c r="H61" s="137">
        <v>0</v>
      </c>
      <c r="I61" s="137">
        <f>'SEQ Oct 2017'!BA39</f>
        <v>0</v>
      </c>
      <c r="J61" s="137">
        <f>'SEQ Oct 2017'!BB39</f>
        <v>10</v>
      </c>
      <c r="K61" s="137">
        <f>'SEQ Oct 2017'!BC39</f>
        <v>0</v>
      </c>
      <c r="L61" s="136">
        <f>G61</f>
        <v>6006.0955999999996</v>
      </c>
      <c r="M61" s="136">
        <f>L61-(L61*J61/100)</f>
        <v>5405.4860399999998</v>
      </c>
      <c r="N61" s="138">
        <f t="shared" si="19"/>
        <v>6606.7051600000004</v>
      </c>
      <c r="O61" s="138">
        <f t="shared" si="19"/>
        <v>5946.0346440000003</v>
      </c>
      <c r="P61" s="160">
        <f>'SEQ Oct 2017'!BJ39</f>
        <v>0</v>
      </c>
      <c r="Q61" s="161" t="str">
        <f>'SEQ Oct 2017'!BK39</f>
        <v>n</v>
      </c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</row>
    <row r="62" spans="1:151" ht="14" x14ac:dyDescent="0.15">
      <c r="A62" s="159" t="str">
        <f>'SEQ Oct 2017'!K40</f>
        <v>Simply Energy</v>
      </c>
      <c r="B62" s="132" t="str">
        <f>'SEQ Oct 2017'!L40</f>
        <v>Business Save Online</v>
      </c>
      <c r="C62" s="133">
        <f>91*'SEQ Oct 2017'!M40/100</f>
        <v>116.75300000000001</v>
      </c>
      <c r="D62" s="133">
        <f>($C$47*$C$48)*'SEQ Oct 2017'!N40/100</f>
        <v>1038.0999999999999</v>
      </c>
      <c r="E62" s="134">
        <f>($C$47*$C$49)*'SEQ Oct 2017'!W40/100</f>
        <v>347.55</v>
      </c>
      <c r="F62" s="135">
        <f t="shared" si="20"/>
        <v>1502.4029999999998</v>
      </c>
      <c r="G62" s="136">
        <f t="shared" si="21"/>
        <v>6009.6119999999992</v>
      </c>
      <c r="H62" s="137">
        <v>0</v>
      </c>
      <c r="I62" s="137">
        <f>'SEQ Oct 2017'!BA40</f>
        <v>10</v>
      </c>
      <c r="J62" s="137">
        <f>'SEQ Oct 2017'!BB40</f>
        <v>0</v>
      </c>
      <c r="K62" s="137">
        <f>'SEQ Oct 2017'!BC40</f>
        <v>0</v>
      </c>
      <c r="L62" s="136">
        <f>G62-((F62-C62)*I62/100)*4</f>
        <v>5455.351999999999</v>
      </c>
      <c r="M62" s="136">
        <f>L62</f>
        <v>5455.351999999999</v>
      </c>
      <c r="N62" s="138">
        <f t="shared" si="19"/>
        <v>6000.8871999999992</v>
      </c>
      <c r="O62" s="138">
        <f t="shared" si="19"/>
        <v>6000.8871999999992</v>
      </c>
      <c r="P62" s="160">
        <f>'SEQ Oct 2017'!BJ40</f>
        <v>0</v>
      </c>
      <c r="Q62" s="161" t="str">
        <f>'SEQ Oct 2017'!BK40</f>
        <v>n</v>
      </c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</row>
    <row r="63" spans="1:151" s="102" customFormat="1" ht="14" x14ac:dyDescent="0.15">
      <c r="A63" s="159" t="str">
        <f>'SEQ Oct 2017'!K41</f>
        <v>Alinta Energy</v>
      </c>
      <c r="B63" s="132" t="str">
        <f>'SEQ Oct 2017'!L41</f>
        <v>Business Saver Plus</v>
      </c>
      <c r="C63" s="133">
        <f>91*'SEQ Oct 2017'!M41/100</f>
        <v>117.39</v>
      </c>
      <c r="D63" s="133">
        <f>($C$47*$C$48)*'SEQ Oct 2017'!N41/100</f>
        <v>1085</v>
      </c>
      <c r="E63" s="134">
        <f>($C$47*$C$49)*'SEQ Oct 2017'!W41/100</f>
        <v>375</v>
      </c>
      <c r="F63" s="135">
        <f t="shared" ref="F63:F65" si="24">SUM(C63:E63)</f>
        <v>1577.39</v>
      </c>
      <c r="G63" s="136">
        <f t="shared" ref="G63:G65" si="25">F63*4</f>
        <v>6309.56</v>
      </c>
      <c r="H63" s="137">
        <v>0</v>
      </c>
      <c r="I63" s="137">
        <f>'SEQ Oct 2017'!BA41</f>
        <v>0</v>
      </c>
      <c r="J63" s="137">
        <f>'SEQ Oct 2017'!BB41</f>
        <v>0</v>
      </c>
      <c r="K63" s="137">
        <f>'SEQ Oct 2017'!BC41</f>
        <v>20</v>
      </c>
      <c r="L63" s="136">
        <f>G63</f>
        <v>6309.56</v>
      </c>
      <c r="M63" s="136">
        <f>G63-((F63-C63)*K63/100)*4</f>
        <v>5141.5600000000004</v>
      </c>
      <c r="N63" s="138">
        <f t="shared" ref="N63:N65" si="26">L63*1.1</f>
        <v>6940.5160000000014</v>
      </c>
      <c r="O63" s="138">
        <f t="shared" ref="O63:O65" si="27">M63*1.1</f>
        <v>5655.7160000000013</v>
      </c>
      <c r="P63" s="160">
        <f>'SEQ Oct 2017'!BJ41</f>
        <v>0</v>
      </c>
      <c r="Q63" s="161" t="str">
        <f>'SEQ Oct 2017'!BK41</f>
        <v>n</v>
      </c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</row>
    <row r="64" spans="1:151" s="102" customFormat="1" ht="14" x14ac:dyDescent="0.15">
      <c r="A64" s="159" t="str">
        <f>'SEQ Oct 2017'!K42</f>
        <v>Q Energy</v>
      </c>
      <c r="B64" s="132" t="str">
        <f>'SEQ Oct 2017'!L42</f>
        <v>Flexi Biz</v>
      </c>
      <c r="C64" s="133">
        <f>91*'SEQ Oct 2017'!M42/100</f>
        <v>111.07369</v>
      </c>
      <c r="D64" s="133">
        <f>($C$47*$C$48)*'SEQ Oct 2017'!N42/100</f>
        <v>871.5</v>
      </c>
      <c r="E64" s="134">
        <f>($C$47*$C$49)*'SEQ Oct 2017'!W42/100</f>
        <v>298.06499999999994</v>
      </c>
      <c r="F64" s="135">
        <f t="shared" si="24"/>
        <v>1280.6386899999998</v>
      </c>
      <c r="G64" s="136">
        <f t="shared" si="25"/>
        <v>5122.5547599999991</v>
      </c>
      <c r="H64" s="137">
        <v>0</v>
      </c>
      <c r="I64" s="137">
        <f>'SEQ Oct 2017'!BA42</f>
        <v>0</v>
      </c>
      <c r="J64" s="137">
        <f>'SEQ Oct 2017'!BB42</f>
        <v>0</v>
      </c>
      <c r="K64" s="137">
        <f>'SEQ Oct 2017'!BC42</f>
        <v>0</v>
      </c>
      <c r="L64" s="136">
        <f t="shared" ref="L64:L65" si="28">G64</f>
        <v>5122.5547599999991</v>
      </c>
      <c r="M64" s="136">
        <f>L64</f>
        <v>5122.5547599999991</v>
      </c>
      <c r="N64" s="138">
        <f t="shared" si="26"/>
        <v>5634.8102359999993</v>
      </c>
      <c r="O64" s="138">
        <f t="shared" si="27"/>
        <v>5634.8102359999993</v>
      </c>
      <c r="P64" s="160">
        <f>'SEQ Oct 2017'!BJ42</f>
        <v>24</v>
      </c>
      <c r="Q64" s="161" t="str">
        <f>'SEQ Oct 2017'!BK42</f>
        <v>y</v>
      </c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</row>
    <row r="65" spans="1:46" s="102" customFormat="1" ht="15" thickBot="1" x14ac:dyDescent="0.2">
      <c r="A65" s="163" t="str">
        <f>'SEQ Oct 2017'!K43</f>
        <v>1st Energy</v>
      </c>
      <c r="B65" s="149" t="str">
        <f>'SEQ Oct 2017'!L43</f>
        <v>1st Saver</v>
      </c>
      <c r="C65" s="166">
        <f>91*'SEQ Oct 2017'!M43/100</f>
        <v>130.58500000000001</v>
      </c>
      <c r="D65" s="166">
        <f>($C$47*$C$48)*'SEQ Oct 2017'!N43/100</f>
        <v>1147.9999999999998</v>
      </c>
      <c r="E65" s="173">
        <f>($C$47*$C$49)*'SEQ Oct 2017'!W43/100</f>
        <v>394.5</v>
      </c>
      <c r="F65" s="167">
        <f t="shared" si="24"/>
        <v>1673.0849999999998</v>
      </c>
      <c r="G65" s="168">
        <f t="shared" si="25"/>
        <v>6692.3399999999992</v>
      </c>
      <c r="H65" s="153">
        <v>0</v>
      </c>
      <c r="I65" s="153">
        <f>'SEQ Oct 2017'!BA43</f>
        <v>0</v>
      </c>
      <c r="J65" s="153">
        <f>'SEQ Oct 2017'!BB43</f>
        <v>0</v>
      </c>
      <c r="K65" s="153">
        <f>'SEQ Oct 2017'!BC43</f>
        <v>15</v>
      </c>
      <c r="L65" s="168">
        <f t="shared" si="28"/>
        <v>6692.3399999999992</v>
      </c>
      <c r="M65" s="168">
        <f>G65-((F65-C65)*K65/100)*4</f>
        <v>5766.8399999999992</v>
      </c>
      <c r="N65" s="169">
        <f t="shared" si="26"/>
        <v>7361.5739999999996</v>
      </c>
      <c r="O65" s="169">
        <f t="shared" si="27"/>
        <v>6343.5239999999994</v>
      </c>
      <c r="P65" s="170">
        <f>'SEQ Oct 2017'!BJ43</f>
        <v>0</v>
      </c>
      <c r="Q65" s="165" t="str">
        <f>'SEQ Oct 2017'!BK43</f>
        <v>n</v>
      </c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</row>
    <row r="66" spans="1:46" s="102" customFormat="1" ht="14" x14ac:dyDescent="0.15"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</row>
    <row r="67" spans="1:46" s="102" customFormat="1" ht="14" x14ac:dyDescent="0.15"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</row>
    <row r="68" spans="1:46" s="102" customFormat="1" ht="14" x14ac:dyDescent="0.15"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</row>
    <row r="69" spans="1:46" s="102" customFormat="1" ht="14" x14ac:dyDescent="0.15"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</row>
    <row r="70" spans="1:46" s="102" customFormat="1" ht="14" x14ac:dyDescent="0.15"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</row>
    <row r="71" spans="1:46" s="102" customFormat="1" ht="14" x14ac:dyDescent="0.15"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</row>
    <row r="72" spans="1:46" s="102" customFormat="1" ht="14" x14ac:dyDescent="0.15"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</row>
    <row r="73" spans="1:46" s="102" customFormat="1" ht="14" x14ac:dyDescent="0.15"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</row>
    <row r="74" spans="1:46" s="102" customFormat="1" ht="14" x14ac:dyDescent="0.15"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</row>
    <row r="75" spans="1:46" s="102" customFormat="1" ht="14" x14ac:dyDescent="0.15"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</row>
    <row r="76" spans="1:46" s="102" customFormat="1" ht="14" x14ac:dyDescent="0.15"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</row>
    <row r="77" spans="1:46" s="102" customFormat="1" ht="14" x14ac:dyDescent="0.15"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</row>
    <row r="78" spans="1:46" s="102" customFormat="1" ht="14" x14ac:dyDescent="0.15"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</row>
    <row r="79" spans="1:46" s="102" customFormat="1" ht="14" x14ac:dyDescent="0.15"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</row>
    <row r="80" spans="1:46" s="102" customFormat="1" ht="14" x14ac:dyDescent="0.15"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</row>
    <row r="81" spans="18:46" s="102" customFormat="1" ht="14" x14ac:dyDescent="0.15"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</row>
    <row r="82" spans="18:46" s="102" customFormat="1" ht="14" x14ac:dyDescent="0.15"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</row>
    <row r="83" spans="18:46" s="102" customFormat="1" ht="14" x14ac:dyDescent="0.15"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</row>
    <row r="84" spans="18:46" s="102" customFormat="1" ht="14" x14ac:dyDescent="0.15"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</row>
    <row r="85" spans="18:46" s="102" customFormat="1" ht="14" x14ac:dyDescent="0.15"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</row>
    <row r="86" spans="18:46" s="102" customFormat="1" ht="14" x14ac:dyDescent="0.15"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</row>
    <row r="87" spans="18:46" s="102" customFormat="1" ht="14" x14ac:dyDescent="0.15"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</row>
    <row r="88" spans="18:46" s="102" customFormat="1" ht="14" x14ac:dyDescent="0.15"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</row>
    <row r="89" spans="18:46" s="102" customFormat="1" ht="14" x14ac:dyDescent="0.15"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</row>
    <row r="90" spans="18:46" s="102" customFormat="1" ht="14" x14ac:dyDescent="0.15"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</row>
    <row r="91" spans="18:46" s="102" customFormat="1" ht="14" x14ac:dyDescent="0.15"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</row>
    <row r="92" spans="18:46" s="102" customFormat="1" ht="14" x14ac:dyDescent="0.15"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</row>
    <row r="93" spans="18:46" s="102" customFormat="1" ht="14" x14ac:dyDescent="0.15"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</row>
    <row r="94" spans="18:46" s="102" customFormat="1" ht="14" x14ac:dyDescent="0.15"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</row>
    <row r="95" spans="18:46" s="102" customFormat="1" ht="14" x14ac:dyDescent="0.15"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</row>
    <row r="96" spans="18:46" s="102" customFormat="1" ht="14" x14ac:dyDescent="0.15"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</row>
    <row r="97" spans="18:46" s="102" customFormat="1" ht="14" x14ac:dyDescent="0.15"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</row>
    <row r="98" spans="18:46" s="102" customFormat="1" ht="14" x14ac:dyDescent="0.15"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</row>
    <row r="99" spans="18:46" s="102" customFormat="1" ht="14" x14ac:dyDescent="0.15"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</row>
    <row r="100" spans="18:46" s="102" customFormat="1" ht="14" x14ac:dyDescent="0.15"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</row>
    <row r="101" spans="18:46" s="102" customFormat="1" ht="14" x14ac:dyDescent="0.15"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</row>
    <row r="102" spans="18:46" s="102" customFormat="1" ht="14" x14ac:dyDescent="0.15"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</row>
    <row r="103" spans="18:46" s="102" customFormat="1" ht="14" x14ac:dyDescent="0.15"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</row>
    <row r="104" spans="18:46" s="102" customFormat="1" ht="14" x14ac:dyDescent="0.15"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</row>
    <row r="105" spans="18:46" s="102" customFormat="1" ht="14" x14ac:dyDescent="0.15"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</row>
    <row r="106" spans="18:46" s="102" customFormat="1" ht="14" x14ac:dyDescent="0.15"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</row>
    <row r="107" spans="18:46" s="102" customFormat="1" ht="14" x14ac:dyDescent="0.15"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</row>
    <row r="108" spans="18:46" s="102" customFormat="1" ht="14" x14ac:dyDescent="0.15"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</row>
    <row r="109" spans="18:46" s="102" customFormat="1" ht="14" x14ac:dyDescent="0.15"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</row>
    <row r="110" spans="18:46" s="102" customFormat="1" ht="14" x14ac:dyDescent="0.15"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</row>
    <row r="111" spans="18:46" s="102" customFormat="1" ht="14" x14ac:dyDescent="0.15"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</row>
    <row r="112" spans="18:46" s="102" customFormat="1" ht="14" x14ac:dyDescent="0.15"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</row>
    <row r="113" spans="18:46" s="102" customFormat="1" ht="14" x14ac:dyDescent="0.15"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</row>
    <row r="114" spans="18:46" s="102" customFormat="1" ht="14" x14ac:dyDescent="0.15"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</row>
    <row r="115" spans="18:46" s="102" customFormat="1" ht="14" x14ac:dyDescent="0.15"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</row>
    <row r="116" spans="18:46" s="102" customFormat="1" ht="14" x14ac:dyDescent="0.15"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</row>
    <row r="117" spans="18:46" s="102" customFormat="1" ht="14" x14ac:dyDescent="0.15"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</row>
    <row r="118" spans="18:46" s="102" customFormat="1" ht="14" x14ac:dyDescent="0.15"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</row>
    <row r="119" spans="18:46" s="102" customFormat="1" ht="14" x14ac:dyDescent="0.15"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</row>
    <row r="120" spans="18:46" s="102" customFormat="1" ht="14" x14ac:dyDescent="0.15"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</row>
    <row r="121" spans="18:46" s="102" customFormat="1" ht="14" x14ac:dyDescent="0.15"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</row>
    <row r="122" spans="18:46" s="102" customFormat="1" ht="14" x14ac:dyDescent="0.15"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</row>
    <row r="123" spans="18:46" s="102" customFormat="1" ht="14" x14ac:dyDescent="0.15"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</row>
    <row r="124" spans="18:46" s="102" customFormat="1" ht="14" x14ac:dyDescent="0.15"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</row>
    <row r="125" spans="18:46" s="102" customFormat="1" ht="14" x14ac:dyDescent="0.15"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</row>
    <row r="126" spans="18:46" s="102" customFormat="1" ht="14" x14ac:dyDescent="0.15"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</row>
    <row r="127" spans="18:46" s="102" customFormat="1" ht="14" x14ac:dyDescent="0.15"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</row>
    <row r="128" spans="18:46" s="102" customFormat="1" ht="14" x14ac:dyDescent="0.15"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</row>
    <row r="129" spans="18:46" s="102" customFormat="1" ht="14" x14ac:dyDescent="0.15"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</row>
    <row r="130" spans="18:46" s="102" customFormat="1" ht="14" x14ac:dyDescent="0.15"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</row>
    <row r="131" spans="18:46" s="102" customFormat="1" ht="14" x14ac:dyDescent="0.15"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</row>
    <row r="132" spans="18:46" s="102" customFormat="1" ht="14" x14ac:dyDescent="0.15"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</row>
    <row r="133" spans="18:46" s="102" customFormat="1" ht="14" x14ac:dyDescent="0.15"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</row>
    <row r="134" spans="18:46" s="102" customFormat="1" ht="14" x14ac:dyDescent="0.15"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</row>
    <row r="135" spans="18:46" s="102" customFormat="1" ht="14" x14ac:dyDescent="0.15"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</row>
    <row r="136" spans="18:46" s="102" customFormat="1" ht="14" x14ac:dyDescent="0.15"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</row>
    <row r="137" spans="18:46" s="102" customFormat="1" ht="14" x14ac:dyDescent="0.15"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</row>
    <row r="138" spans="18:46" s="102" customFormat="1" ht="14" x14ac:dyDescent="0.15"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</row>
    <row r="139" spans="18:46" s="102" customFormat="1" ht="14" x14ac:dyDescent="0.15"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</row>
    <row r="140" spans="18:46" s="102" customFormat="1" ht="14" x14ac:dyDescent="0.15"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</row>
    <row r="141" spans="18:46" s="102" customFormat="1" ht="14" x14ac:dyDescent="0.15"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</row>
    <row r="142" spans="18:46" s="102" customFormat="1" ht="14" x14ac:dyDescent="0.15"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</row>
    <row r="143" spans="18:46" s="102" customFormat="1" ht="14" x14ac:dyDescent="0.15"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</row>
    <row r="144" spans="18:46" s="102" customFormat="1" ht="14" x14ac:dyDescent="0.15"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</row>
    <row r="145" spans="18:46" s="102" customFormat="1" ht="14" x14ac:dyDescent="0.15"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</row>
    <row r="146" spans="18:46" s="102" customFormat="1" ht="14" x14ac:dyDescent="0.15"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</row>
    <row r="147" spans="18:46" s="102" customFormat="1" ht="14" x14ac:dyDescent="0.15"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</row>
    <row r="148" spans="18:46" s="102" customFormat="1" ht="14" x14ac:dyDescent="0.15"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</row>
    <row r="149" spans="18:46" s="102" customFormat="1" ht="14" x14ac:dyDescent="0.15"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</row>
    <row r="150" spans="18:46" s="102" customFormat="1" ht="14" x14ac:dyDescent="0.15"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</row>
    <row r="151" spans="18:46" s="102" customFormat="1" ht="14" x14ac:dyDescent="0.15"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</row>
    <row r="152" spans="18:46" s="102" customFormat="1" ht="14" x14ac:dyDescent="0.15"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</row>
    <row r="153" spans="18:46" s="102" customFormat="1" ht="14" x14ac:dyDescent="0.15"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</row>
    <row r="154" spans="18:46" s="102" customFormat="1" ht="14" x14ac:dyDescent="0.15"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</row>
    <row r="155" spans="18:46" s="102" customFormat="1" ht="14" x14ac:dyDescent="0.15"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</row>
    <row r="156" spans="18:46" s="102" customFormat="1" ht="14" x14ac:dyDescent="0.15"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</row>
    <row r="157" spans="18:46" s="102" customFormat="1" ht="14" x14ac:dyDescent="0.15"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</row>
    <row r="158" spans="18:46" s="102" customFormat="1" ht="14" x14ac:dyDescent="0.15"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</row>
    <row r="159" spans="18:46" s="102" customFormat="1" ht="14" x14ac:dyDescent="0.15"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</row>
    <row r="160" spans="18:46" s="102" customFormat="1" ht="14" x14ac:dyDescent="0.15"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</row>
    <row r="161" spans="18:46" s="102" customFormat="1" ht="14" x14ac:dyDescent="0.15"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</row>
    <row r="162" spans="18:46" s="102" customFormat="1" ht="14" x14ac:dyDescent="0.15"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</row>
    <row r="163" spans="18:46" s="102" customFormat="1" ht="14" x14ac:dyDescent="0.15"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</row>
    <row r="164" spans="18:46" s="102" customFormat="1" ht="14" x14ac:dyDescent="0.15"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</row>
    <row r="165" spans="18:46" s="102" customFormat="1" ht="14" x14ac:dyDescent="0.15"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</row>
    <row r="166" spans="18:46" s="102" customFormat="1" ht="14" x14ac:dyDescent="0.15"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</row>
    <row r="167" spans="18:46" s="102" customFormat="1" ht="14" x14ac:dyDescent="0.15"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</row>
    <row r="168" spans="18:46" s="102" customFormat="1" ht="14" x14ac:dyDescent="0.15"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</row>
    <row r="169" spans="18:46" s="102" customFormat="1" ht="14" x14ac:dyDescent="0.15"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</row>
    <row r="170" spans="18:46" s="102" customFormat="1" ht="14" x14ac:dyDescent="0.15"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</row>
    <row r="171" spans="18:46" s="102" customFormat="1" ht="14" x14ac:dyDescent="0.15"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</row>
    <row r="172" spans="18:46" s="102" customFormat="1" ht="14" x14ac:dyDescent="0.15"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</row>
    <row r="173" spans="18:46" s="102" customFormat="1" ht="14" x14ac:dyDescent="0.15"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</row>
    <row r="174" spans="18:46" s="102" customFormat="1" ht="14" x14ac:dyDescent="0.15"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</row>
    <row r="175" spans="18:46" s="102" customFormat="1" ht="14" x14ac:dyDescent="0.15"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</row>
    <row r="176" spans="18:46" s="102" customFormat="1" ht="14" x14ac:dyDescent="0.15"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</row>
    <row r="177" spans="18:46" s="102" customFormat="1" ht="14" x14ac:dyDescent="0.15"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</row>
    <row r="178" spans="18:46" s="102" customFormat="1" ht="14" x14ac:dyDescent="0.15"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</row>
    <row r="179" spans="18:46" s="102" customFormat="1" ht="14" x14ac:dyDescent="0.15"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</row>
    <row r="180" spans="18:46" s="102" customFormat="1" ht="14" x14ac:dyDescent="0.15"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</row>
    <row r="181" spans="18:46" s="102" customFormat="1" ht="14" x14ac:dyDescent="0.15"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</row>
    <row r="182" spans="18:46" s="102" customFormat="1" ht="14" x14ac:dyDescent="0.15"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</row>
    <row r="183" spans="18:46" s="102" customFormat="1" ht="14" x14ac:dyDescent="0.15"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</row>
    <row r="184" spans="18:46" s="102" customFormat="1" ht="14" x14ac:dyDescent="0.15"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</row>
    <row r="185" spans="18:46" s="102" customFormat="1" ht="14" x14ac:dyDescent="0.15"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</row>
    <row r="186" spans="18:46" s="102" customFormat="1" ht="14" x14ac:dyDescent="0.15"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</row>
    <row r="187" spans="18:46" s="102" customFormat="1" ht="14" x14ac:dyDescent="0.15"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</row>
    <row r="188" spans="18:46" s="102" customFormat="1" ht="14" x14ac:dyDescent="0.15"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</row>
    <row r="189" spans="18:46" s="102" customFormat="1" ht="14" x14ac:dyDescent="0.15"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</row>
    <row r="190" spans="18:46" s="102" customFormat="1" ht="14" x14ac:dyDescent="0.15"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</row>
    <row r="191" spans="18:46" s="102" customFormat="1" ht="14" x14ac:dyDescent="0.15"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</row>
    <row r="192" spans="18:46" s="102" customFormat="1" ht="14" x14ac:dyDescent="0.15"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</row>
    <row r="193" spans="18:46" s="102" customFormat="1" ht="14" x14ac:dyDescent="0.15"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</row>
    <row r="194" spans="18:46" s="102" customFormat="1" ht="14" x14ac:dyDescent="0.15"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</row>
    <row r="195" spans="18:46" s="102" customFormat="1" ht="14" x14ac:dyDescent="0.15"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</row>
    <row r="196" spans="18:46" s="102" customFormat="1" ht="14" x14ac:dyDescent="0.15"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</row>
    <row r="197" spans="18:46" s="102" customFormat="1" ht="14" x14ac:dyDescent="0.15"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</row>
    <row r="198" spans="18:46" s="102" customFormat="1" ht="14" x14ac:dyDescent="0.15"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</row>
    <row r="199" spans="18:46" s="102" customFormat="1" ht="14" x14ac:dyDescent="0.15"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18:46" s="102" customFormat="1" ht="14" x14ac:dyDescent="0.15"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</row>
    <row r="201" spans="18:46" s="102" customFormat="1" ht="14" x14ac:dyDescent="0.15"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</row>
    <row r="202" spans="18:46" s="102" customFormat="1" ht="14" x14ac:dyDescent="0.15"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</row>
    <row r="203" spans="18:46" s="102" customFormat="1" ht="14" x14ac:dyDescent="0.15"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</row>
    <row r="204" spans="18:46" s="102" customFormat="1" ht="14" x14ac:dyDescent="0.15"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</row>
    <row r="205" spans="18:46" s="102" customFormat="1" ht="14" x14ac:dyDescent="0.15"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</row>
    <row r="206" spans="18:46" s="102" customFormat="1" ht="14" x14ac:dyDescent="0.15"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</row>
    <row r="207" spans="18:46" s="102" customFormat="1" ht="14" x14ac:dyDescent="0.15"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</row>
    <row r="208" spans="18:46" s="102" customFormat="1" ht="14" x14ac:dyDescent="0.15"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</row>
    <row r="209" spans="18:46" s="102" customFormat="1" ht="14" x14ac:dyDescent="0.15"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</row>
    <row r="210" spans="18:46" s="102" customFormat="1" ht="14" x14ac:dyDescent="0.15"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</row>
    <row r="211" spans="18:46" s="102" customFormat="1" ht="14" x14ac:dyDescent="0.15"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</row>
    <row r="212" spans="18:46" s="102" customFormat="1" ht="14" x14ac:dyDescent="0.15"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</row>
    <row r="213" spans="18:46" s="102" customFormat="1" ht="14" x14ac:dyDescent="0.15"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</row>
    <row r="214" spans="18:46" s="102" customFormat="1" ht="14" x14ac:dyDescent="0.15"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</row>
    <row r="215" spans="18:46" s="102" customFormat="1" ht="14" x14ac:dyDescent="0.15"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</row>
    <row r="216" spans="18:46" s="102" customFormat="1" ht="14" x14ac:dyDescent="0.15"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</row>
    <row r="217" spans="18:46" s="102" customFormat="1" ht="14" x14ac:dyDescent="0.15"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</row>
    <row r="218" spans="18:46" s="102" customFormat="1" ht="14" x14ac:dyDescent="0.15"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</row>
    <row r="219" spans="18:46" s="102" customFormat="1" ht="14" x14ac:dyDescent="0.15"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</row>
    <row r="220" spans="18:46" s="102" customFormat="1" ht="14" x14ac:dyDescent="0.15"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</row>
    <row r="221" spans="18:46" s="102" customFormat="1" ht="14" x14ac:dyDescent="0.15"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</row>
    <row r="222" spans="18:46" s="102" customFormat="1" ht="14" x14ac:dyDescent="0.15"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</row>
    <row r="223" spans="18:46" s="102" customFormat="1" ht="14" x14ac:dyDescent="0.15"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</row>
    <row r="224" spans="18:46" s="102" customFormat="1" ht="14" x14ac:dyDescent="0.15"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</row>
    <row r="225" spans="18:46" s="102" customFormat="1" ht="14" x14ac:dyDescent="0.15"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</row>
    <row r="226" spans="18:46" s="102" customFormat="1" ht="14" x14ac:dyDescent="0.15"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</row>
    <row r="227" spans="18:46" s="102" customFormat="1" ht="14" x14ac:dyDescent="0.15"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</row>
    <row r="228" spans="18:46" s="102" customFormat="1" ht="14" x14ac:dyDescent="0.15"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</row>
    <row r="229" spans="18:46" s="102" customFormat="1" ht="14" x14ac:dyDescent="0.15"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</row>
    <row r="230" spans="18:46" s="102" customFormat="1" ht="14" x14ac:dyDescent="0.15"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</row>
    <row r="231" spans="18:46" s="102" customFormat="1" ht="14" x14ac:dyDescent="0.15"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</row>
    <row r="232" spans="18:46" s="102" customFormat="1" ht="14" x14ac:dyDescent="0.15"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</row>
    <row r="233" spans="18:46" s="102" customFormat="1" ht="14" x14ac:dyDescent="0.15"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</row>
    <row r="234" spans="18:46" s="102" customFormat="1" ht="14" x14ac:dyDescent="0.15"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</row>
    <row r="235" spans="18:46" s="102" customFormat="1" ht="14" x14ac:dyDescent="0.15"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</row>
    <row r="236" spans="18:46" s="102" customFormat="1" ht="14" x14ac:dyDescent="0.15"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</row>
    <row r="237" spans="18:46" s="102" customFormat="1" ht="14" x14ac:dyDescent="0.15"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</row>
    <row r="238" spans="18:46" s="102" customFormat="1" ht="14" x14ac:dyDescent="0.15"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</row>
    <row r="239" spans="18:46" s="102" customFormat="1" ht="14" x14ac:dyDescent="0.15"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</row>
    <row r="240" spans="18:46" s="102" customFormat="1" ht="14" x14ac:dyDescent="0.15"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</row>
    <row r="241" spans="18:46" s="102" customFormat="1" ht="14" x14ac:dyDescent="0.15"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</row>
    <row r="242" spans="18:46" s="102" customFormat="1" ht="14" x14ac:dyDescent="0.15"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</row>
    <row r="243" spans="18:46" s="102" customFormat="1" ht="14" x14ac:dyDescent="0.15"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</row>
    <row r="244" spans="18:46" s="102" customFormat="1" ht="14" x14ac:dyDescent="0.15"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</row>
    <row r="245" spans="18:46" s="102" customFormat="1" ht="14" x14ac:dyDescent="0.15"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</row>
    <row r="246" spans="18:46" s="102" customFormat="1" ht="14" x14ac:dyDescent="0.15"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</row>
    <row r="247" spans="18:46" s="102" customFormat="1" ht="14" x14ac:dyDescent="0.15"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</row>
    <row r="248" spans="18:46" s="102" customFormat="1" ht="14" x14ac:dyDescent="0.15"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</row>
    <row r="249" spans="18:46" s="102" customFormat="1" ht="14" x14ac:dyDescent="0.15"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</row>
    <row r="250" spans="18:46" s="102" customFormat="1" ht="14" x14ac:dyDescent="0.15"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</row>
    <row r="251" spans="18:46" s="102" customFormat="1" ht="14" x14ac:dyDescent="0.15"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</row>
    <row r="252" spans="18:46" s="102" customFormat="1" ht="14" x14ac:dyDescent="0.15"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</row>
    <row r="253" spans="18:46" s="102" customFormat="1" ht="14" x14ac:dyDescent="0.15"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</row>
    <row r="254" spans="18:46" s="102" customFormat="1" ht="14" x14ac:dyDescent="0.15"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</row>
    <row r="255" spans="18:46" s="102" customFormat="1" ht="14" x14ac:dyDescent="0.15"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</row>
    <row r="256" spans="18:46" s="102" customFormat="1" ht="14" x14ac:dyDescent="0.15"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</row>
    <row r="257" spans="18:46" s="102" customFormat="1" ht="14" x14ac:dyDescent="0.15"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</row>
    <row r="258" spans="18:46" s="102" customFormat="1" ht="14" x14ac:dyDescent="0.15"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</row>
    <row r="259" spans="18:46" s="102" customFormat="1" ht="14" x14ac:dyDescent="0.15"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</row>
    <row r="260" spans="18:46" s="102" customFormat="1" ht="14" x14ac:dyDescent="0.15"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</row>
    <row r="261" spans="18:46" s="102" customFormat="1" ht="14" x14ac:dyDescent="0.15"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</row>
    <row r="262" spans="18:46" s="102" customFormat="1" ht="14" x14ac:dyDescent="0.15"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</row>
    <row r="263" spans="18:46" s="102" customFormat="1" ht="14" x14ac:dyDescent="0.15"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</row>
    <row r="264" spans="18:46" s="102" customFormat="1" ht="14" x14ac:dyDescent="0.15"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</row>
    <row r="265" spans="18:46" s="102" customFormat="1" ht="14" x14ac:dyDescent="0.15"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</row>
    <row r="266" spans="18:46" s="102" customFormat="1" ht="14" x14ac:dyDescent="0.15"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</row>
    <row r="267" spans="18:46" s="102" customFormat="1" ht="14" x14ac:dyDescent="0.15"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</row>
    <row r="268" spans="18:46" s="102" customFormat="1" ht="14" x14ac:dyDescent="0.15"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</row>
    <row r="269" spans="18:46" s="102" customFormat="1" ht="14" x14ac:dyDescent="0.15"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</row>
    <row r="270" spans="18:46" s="102" customFormat="1" ht="14" x14ac:dyDescent="0.15"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</row>
    <row r="271" spans="18:46" s="102" customFormat="1" ht="14" x14ac:dyDescent="0.15"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</row>
    <row r="272" spans="18:46" s="102" customFormat="1" ht="14" x14ac:dyDescent="0.15"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</row>
    <row r="273" spans="18:46" s="102" customFormat="1" ht="14" x14ac:dyDescent="0.15"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</row>
    <row r="274" spans="18:46" s="102" customFormat="1" ht="14" x14ac:dyDescent="0.15"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</row>
    <row r="275" spans="18:46" s="102" customFormat="1" ht="14" x14ac:dyDescent="0.15"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</row>
    <row r="276" spans="18:46" s="102" customFormat="1" ht="14" x14ac:dyDescent="0.15"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</row>
    <row r="277" spans="18:46" s="102" customFormat="1" ht="14" x14ac:dyDescent="0.15"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</row>
    <row r="278" spans="18:46" s="102" customFormat="1" ht="14" x14ac:dyDescent="0.15"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</row>
    <row r="279" spans="18:46" s="102" customFormat="1" ht="14" x14ac:dyDescent="0.15"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</row>
    <row r="280" spans="18:46" s="102" customFormat="1" ht="14" x14ac:dyDescent="0.15"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</row>
    <row r="281" spans="18:46" s="102" customFormat="1" ht="14" x14ac:dyDescent="0.15"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</row>
    <row r="282" spans="18:46" s="102" customFormat="1" ht="14" x14ac:dyDescent="0.15"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</row>
    <row r="283" spans="18:46" s="102" customFormat="1" ht="14" x14ac:dyDescent="0.15"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</row>
    <row r="284" spans="18:46" s="102" customFormat="1" ht="14" x14ac:dyDescent="0.15"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</row>
    <row r="285" spans="18:46" s="102" customFormat="1" ht="14" x14ac:dyDescent="0.15"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</row>
    <row r="286" spans="18:46" s="102" customFormat="1" ht="14" x14ac:dyDescent="0.15"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</row>
    <row r="287" spans="18:46" s="102" customFormat="1" ht="14" x14ac:dyDescent="0.15"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</row>
    <row r="288" spans="18:46" s="102" customFormat="1" ht="14" x14ac:dyDescent="0.15"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</row>
    <row r="289" spans="18:46" s="102" customFormat="1" ht="14" x14ac:dyDescent="0.15"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</row>
    <row r="290" spans="18:46" s="102" customFormat="1" ht="14" x14ac:dyDescent="0.15"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</row>
    <row r="291" spans="18:46" s="102" customFormat="1" ht="14" x14ac:dyDescent="0.15"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</row>
    <row r="292" spans="18:46" s="102" customFormat="1" ht="14" x14ac:dyDescent="0.15"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</row>
    <row r="293" spans="18:46" s="102" customFormat="1" ht="14" x14ac:dyDescent="0.15"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</row>
    <row r="294" spans="18:46" s="102" customFormat="1" ht="14" x14ac:dyDescent="0.15"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</row>
    <row r="295" spans="18:46" s="102" customFormat="1" ht="14" x14ac:dyDescent="0.15"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</row>
    <row r="296" spans="18:46" s="102" customFormat="1" ht="14" x14ac:dyDescent="0.15"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</row>
    <row r="297" spans="18:46" s="102" customFormat="1" ht="14" x14ac:dyDescent="0.15"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</row>
    <row r="298" spans="18:46" s="102" customFormat="1" ht="14" x14ac:dyDescent="0.15"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</row>
    <row r="299" spans="18:46" s="102" customFormat="1" ht="14" x14ac:dyDescent="0.15"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</row>
    <row r="300" spans="18:46" s="102" customFormat="1" ht="14" x14ac:dyDescent="0.15"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</row>
    <row r="301" spans="18:46" s="102" customFormat="1" ht="14" x14ac:dyDescent="0.15"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</row>
    <row r="302" spans="18:46" s="102" customFormat="1" ht="14" x14ac:dyDescent="0.15"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</row>
    <row r="303" spans="18:46" s="102" customFormat="1" ht="14" x14ac:dyDescent="0.15"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</row>
    <row r="304" spans="18:46" s="102" customFormat="1" ht="14" x14ac:dyDescent="0.15"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</row>
    <row r="305" spans="18:46" s="102" customFormat="1" ht="14" x14ac:dyDescent="0.15"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</row>
    <row r="306" spans="18:46" s="102" customFormat="1" ht="14" x14ac:dyDescent="0.15"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</row>
    <row r="307" spans="18:46" s="102" customFormat="1" ht="14" x14ac:dyDescent="0.15"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</row>
    <row r="308" spans="18:46" s="102" customFormat="1" ht="14" x14ac:dyDescent="0.15"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</row>
    <row r="309" spans="18:46" s="102" customFormat="1" ht="14" x14ac:dyDescent="0.15"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</row>
    <row r="310" spans="18:46" s="102" customFormat="1" ht="14" x14ac:dyDescent="0.15"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</row>
    <row r="311" spans="18:46" s="102" customFormat="1" ht="14" x14ac:dyDescent="0.15"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</row>
    <row r="312" spans="18:46" s="102" customFormat="1" ht="14" x14ac:dyDescent="0.15"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</row>
    <row r="313" spans="18:46" s="102" customFormat="1" ht="14" x14ac:dyDescent="0.15"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</row>
    <row r="314" spans="18:46" s="102" customFormat="1" ht="14" x14ac:dyDescent="0.15"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</row>
    <row r="315" spans="18:46" s="102" customFormat="1" ht="14" x14ac:dyDescent="0.15"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</row>
    <row r="316" spans="18:46" s="102" customFormat="1" ht="14" x14ac:dyDescent="0.15"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</row>
    <row r="317" spans="18:46" s="102" customFormat="1" ht="14" x14ac:dyDescent="0.15"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</row>
    <row r="318" spans="18:46" s="102" customFormat="1" ht="14" x14ac:dyDescent="0.15"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</row>
    <row r="319" spans="18:46" s="102" customFormat="1" ht="14" x14ac:dyDescent="0.15"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</row>
    <row r="320" spans="18:46" s="102" customFormat="1" ht="14" x14ac:dyDescent="0.15"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</row>
    <row r="321" spans="18:46" s="102" customFormat="1" ht="14" x14ac:dyDescent="0.15"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</row>
    <row r="322" spans="18:46" s="102" customFormat="1" ht="14" x14ac:dyDescent="0.15"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</row>
    <row r="323" spans="18:46" s="102" customFormat="1" ht="14" x14ac:dyDescent="0.15"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</row>
    <row r="324" spans="18:46" s="102" customFormat="1" ht="14" x14ac:dyDescent="0.15"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</row>
    <row r="325" spans="18:46" s="102" customFormat="1" ht="14" x14ac:dyDescent="0.15"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</row>
    <row r="326" spans="18:46" s="102" customFormat="1" ht="14" x14ac:dyDescent="0.15"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</row>
    <row r="327" spans="18:46" s="102" customFormat="1" ht="14" x14ac:dyDescent="0.15"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</row>
    <row r="328" spans="18:46" s="102" customFormat="1" ht="14" x14ac:dyDescent="0.15"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</row>
    <row r="329" spans="18:46" s="102" customFormat="1" ht="14" x14ac:dyDescent="0.15"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</row>
    <row r="330" spans="18:46" s="102" customFormat="1" ht="14" x14ac:dyDescent="0.15"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</row>
    <row r="331" spans="18:46" s="102" customFormat="1" ht="14" x14ac:dyDescent="0.15"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</row>
    <row r="332" spans="18:46" s="102" customFormat="1" ht="14" x14ac:dyDescent="0.15"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</row>
    <row r="333" spans="18:46" s="102" customFormat="1" ht="14" x14ac:dyDescent="0.15"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</row>
    <row r="334" spans="18:46" s="102" customFormat="1" ht="14" x14ac:dyDescent="0.15"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</row>
    <row r="335" spans="18:46" s="102" customFormat="1" ht="14" x14ac:dyDescent="0.15"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</row>
    <row r="336" spans="18:46" s="102" customFormat="1" ht="14" x14ac:dyDescent="0.15"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</row>
    <row r="337" spans="18:46" s="102" customFormat="1" ht="14" x14ac:dyDescent="0.15"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</row>
    <row r="338" spans="18:46" s="102" customFormat="1" ht="14" x14ac:dyDescent="0.15"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</row>
    <row r="339" spans="18:46" s="102" customFormat="1" ht="14" x14ac:dyDescent="0.15"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</row>
    <row r="340" spans="18:46" s="102" customFormat="1" ht="14" x14ac:dyDescent="0.15"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</row>
    <row r="341" spans="18:46" s="102" customFormat="1" ht="14" x14ac:dyDescent="0.15"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</row>
    <row r="342" spans="18:46" s="102" customFormat="1" ht="14" x14ac:dyDescent="0.15"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</row>
    <row r="343" spans="18:46" s="102" customFormat="1" ht="14" x14ac:dyDescent="0.15"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</row>
    <row r="344" spans="18:46" s="102" customFormat="1" ht="14" x14ac:dyDescent="0.15"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</row>
    <row r="345" spans="18:46" s="102" customFormat="1" x14ac:dyDescent="0.15"/>
    <row r="346" spans="18:46" s="102" customFormat="1" x14ac:dyDescent="0.15"/>
    <row r="347" spans="18:46" s="102" customFormat="1" x14ac:dyDescent="0.15"/>
    <row r="348" spans="18:46" s="102" customFormat="1" x14ac:dyDescent="0.15"/>
    <row r="349" spans="18:46" s="102" customFormat="1" x14ac:dyDescent="0.15"/>
    <row r="350" spans="18:46" s="102" customFormat="1" x14ac:dyDescent="0.15"/>
    <row r="351" spans="18:46" s="102" customFormat="1" x14ac:dyDescent="0.15"/>
    <row r="352" spans="18:46" s="102" customFormat="1" x14ac:dyDescent="0.15"/>
    <row r="353" s="102" customFormat="1" x14ac:dyDescent="0.15"/>
    <row r="354" s="102" customFormat="1" x14ac:dyDescent="0.15"/>
    <row r="355" s="102" customFormat="1" x14ac:dyDescent="0.15"/>
    <row r="356" s="102" customFormat="1" x14ac:dyDescent="0.15"/>
    <row r="357" s="102" customFormat="1" x14ac:dyDescent="0.15"/>
    <row r="358" s="102" customFormat="1" x14ac:dyDescent="0.15"/>
    <row r="359" s="102" customFormat="1" x14ac:dyDescent="0.15"/>
    <row r="360" s="102" customFormat="1" x14ac:dyDescent="0.15"/>
    <row r="361" s="102" customFormat="1" x14ac:dyDescent="0.15"/>
    <row r="362" s="102" customFormat="1" x14ac:dyDescent="0.15"/>
    <row r="363" s="102" customFormat="1" x14ac:dyDescent="0.15"/>
    <row r="364" s="102" customFormat="1" x14ac:dyDescent="0.15"/>
    <row r="365" s="102" customFormat="1" x14ac:dyDescent="0.15"/>
    <row r="366" s="102" customFormat="1" x14ac:dyDescent="0.15"/>
    <row r="367" s="102" customFormat="1" x14ac:dyDescent="0.15"/>
    <row r="368" s="102" customFormat="1" x14ac:dyDescent="0.15"/>
    <row r="369" s="102" customFormat="1" x14ac:dyDescent="0.15"/>
    <row r="370" s="102" customFormat="1" x14ac:dyDescent="0.15"/>
    <row r="371" s="102" customFormat="1" x14ac:dyDescent="0.15"/>
    <row r="372" s="102" customFormat="1" x14ac:dyDescent="0.15"/>
    <row r="373" s="102" customFormat="1" x14ac:dyDescent="0.15"/>
    <row r="374" s="102" customFormat="1" x14ac:dyDescent="0.15"/>
    <row r="375" s="102" customFormat="1" x14ac:dyDescent="0.15"/>
    <row r="376" s="102" customFormat="1" x14ac:dyDescent="0.15"/>
    <row r="377" s="102" customFormat="1" x14ac:dyDescent="0.15"/>
    <row r="378" s="102" customFormat="1" x14ac:dyDescent="0.15"/>
    <row r="379" s="102" customFormat="1" x14ac:dyDescent="0.15"/>
    <row r="380" s="102" customFormat="1" x14ac:dyDescent="0.15"/>
    <row r="381" s="102" customFormat="1" x14ac:dyDescent="0.15"/>
    <row r="382" s="102" customFormat="1" x14ac:dyDescent="0.15"/>
    <row r="383" s="102" customFormat="1" x14ac:dyDescent="0.15"/>
    <row r="384" s="102" customFormat="1" x14ac:dyDescent="0.15"/>
    <row r="385" s="102" customFormat="1" x14ac:dyDescent="0.15"/>
    <row r="386" s="102" customFormat="1" x14ac:dyDescent="0.15"/>
    <row r="387" s="102" customFormat="1" x14ac:dyDescent="0.15"/>
    <row r="388" s="102" customFormat="1" x14ac:dyDescent="0.15"/>
    <row r="389" s="102" customFormat="1" x14ac:dyDescent="0.15"/>
    <row r="390" s="102" customFormat="1" x14ac:dyDescent="0.15"/>
    <row r="391" s="102" customFormat="1" x14ac:dyDescent="0.15"/>
    <row r="392" s="102" customFormat="1" x14ac:dyDescent="0.15"/>
    <row r="393" s="102" customFormat="1" x14ac:dyDescent="0.15"/>
    <row r="394" s="102" customFormat="1" x14ac:dyDescent="0.15"/>
    <row r="395" s="102" customFormat="1" x14ac:dyDescent="0.15"/>
  </sheetData>
  <sheetProtection algorithmName="SHA-512" hashValue="FW9DMgDqDU7OAlPG4nUMGPtVacW4sWikeDdSV5FMDBc68mJjSJWdASuA5FenwLp6xcdNFeOy4Y120jYvWkiAcw==" saltValue="lfal0UVuAwV+dTXuJeR8eA==" spinCount="100000" sheet="1" objects="1" scenarios="1"/>
  <conditionalFormatting sqref="A8:Q21">
    <cfRule type="expression" dxfId="4" priority="3">
      <formula>MOD(ROW(),2)=0</formula>
    </cfRule>
  </conditionalFormatting>
  <conditionalFormatting sqref="A30:Q43">
    <cfRule type="expression" dxfId="3" priority="2">
      <formula>MOD(ROW(),2)=0</formula>
    </cfRule>
  </conditionalFormatting>
  <conditionalFormatting sqref="A52:Q65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theme="6"/>
  </sheetPr>
  <dimension ref="A1:DT820"/>
  <sheetViews>
    <sheetView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16.6640625" style="66" customWidth="1"/>
    <col min="3" max="8" width="12.1640625" style="66" customWidth="1"/>
    <col min="9" max="124" width="10.83203125" style="102"/>
    <col min="125" max="16384" width="10.83203125" style="66"/>
  </cols>
  <sheetData>
    <row r="1" spans="1:37" s="102" customFormat="1" ht="14" x14ac:dyDescent="0.15">
      <c r="A1" s="101" t="s">
        <v>24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</row>
    <row r="2" spans="1:37" s="102" customFormat="1" ht="14" x14ac:dyDescent="0.15">
      <c r="A2" s="103" t="s">
        <v>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</row>
    <row r="3" spans="1:37" s="102" customFormat="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</row>
    <row r="7" spans="1:37" ht="30" x14ac:dyDescent="0.15">
      <c r="A7" s="129" t="s">
        <v>144</v>
      </c>
      <c r="B7" s="121" t="s">
        <v>320</v>
      </c>
      <c r="C7" s="120" t="s">
        <v>204</v>
      </c>
      <c r="D7" s="120" t="s">
        <v>22</v>
      </c>
      <c r="E7" s="122" t="s">
        <v>205</v>
      </c>
      <c r="F7" s="120" t="s">
        <v>206</v>
      </c>
      <c r="G7" s="123" t="s">
        <v>207</v>
      </c>
      <c r="H7" s="128" t="s">
        <v>23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</row>
    <row r="8" spans="1:37" ht="18" customHeight="1" thickBot="1" x14ac:dyDescent="0.2">
      <c r="A8" s="78" t="str">
        <f>'ERG Oct 2017'!K2</f>
        <v>Ergon Energy</v>
      </c>
      <c r="B8" s="98" t="str">
        <f>'ERG Oct 2017'!L2</f>
        <v>Regulated</v>
      </c>
      <c r="C8" s="80">
        <f>91*'ERG Oct 2017'!M2/100</f>
        <v>109.65409</v>
      </c>
      <c r="D8" s="80">
        <f>$C$5*'ERG Oct 2017'!N2/100</f>
        <v>1386</v>
      </c>
      <c r="E8" s="81">
        <v>0</v>
      </c>
      <c r="F8" s="82">
        <f>SUM(C8:E8)</f>
        <v>1495.65409</v>
      </c>
      <c r="G8" s="83">
        <f>F8*4</f>
        <v>5982.61636</v>
      </c>
      <c r="H8" s="84">
        <f>G8*1.1</f>
        <v>6580.8779960000002</v>
      </c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</row>
    <row r="9" spans="1:37" s="102" customFormat="1" ht="14" x14ac:dyDescent="0.15"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</row>
    <row r="10" spans="1:37" s="102" customFormat="1" ht="15" thickBot="1" x14ac:dyDescent="0.2"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30" x14ac:dyDescent="0.15">
      <c r="A16" s="129" t="s">
        <v>144</v>
      </c>
      <c r="B16" s="121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</row>
    <row r="17" spans="1:37" ht="18" customHeight="1" thickBot="1" x14ac:dyDescent="0.2">
      <c r="A17" s="78" t="str">
        <f>'ERG Oct 2017'!K3</f>
        <v>Ergon Energy</v>
      </c>
      <c r="B17" s="98" t="str">
        <f>'ERG Oct 2017'!L3</f>
        <v>Regulated</v>
      </c>
      <c r="C17" s="80">
        <f>91*'ERG Oct 2017'!M3/100</f>
        <v>109.65409</v>
      </c>
      <c r="D17" s="80">
        <f>(C12*C13)*'ERG Oct 2017'!N3/100</f>
        <v>970.2</v>
      </c>
      <c r="E17" s="81">
        <f>(C12*C14)*'ERG Oct 2017'!AF3/100</f>
        <v>236.61</v>
      </c>
      <c r="F17" s="82">
        <f>SUM(C17:E17)</f>
        <v>1316.4640899999999</v>
      </c>
      <c r="G17" s="83">
        <f>F17*4</f>
        <v>5265.8563599999998</v>
      </c>
      <c r="H17" s="84">
        <f>G17*1.1</f>
        <v>5792.4419960000005</v>
      </c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</row>
    <row r="18" spans="1:37" s="102" customFormat="1" ht="14" x14ac:dyDescent="0.15"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</row>
    <row r="19" spans="1:37" s="102" customFormat="1" ht="15" thickBot="1" x14ac:dyDescent="0.2"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</row>
    <row r="25" spans="1:37" ht="30" x14ac:dyDescent="0.15">
      <c r="A25" s="129" t="s">
        <v>144</v>
      </c>
      <c r="B25" s="121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</row>
    <row r="26" spans="1:37" ht="18" customHeight="1" thickBot="1" x14ac:dyDescent="0.2">
      <c r="A26" s="78" t="str">
        <f>'ERG Oct 2017'!K4</f>
        <v>Ergon Energy</v>
      </c>
      <c r="B26" s="98" t="str">
        <f>'ERG Oct 2017'!L4</f>
        <v>Regulated</v>
      </c>
      <c r="C26" s="80">
        <f>91*'ERG Oct 2017'!M4/100</f>
        <v>109.65409</v>
      </c>
      <c r="D26" s="90">
        <f>(C21*C22)*'ERG Oct 2017'!N4/100</f>
        <v>2001.825</v>
      </c>
      <c r="E26" s="80">
        <f>(C21*C23)*'ERG Oct 2017'!W4/100</f>
        <v>358.02</v>
      </c>
      <c r="F26" s="82">
        <f>SUM(C26:E26)</f>
        <v>2469.4990899999998</v>
      </c>
      <c r="G26" s="83">
        <f>F26*4</f>
        <v>9877.9963599999992</v>
      </c>
      <c r="H26" s="84">
        <f>G26*1.1</f>
        <v>10865.795996000001</v>
      </c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</row>
    <row r="27" spans="1:37" s="102" customFormat="1" ht="14" x14ac:dyDescent="0.15"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</row>
    <row r="28" spans="1:37" s="102" customFormat="1" ht="14" x14ac:dyDescent="0.15"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</row>
    <row r="29" spans="1:37" s="102" customFormat="1" ht="14" x14ac:dyDescent="0.15"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</row>
    <row r="30" spans="1:37" s="102" customFormat="1" ht="14" x14ac:dyDescent="0.15"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</row>
    <row r="31" spans="1:37" s="102" customFormat="1" ht="14" x14ac:dyDescent="0.15"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</row>
    <row r="32" spans="1:37" s="102" customFormat="1" ht="14" x14ac:dyDescent="0.15"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</row>
    <row r="33" spans="10:37" s="102" customFormat="1" ht="14" x14ac:dyDescent="0.15"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</row>
    <row r="34" spans="10:37" s="102" customFormat="1" ht="14" x14ac:dyDescent="0.15"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</row>
    <row r="35" spans="10:37" s="102" customFormat="1" ht="14" x14ac:dyDescent="0.15"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</row>
    <row r="36" spans="10:37" s="102" customFormat="1" ht="14" x14ac:dyDescent="0.15"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</row>
    <row r="37" spans="10:37" s="102" customFormat="1" x14ac:dyDescent="0.15"/>
    <row r="38" spans="10:37" s="102" customFormat="1" x14ac:dyDescent="0.15"/>
    <row r="39" spans="10:37" s="102" customFormat="1" x14ac:dyDescent="0.15"/>
    <row r="40" spans="10:37" s="102" customFormat="1" x14ac:dyDescent="0.15"/>
    <row r="41" spans="10:37" s="102" customFormat="1" x14ac:dyDescent="0.15"/>
    <row r="42" spans="10:37" s="102" customFormat="1" x14ac:dyDescent="0.15"/>
    <row r="43" spans="10:37" s="102" customFormat="1" x14ac:dyDescent="0.15"/>
    <row r="44" spans="10:37" s="102" customFormat="1" x14ac:dyDescent="0.15"/>
    <row r="45" spans="10:37" s="102" customFormat="1" x14ac:dyDescent="0.15"/>
    <row r="46" spans="10:37" s="102" customFormat="1" x14ac:dyDescent="0.15"/>
    <row r="47" spans="10:37" s="102" customFormat="1" x14ac:dyDescent="0.15"/>
    <row r="48" spans="10:37" s="102" customFormat="1" x14ac:dyDescent="0.15"/>
    <row r="49" s="102" customFormat="1" x14ac:dyDescent="0.15"/>
    <row r="50" s="102" customFormat="1" x14ac:dyDescent="0.15"/>
    <row r="51" s="102" customFormat="1" x14ac:dyDescent="0.15"/>
    <row r="52" s="102" customFormat="1" x14ac:dyDescent="0.15"/>
    <row r="53" s="102" customFormat="1" x14ac:dyDescent="0.15"/>
    <row r="54" s="102" customFormat="1" x14ac:dyDescent="0.15"/>
    <row r="55" s="102" customFormat="1" x14ac:dyDescent="0.15"/>
    <row r="56" s="102" customFormat="1" x14ac:dyDescent="0.15"/>
    <row r="57" s="102" customFormat="1" x14ac:dyDescent="0.15"/>
    <row r="58" s="102" customFormat="1" x14ac:dyDescent="0.15"/>
    <row r="59" s="102" customFormat="1" x14ac:dyDescent="0.15"/>
    <row r="60" s="102" customFormat="1" x14ac:dyDescent="0.15"/>
    <row r="61" s="102" customFormat="1" x14ac:dyDescent="0.15"/>
    <row r="62" s="102" customFormat="1" x14ac:dyDescent="0.15"/>
    <row r="63" s="102" customFormat="1" x14ac:dyDescent="0.15"/>
    <row r="64" s="102" customFormat="1" x14ac:dyDescent="0.15"/>
    <row r="65" s="102" customFormat="1" x14ac:dyDescent="0.15"/>
    <row r="66" s="102" customFormat="1" x14ac:dyDescent="0.15"/>
    <row r="67" s="102" customFormat="1" x14ac:dyDescent="0.15"/>
    <row r="68" s="102" customFormat="1" x14ac:dyDescent="0.15"/>
    <row r="69" s="102" customFormat="1" x14ac:dyDescent="0.15"/>
    <row r="70" s="102" customFormat="1" x14ac:dyDescent="0.15"/>
    <row r="71" s="102" customFormat="1" x14ac:dyDescent="0.15"/>
    <row r="72" s="102" customFormat="1" x14ac:dyDescent="0.15"/>
    <row r="73" s="102" customFormat="1" x14ac:dyDescent="0.15"/>
    <row r="74" s="102" customFormat="1" x14ac:dyDescent="0.15"/>
    <row r="75" s="102" customFormat="1" x14ac:dyDescent="0.15"/>
    <row r="76" s="102" customFormat="1" x14ac:dyDescent="0.15"/>
    <row r="77" s="102" customFormat="1" x14ac:dyDescent="0.15"/>
    <row r="78" s="102" customFormat="1" x14ac:dyDescent="0.15"/>
    <row r="79" s="102" customFormat="1" x14ac:dyDescent="0.15"/>
    <row r="80" s="102" customFormat="1" x14ac:dyDescent="0.15"/>
    <row r="81" s="102" customFormat="1" x14ac:dyDescent="0.15"/>
    <row r="82" s="102" customFormat="1" x14ac:dyDescent="0.15"/>
    <row r="83" s="102" customFormat="1" x14ac:dyDescent="0.15"/>
    <row r="84" s="102" customFormat="1" x14ac:dyDescent="0.15"/>
    <row r="85" s="102" customFormat="1" x14ac:dyDescent="0.15"/>
    <row r="86" s="102" customFormat="1" x14ac:dyDescent="0.15"/>
    <row r="87" s="102" customFormat="1" x14ac:dyDescent="0.15"/>
    <row r="88" s="102" customFormat="1" x14ac:dyDescent="0.15"/>
    <row r="89" s="102" customFormat="1" x14ac:dyDescent="0.15"/>
    <row r="90" s="102" customFormat="1" x14ac:dyDescent="0.15"/>
    <row r="91" s="102" customFormat="1" x14ac:dyDescent="0.15"/>
    <row r="92" s="102" customFormat="1" x14ac:dyDescent="0.15"/>
    <row r="93" s="102" customFormat="1" x14ac:dyDescent="0.15"/>
    <row r="94" s="102" customFormat="1" x14ac:dyDescent="0.15"/>
    <row r="95" s="102" customFormat="1" x14ac:dyDescent="0.15"/>
    <row r="96" s="102" customFormat="1" x14ac:dyDescent="0.15"/>
    <row r="97" s="102" customFormat="1" x14ac:dyDescent="0.15"/>
    <row r="98" s="102" customFormat="1" x14ac:dyDescent="0.15"/>
    <row r="99" s="102" customFormat="1" x14ac:dyDescent="0.15"/>
    <row r="100" s="102" customFormat="1" x14ac:dyDescent="0.15"/>
    <row r="101" s="102" customFormat="1" x14ac:dyDescent="0.15"/>
    <row r="102" s="102" customFormat="1" x14ac:dyDescent="0.15"/>
    <row r="103" s="102" customFormat="1" x14ac:dyDescent="0.15"/>
    <row r="104" s="102" customFormat="1" x14ac:dyDescent="0.15"/>
    <row r="105" s="102" customFormat="1" x14ac:dyDescent="0.15"/>
    <row r="106" s="102" customFormat="1" x14ac:dyDescent="0.15"/>
    <row r="107" s="102" customFormat="1" x14ac:dyDescent="0.15"/>
    <row r="108" s="102" customFormat="1" x14ac:dyDescent="0.15"/>
    <row r="109" s="102" customFormat="1" x14ac:dyDescent="0.15"/>
    <row r="110" s="102" customFormat="1" x14ac:dyDescent="0.15"/>
    <row r="111" s="102" customFormat="1" x14ac:dyDescent="0.15"/>
    <row r="112" s="102" customFormat="1" x14ac:dyDescent="0.15"/>
    <row r="113" s="102" customFormat="1" x14ac:dyDescent="0.15"/>
    <row r="114" s="102" customFormat="1" x14ac:dyDescent="0.15"/>
    <row r="115" s="102" customFormat="1" x14ac:dyDescent="0.15"/>
    <row r="116" s="102" customFormat="1" x14ac:dyDescent="0.15"/>
    <row r="117" s="102" customFormat="1" x14ac:dyDescent="0.15"/>
    <row r="118" s="102" customFormat="1" x14ac:dyDescent="0.15"/>
    <row r="119" s="102" customFormat="1" x14ac:dyDescent="0.15"/>
    <row r="120" s="102" customFormat="1" x14ac:dyDescent="0.15"/>
    <row r="121" s="102" customFormat="1" x14ac:dyDescent="0.15"/>
    <row r="122" s="102" customFormat="1" x14ac:dyDescent="0.15"/>
    <row r="123" s="102" customFormat="1" x14ac:dyDescent="0.15"/>
    <row r="124" s="102" customFormat="1" x14ac:dyDescent="0.15"/>
    <row r="125" s="102" customFormat="1" x14ac:dyDescent="0.15"/>
    <row r="126" s="102" customFormat="1" x14ac:dyDescent="0.15"/>
    <row r="127" s="102" customFormat="1" x14ac:dyDescent="0.15"/>
    <row r="128" s="102" customFormat="1" x14ac:dyDescent="0.15"/>
    <row r="129" s="102" customFormat="1" x14ac:dyDescent="0.15"/>
    <row r="130" s="102" customFormat="1" x14ac:dyDescent="0.15"/>
    <row r="131" s="102" customFormat="1" x14ac:dyDescent="0.15"/>
    <row r="132" s="102" customFormat="1" x14ac:dyDescent="0.15"/>
    <row r="133" s="102" customFormat="1" x14ac:dyDescent="0.15"/>
    <row r="134" s="102" customFormat="1" x14ac:dyDescent="0.15"/>
    <row r="135" s="102" customFormat="1" x14ac:dyDescent="0.15"/>
    <row r="136" s="102" customFormat="1" x14ac:dyDescent="0.15"/>
    <row r="137" s="102" customFormat="1" x14ac:dyDescent="0.15"/>
    <row r="138" s="102" customFormat="1" x14ac:dyDescent="0.15"/>
    <row r="139" s="102" customFormat="1" x14ac:dyDescent="0.15"/>
    <row r="140" s="102" customFormat="1" x14ac:dyDescent="0.15"/>
    <row r="141" s="102" customFormat="1" x14ac:dyDescent="0.15"/>
    <row r="142" s="102" customFormat="1" x14ac:dyDescent="0.15"/>
    <row r="143" s="102" customFormat="1" x14ac:dyDescent="0.15"/>
    <row r="144" s="102" customFormat="1" x14ac:dyDescent="0.15"/>
    <row r="145" s="102" customFormat="1" x14ac:dyDescent="0.15"/>
    <row r="146" s="102" customFormat="1" x14ac:dyDescent="0.15"/>
    <row r="147" s="102" customFormat="1" x14ac:dyDescent="0.15"/>
    <row r="148" s="102" customFormat="1" x14ac:dyDescent="0.15"/>
    <row r="149" s="102" customFormat="1" x14ac:dyDescent="0.15"/>
    <row r="150" s="102" customFormat="1" x14ac:dyDescent="0.15"/>
    <row r="151" s="102" customFormat="1" x14ac:dyDescent="0.15"/>
    <row r="152" s="102" customFormat="1" x14ac:dyDescent="0.15"/>
    <row r="153" s="102" customFormat="1" x14ac:dyDescent="0.15"/>
    <row r="154" s="102" customFormat="1" x14ac:dyDescent="0.15"/>
    <row r="155" s="102" customFormat="1" x14ac:dyDescent="0.15"/>
    <row r="156" s="102" customFormat="1" x14ac:dyDescent="0.15"/>
    <row r="157" s="102" customFormat="1" x14ac:dyDescent="0.15"/>
    <row r="158" s="102" customFormat="1" x14ac:dyDescent="0.15"/>
    <row r="159" s="102" customFormat="1" x14ac:dyDescent="0.15"/>
    <row r="160" s="102" customFormat="1" x14ac:dyDescent="0.15"/>
    <row r="161" s="102" customFormat="1" x14ac:dyDescent="0.15"/>
    <row r="162" s="102" customFormat="1" x14ac:dyDescent="0.15"/>
    <row r="163" s="102" customFormat="1" x14ac:dyDescent="0.15"/>
    <row r="164" s="102" customFormat="1" x14ac:dyDescent="0.15"/>
    <row r="165" s="102" customFormat="1" x14ac:dyDescent="0.15"/>
    <row r="166" s="102" customFormat="1" x14ac:dyDescent="0.15"/>
    <row r="167" s="102" customFormat="1" x14ac:dyDescent="0.15"/>
    <row r="168" s="102" customFormat="1" x14ac:dyDescent="0.15"/>
    <row r="169" s="102" customFormat="1" x14ac:dyDescent="0.15"/>
    <row r="170" s="102" customFormat="1" x14ac:dyDescent="0.15"/>
    <row r="171" s="102" customFormat="1" x14ac:dyDescent="0.15"/>
    <row r="172" s="102" customFormat="1" x14ac:dyDescent="0.15"/>
    <row r="173" s="102" customFormat="1" x14ac:dyDescent="0.15"/>
    <row r="174" s="102" customFormat="1" x14ac:dyDescent="0.15"/>
    <row r="175" s="102" customFormat="1" x14ac:dyDescent="0.15"/>
    <row r="176" s="102" customFormat="1" x14ac:dyDescent="0.15"/>
    <row r="177" s="102" customFormat="1" x14ac:dyDescent="0.15"/>
    <row r="178" s="102" customFormat="1" x14ac:dyDescent="0.15"/>
    <row r="179" s="102" customFormat="1" x14ac:dyDescent="0.15"/>
    <row r="180" s="102" customFormat="1" x14ac:dyDescent="0.15"/>
    <row r="181" s="102" customFormat="1" x14ac:dyDescent="0.15"/>
    <row r="182" s="102" customFormat="1" x14ac:dyDescent="0.15"/>
    <row r="183" s="102" customFormat="1" x14ac:dyDescent="0.15"/>
    <row r="184" s="102" customFormat="1" x14ac:dyDescent="0.15"/>
    <row r="185" s="102" customFormat="1" x14ac:dyDescent="0.15"/>
    <row r="186" s="102" customFormat="1" x14ac:dyDescent="0.15"/>
    <row r="187" s="102" customFormat="1" x14ac:dyDescent="0.15"/>
    <row r="188" s="102" customFormat="1" x14ac:dyDescent="0.15"/>
    <row r="189" s="102" customFormat="1" x14ac:dyDescent="0.15"/>
    <row r="190" s="102" customFormat="1" x14ac:dyDescent="0.15"/>
    <row r="191" s="102" customFormat="1" x14ac:dyDescent="0.15"/>
    <row r="192" s="102" customFormat="1" x14ac:dyDescent="0.15"/>
    <row r="193" s="102" customFormat="1" x14ac:dyDescent="0.15"/>
    <row r="194" s="102" customFormat="1" x14ac:dyDescent="0.15"/>
    <row r="195" s="102" customFormat="1" x14ac:dyDescent="0.15"/>
    <row r="196" s="102" customFormat="1" x14ac:dyDescent="0.15"/>
    <row r="197" s="102" customFormat="1" x14ac:dyDescent="0.15"/>
    <row r="198" s="102" customFormat="1" x14ac:dyDescent="0.15"/>
    <row r="199" s="102" customFormat="1" x14ac:dyDescent="0.15"/>
    <row r="200" s="102" customFormat="1" x14ac:dyDescent="0.15"/>
    <row r="201" s="102" customFormat="1" x14ac:dyDescent="0.15"/>
    <row r="202" s="102" customFormat="1" x14ac:dyDescent="0.15"/>
    <row r="203" s="102" customFormat="1" x14ac:dyDescent="0.15"/>
    <row r="204" s="102" customFormat="1" x14ac:dyDescent="0.15"/>
    <row r="205" s="102" customFormat="1" x14ac:dyDescent="0.15"/>
    <row r="206" s="102" customFormat="1" x14ac:dyDescent="0.15"/>
    <row r="207" s="102" customFormat="1" x14ac:dyDescent="0.15"/>
    <row r="208" s="102" customFormat="1" x14ac:dyDescent="0.15"/>
    <row r="209" s="102" customFormat="1" x14ac:dyDescent="0.15"/>
    <row r="210" s="102" customFormat="1" x14ac:dyDescent="0.15"/>
    <row r="211" s="102" customFormat="1" x14ac:dyDescent="0.15"/>
    <row r="212" s="102" customFormat="1" x14ac:dyDescent="0.15"/>
    <row r="213" s="102" customFormat="1" x14ac:dyDescent="0.15"/>
    <row r="214" s="102" customFormat="1" x14ac:dyDescent="0.15"/>
    <row r="215" s="102" customFormat="1" x14ac:dyDescent="0.15"/>
    <row r="216" s="102" customFormat="1" x14ac:dyDescent="0.15"/>
    <row r="217" s="102" customFormat="1" x14ac:dyDescent="0.15"/>
    <row r="218" s="102" customFormat="1" x14ac:dyDescent="0.15"/>
    <row r="219" s="102" customFormat="1" x14ac:dyDescent="0.15"/>
    <row r="220" s="102" customFormat="1" x14ac:dyDescent="0.15"/>
    <row r="221" s="102" customFormat="1" x14ac:dyDescent="0.15"/>
    <row r="222" s="102" customFormat="1" x14ac:dyDescent="0.15"/>
    <row r="223" s="102" customFormat="1" x14ac:dyDescent="0.15"/>
    <row r="224" s="102" customFormat="1" x14ac:dyDescent="0.15"/>
    <row r="225" s="102" customFormat="1" x14ac:dyDescent="0.15"/>
    <row r="226" s="102" customFormat="1" x14ac:dyDescent="0.15"/>
    <row r="227" s="102" customFormat="1" x14ac:dyDescent="0.15"/>
    <row r="228" s="102" customFormat="1" x14ac:dyDescent="0.15"/>
    <row r="229" s="102" customFormat="1" x14ac:dyDescent="0.15"/>
    <row r="230" s="102" customFormat="1" x14ac:dyDescent="0.15"/>
    <row r="231" s="102" customFormat="1" x14ac:dyDescent="0.15"/>
    <row r="232" s="102" customFormat="1" x14ac:dyDescent="0.15"/>
    <row r="233" s="102" customFormat="1" x14ac:dyDescent="0.15"/>
    <row r="234" s="102" customFormat="1" x14ac:dyDescent="0.15"/>
    <row r="235" s="102" customFormat="1" x14ac:dyDescent="0.15"/>
    <row r="236" s="102" customFormat="1" x14ac:dyDescent="0.15"/>
    <row r="237" s="102" customFormat="1" x14ac:dyDescent="0.15"/>
    <row r="238" s="102" customFormat="1" x14ac:dyDescent="0.15"/>
    <row r="239" s="102" customFormat="1" x14ac:dyDescent="0.15"/>
    <row r="240" s="102" customFormat="1" x14ac:dyDescent="0.15"/>
    <row r="241" s="102" customFormat="1" x14ac:dyDescent="0.15"/>
    <row r="242" s="102" customFormat="1" x14ac:dyDescent="0.15"/>
    <row r="243" s="102" customFormat="1" x14ac:dyDescent="0.15"/>
    <row r="244" s="102" customFormat="1" x14ac:dyDescent="0.15"/>
    <row r="245" s="102" customFormat="1" x14ac:dyDescent="0.15"/>
    <row r="246" s="102" customFormat="1" x14ac:dyDescent="0.15"/>
    <row r="247" s="102" customFormat="1" x14ac:dyDescent="0.15"/>
    <row r="248" s="102" customFormat="1" x14ac:dyDescent="0.15"/>
    <row r="249" s="102" customFormat="1" x14ac:dyDescent="0.15"/>
    <row r="250" s="102" customFormat="1" x14ac:dyDescent="0.15"/>
    <row r="251" s="102" customFormat="1" x14ac:dyDescent="0.15"/>
    <row r="252" s="102" customFormat="1" x14ac:dyDescent="0.15"/>
    <row r="253" s="102" customFormat="1" x14ac:dyDescent="0.15"/>
    <row r="254" s="102" customFormat="1" x14ac:dyDescent="0.15"/>
    <row r="255" s="102" customFormat="1" x14ac:dyDescent="0.15"/>
    <row r="256" s="102" customFormat="1" x14ac:dyDescent="0.15"/>
    <row r="257" s="102" customFormat="1" x14ac:dyDescent="0.15"/>
    <row r="258" s="102" customFormat="1" x14ac:dyDescent="0.15"/>
    <row r="259" s="102" customFormat="1" x14ac:dyDescent="0.15"/>
    <row r="260" s="102" customFormat="1" x14ac:dyDescent="0.15"/>
    <row r="261" s="102" customFormat="1" x14ac:dyDescent="0.15"/>
    <row r="262" s="102" customFormat="1" x14ac:dyDescent="0.15"/>
    <row r="263" s="102" customFormat="1" x14ac:dyDescent="0.15"/>
    <row r="264" s="102" customFormat="1" x14ac:dyDescent="0.15"/>
    <row r="265" s="102" customFormat="1" x14ac:dyDescent="0.15"/>
    <row r="266" s="102" customFormat="1" x14ac:dyDescent="0.15"/>
    <row r="267" s="102" customFormat="1" x14ac:dyDescent="0.15"/>
    <row r="268" s="102" customFormat="1" x14ac:dyDescent="0.15"/>
    <row r="269" s="102" customFormat="1" x14ac:dyDescent="0.15"/>
    <row r="270" s="102" customFormat="1" x14ac:dyDescent="0.15"/>
    <row r="271" s="102" customFormat="1" x14ac:dyDescent="0.15"/>
    <row r="272" s="102" customFormat="1" x14ac:dyDescent="0.15"/>
    <row r="273" s="102" customFormat="1" x14ac:dyDescent="0.15"/>
    <row r="274" s="102" customFormat="1" x14ac:dyDescent="0.15"/>
    <row r="275" s="102" customFormat="1" x14ac:dyDescent="0.15"/>
    <row r="276" s="102" customFormat="1" x14ac:dyDescent="0.15"/>
    <row r="277" s="102" customFormat="1" x14ac:dyDescent="0.15"/>
    <row r="278" s="102" customFormat="1" x14ac:dyDescent="0.15"/>
    <row r="279" s="102" customFormat="1" x14ac:dyDescent="0.15"/>
    <row r="280" s="102" customFormat="1" x14ac:dyDescent="0.15"/>
    <row r="281" s="102" customFormat="1" x14ac:dyDescent="0.15"/>
    <row r="282" s="102" customFormat="1" x14ac:dyDescent="0.15"/>
    <row r="283" s="102" customFormat="1" x14ac:dyDescent="0.15"/>
    <row r="284" s="102" customFormat="1" x14ac:dyDescent="0.15"/>
    <row r="285" s="102" customFormat="1" x14ac:dyDescent="0.15"/>
    <row r="286" s="102" customFormat="1" x14ac:dyDescent="0.15"/>
    <row r="287" s="102" customFormat="1" x14ac:dyDescent="0.15"/>
    <row r="288" s="102" customFormat="1" x14ac:dyDescent="0.15"/>
    <row r="289" s="102" customFormat="1" x14ac:dyDescent="0.15"/>
    <row r="290" s="102" customFormat="1" x14ac:dyDescent="0.15"/>
    <row r="291" s="102" customFormat="1" x14ac:dyDescent="0.15"/>
    <row r="292" s="102" customFormat="1" x14ac:dyDescent="0.15"/>
    <row r="293" s="102" customFormat="1" x14ac:dyDescent="0.15"/>
    <row r="294" s="102" customFormat="1" x14ac:dyDescent="0.15"/>
    <row r="295" s="102" customFormat="1" x14ac:dyDescent="0.15"/>
    <row r="296" s="102" customFormat="1" x14ac:dyDescent="0.15"/>
    <row r="297" s="102" customFormat="1" x14ac:dyDescent="0.15"/>
    <row r="298" s="102" customFormat="1" x14ac:dyDescent="0.15"/>
    <row r="299" s="102" customFormat="1" x14ac:dyDescent="0.15"/>
    <row r="300" s="102" customFormat="1" x14ac:dyDescent="0.15"/>
    <row r="301" s="102" customFormat="1" x14ac:dyDescent="0.15"/>
    <row r="302" s="102" customFormat="1" x14ac:dyDescent="0.15"/>
    <row r="303" s="102" customFormat="1" x14ac:dyDescent="0.15"/>
    <row r="304" s="102" customFormat="1" x14ac:dyDescent="0.15"/>
    <row r="305" s="102" customFormat="1" x14ac:dyDescent="0.15"/>
    <row r="306" s="102" customFormat="1" x14ac:dyDescent="0.15"/>
    <row r="307" s="102" customFormat="1" x14ac:dyDescent="0.15"/>
    <row r="308" s="102" customFormat="1" x14ac:dyDescent="0.15"/>
    <row r="309" s="102" customFormat="1" x14ac:dyDescent="0.15"/>
    <row r="310" s="102" customFormat="1" x14ac:dyDescent="0.15"/>
    <row r="311" s="102" customFormat="1" x14ac:dyDescent="0.15"/>
    <row r="312" s="102" customFormat="1" x14ac:dyDescent="0.15"/>
    <row r="313" s="102" customFormat="1" x14ac:dyDescent="0.15"/>
    <row r="314" s="102" customFormat="1" x14ac:dyDescent="0.15"/>
    <row r="315" s="102" customFormat="1" x14ac:dyDescent="0.15"/>
    <row r="316" s="102" customFormat="1" x14ac:dyDescent="0.15"/>
    <row r="317" s="102" customFormat="1" x14ac:dyDescent="0.15"/>
    <row r="318" s="102" customFormat="1" x14ac:dyDescent="0.15"/>
    <row r="319" s="102" customFormat="1" x14ac:dyDescent="0.15"/>
    <row r="320" s="102" customFormat="1" x14ac:dyDescent="0.15"/>
    <row r="321" s="102" customFormat="1" x14ac:dyDescent="0.15"/>
    <row r="322" s="102" customFormat="1" x14ac:dyDescent="0.15"/>
    <row r="323" s="102" customFormat="1" x14ac:dyDescent="0.15"/>
    <row r="324" s="102" customFormat="1" x14ac:dyDescent="0.15"/>
    <row r="325" s="102" customFormat="1" x14ac:dyDescent="0.15"/>
    <row r="326" s="102" customFormat="1" x14ac:dyDescent="0.15"/>
    <row r="327" s="102" customFormat="1" x14ac:dyDescent="0.15"/>
    <row r="328" s="102" customFormat="1" x14ac:dyDescent="0.15"/>
    <row r="329" s="102" customFormat="1" x14ac:dyDescent="0.15"/>
    <row r="330" s="102" customFormat="1" x14ac:dyDescent="0.15"/>
    <row r="331" s="102" customFormat="1" x14ac:dyDescent="0.15"/>
    <row r="332" s="102" customFormat="1" x14ac:dyDescent="0.15"/>
    <row r="333" s="102" customFormat="1" x14ac:dyDescent="0.15"/>
    <row r="334" s="102" customFormat="1" x14ac:dyDescent="0.15"/>
    <row r="335" s="102" customFormat="1" x14ac:dyDescent="0.15"/>
    <row r="336" s="102" customFormat="1" x14ac:dyDescent="0.15"/>
    <row r="337" s="102" customFormat="1" x14ac:dyDescent="0.15"/>
    <row r="338" s="102" customFormat="1" x14ac:dyDescent="0.15"/>
    <row r="339" s="102" customFormat="1" x14ac:dyDescent="0.15"/>
    <row r="340" s="102" customFormat="1" x14ac:dyDescent="0.15"/>
    <row r="341" s="102" customFormat="1" x14ac:dyDescent="0.15"/>
    <row r="342" s="102" customFormat="1" x14ac:dyDescent="0.15"/>
    <row r="343" s="102" customFormat="1" x14ac:dyDescent="0.15"/>
    <row r="344" s="102" customFormat="1" x14ac:dyDescent="0.15"/>
    <row r="345" s="102" customFormat="1" x14ac:dyDescent="0.15"/>
    <row r="346" s="102" customFormat="1" x14ac:dyDescent="0.15"/>
    <row r="347" s="102" customFormat="1" x14ac:dyDescent="0.15"/>
    <row r="348" s="102" customFormat="1" x14ac:dyDescent="0.15"/>
    <row r="349" s="102" customFormat="1" x14ac:dyDescent="0.15"/>
    <row r="350" s="102" customFormat="1" x14ac:dyDescent="0.15"/>
    <row r="351" s="102" customFormat="1" x14ac:dyDescent="0.15"/>
    <row r="352" s="102" customFormat="1" x14ac:dyDescent="0.15"/>
    <row r="353" s="102" customFormat="1" x14ac:dyDescent="0.15"/>
    <row r="354" s="102" customFormat="1" x14ac:dyDescent="0.15"/>
    <row r="355" s="102" customFormat="1" x14ac:dyDescent="0.15"/>
    <row r="356" s="102" customFormat="1" x14ac:dyDescent="0.15"/>
    <row r="357" s="102" customFormat="1" x14ac:dyDescent="0.15"/>
    <row r="358" s="102" customFormat="1" x14ac:dyDescent="0.15"/>
    <row r="359" s="102" customFormat="1" x14ac:dyDescent="0.15"/>
    <row r="360" s="102" customFormat="1" x14ac:dyDescent="0.15"/>
    <row r="361" s="102" customFormat="1" x14ac:dyDescent="0.15"/>
    <row r="362" s="102" customFormat="1" x14ac:dyDescent="0.15"/>
    <row r="363" s="102" customFormat="1" x14ac:dyDescent="0.15"/>
    <row r="364" s="102" customFormat="1" x14ac:dyDescent="0.15"/>
    <row r="365" s="102" customFormat="1" x14ac:dyDescent="0.15"/>
    <row r="366" s="102" customFormat="1" x14ac:dyDescent="0.15"/>
    <row r="367" s="102" customFormat="1" x14ac:dyDescent="0.15"/>
    <row r="368" s="102" customFormat="1" x14ac:dyDescent="0.15"/>
    <row r="369" s="102" customFormat="1" x14ac:dyDescent="0.15"/>
    <row r="370" s="102" customFormat="1" x14ac:dyDescent="0.15"/>
    <row r="371" s="102" customFormat="1" x14ac:dyDescent="0.15"/>
    <row r="372" s="102" customFormat="1" x14ac:dyDescent="0.15"/>
    <row r="373" s="102" customFormat="1" x14ac:dyDescent="0.15"/>
    <row r="374" s="102" customFormat="1" x14ac:dyDescent="0.15"/>
    <row r="375" s="102" customFormat="1" x14ac:dyDescent="0.15"/>
    <row r="376" s="102" customFormat="1" x14ac:dyDescent="0.15"/>
    <row r="377" s="102" customFormat="1" x14ac:dyDescent="0.15"/>
    <row r="378" s="102" customFormat="1" x14ac:dyDescent="0.15"/>
    <row r="379" s="102" customFormat="1" x14ac:dyDescent="0.15"/>
    <row r="380" s="102" customFormat="1" x14ac:dyDescent="0.15"/>
    <row r="381" s="102" customFormat="1" x14ac:dyDescent="0.15"/>
    <row r="382" s="102" customFormat="1" x14ac:dyDescent="0.15"/>
    <row r="383" s="102" customFormat="1" x14ac:dyDescent="0.15"/>
    <row r="384" s="102" customFormat="1" x14ac:dyDescent="0.15"/>
    <row r="385" s="102" customFormat="1" x14ac:dyDescent="0.15"/>
    <row r="386" s="102" customFormat="1" x14ac:dyDescent="0.15"/>
    <row r="387" s="102" customFormat="1" x14ac:dyDescent="0.15"/>
    <row r="388" s="102" customFormat="1" x14ac:dyDescent="0.15"/>
    <row r="389" s="102" customFormat="1" x14ac:dyDescent="0.15"/>
    <row r="390" s="102" customFormat="1" x14ac:dyDescent="0.15"/>
    <row r="391" s="102" customFormat="1" x14ac:dyDescent="0.15"/>
    <row r="392" s="102" customFormat="1" x14ac:dyDescent="0.15"/>
    <row r="393" s="102" customFormat="1" x14ac:dyDescent="0.15"/>
    <row r="394" s="102" customFormat="1" x14ac:dyDescent="0.15"/>
    <row r="395" s="102" customFormat="1" x14ac:dyDescent="0.15"/>
    <row r="396" s="102" customFormat="1" x14ac:dyDescent="0.15"/>
    <row r="397" s="102" customFormat="1" x14ac:dyDescent="0.15"/>
    <row r="398" s="102" customFormat="1" x14ac:dyDescent="0.15"/>
    <row r="399" s="102" customFormat="1" x14ac:dyDescent="0.15"/>
    <row r="400" s="102" customFormat="1" x14ac:dyDescent="0.15"/>
    <row r="401" s="102" customFormat="1" x14ac:dyDescent="0.15"/>
    <row r="402" s="102" customFormat="1" x14ac:dyDescent="0.15"/>
    <row r="403" s="102" customFormat="1" x14ac:dyDescent="0.15"/>
    <row r="404" s="102" customFormat="1" x14ac:dyDescent="0.15"/>
    <row r="405" s="102" customFormat="1" x14ac:dyDescent="0.15"/>
    <row r="406" s="102" customFormat="1" x14ac:dyDescent="0.15"/>
    <row r="407" s="102" customFormat="1" x14ac:dyDescent="0.15"/>
    <row r="408" s="102" customFormat="1" x14ac:dyDescent="0.15"/>
    <row r="409" s="102" customFormat="1" x14ac:dyDescent="0.15"/>
    <row r="410" s="102" customFormat="1" x14ac:dyDescent="0.15"/>
    <row r="411" s="102" customFormat="1" x14ac:dyDescent="0.15"/>
    <row r="412" s="102" customFormat="1" x14ac:dyDescent="0.15"/>
    <row r="413" s="102" customFormat="1" x14ac:dyDescent="0.15"/>
    <row r="414" s="102" customFormat="1" x14ac:dyDescent="0.15"/>
    <row r="415" s="102" customFormat="1" x14ac:dyDescent="0.15"/>
    <row r="416" s="102" customFormat="1" x14ac:dyDescent="0.15"/>
    <row r="417" s="102" customFormat="1" x14ac:dyDescent="0.15"/>
    <row r="418" s="102" customFormat="1" x14ac:dyDescent="0.15"/>
    <row r="419" s="102" customFormat="1" x14ac:dyDescent="0.15"/>
    <row r="420" s="102" customFormat="1" x14ac:dyDescent="0.15"/>
    <row r="421" s="102" customFormat="1" x14ac:dyDescent="0.15"/>
    <row r="422" s="102" customFormat="1" x14ac:dyDescent="0.15"/>
    <row r="423" s="102" customFormat="1" x14ac:dyDescent="0.15"/>
    <row r="424" s="102" customFormat="1" x14ac:dyDescent="0.15"/>
    <row r="425" s="102" customFormat="1" x14ac:dyDescent="0.15"/>
    <row r="426" s="102" customFormat="1" x14ac:dyDescent="0.15"/>
    <row r="427" s="102" customFormat="1" x14ac:dyDescent="0.15"/>
    <row r="428" s="102" customFormat="1" x14ac:dyDescent="0.15"/>
    <row r="429" s="102" customFormat="1" x14ac:dyDescent="0.15"/>
    <row r="430" s="102" customFormat="1" x14ac:dyDescent="0.15"/>
    <row r="431" s="102" customFormat="1" x14ac:dyDescent="0.15"/>
    <row r="432" s="102" customFormat="1" x14ac:dyDescent="0.15"/>
    <row r="433" s="102" customFormat="1" x14ac:dyDescent="0.15"/>
    <row r="434" s="102" customFormat="1" x14ac:dyDescent="0.15"/>
    <row r="435" s="102" customFormat="1" x14ac:dyDescent="0.15"/>
    <row r="436" s="102" customFormat="1" x14ac:dyDescent="0.15"/>
    <row r="437" s="102" customFormat="1" x14ac:dyDescent="0.15"/>
    <row r="438" s="102" customFormat="1" x14ac:dyDescent="0.15"/>
    <row r="439" s="102" customFormat="1" x14ac:dyDescent="0.15"/>
    <row r="440" s="102" customFormat="1" x14ac:dyDescent="0.15"/>
    <row r="441" s="102" customFormat="1" x14ac:dyDescent="0.15"/>
    <row r="442" s="102" customFormat="1" x14ac:dyDescent="0.15"/>
    <row r="443" s="102" customFormat="1" x14ac:dyDescent="0.15"/>
    <row r="444" s="102" customFormat="1" x14ac:dyDescent="0.15"/>
    <row r="445" s="102" customFormat="1" x14ac:dyDescent="0.15"/>
    <row r="446" s="102" customFormat="1" x14ac:dyDescent="0.15"/>
    <row r="447" s="102" customFormat="1" x14ac:dyDescent="0.15"/>
    <row r="448" s="102" customFormat="1" x14ac:dyDescent="0.15"/>
    <row r="449" spans="9:124" s="102" customFormat="1" x14ac:dyDescent="0.15"/>
    <row r="450" spans="9:124" s="102" customFormat="1" x14ac:dyDescent="0.15"/>
    <row r="451" spans="9:124" s="102" customFormat="1" x14ac:dyDescent="0.15"/>
    <row r="452" spans="9:124" s="95" customFormat="1" x14ac:dyDescent="0.15"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  <c r="CR452" s="102"/>
      <c r="CS452" s="102"/>
      <c r="CT452" s="102"/>
      <c r="CU452" s="102"/>
      <c r="CV452" s="102"/>
      <c r="CW452" s="102"/>
      <c r="CX452" s="102"/>
      <c r="CY452" s="102"/>
      <c r="CZ452" s="102"/>
      <c r="DA452" s="102"/>
      <c r="DB452" s="102"/>
      <c r="DC452" s="102"/>
      <c r="DD452" s="102"/>
      <c r="DE452" s="102"/>
      <c r="DF452" s="102"/>
      <c r="DG452" s="102"/>
      <c r="DH452" s="102"/>
      <c r="DI452" s="102"/>
      <c r="DJ452" s="102"/>
      <c r="DK452" s="102"/>
      <c r="DL452" s="102"/>
      <c r="DM452" s="102"/>
      <c r="DN452" s="102"/>
      <c r="DO452" s="102"/>
      <c r="DP452" s="102"/>
      <c r="DQ452" s="102"/>
      <c r="DR452" s="102"/>
      <c r="DS452" s="102"/>
      <c r="DT452" s="102"/>
    </row>
    <row r="453" spans="9:124" s="95" customFormat="1" x14ac:dyDescent="0.15"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  <c r="CR453" s="102"/>
      <c r="CS453" s="102"/>
      <c r="CT453" s="102"/>
      <c r="CU453" s="102"/>
      <c r="CV453" s="102"/>
      <c r="CW453" s="102"/>
      <c r="CX453" s="102"/>
      <c r="CY453" s="102"/>
      <c r="CZ453" s="102"/>
      <c r="DA453" s="102"/>
      <c r="DB453" s="102"/>
      <c r="DC453" s="102"/>
      <c r="DD453" s="102"/>
      <c r="DE453" s="102"/>
      <c r="DF453" s="102"/>
      <c r="DG453" s="102"/>
      <c r="DH453" s="102"/>
      <c r="DI453" s="102"/>
      <c r="DJ453" s="102"/>
      <c r="DK453" s="102"/>
      <c r="DL453" s="102"/>
      <c r="DM453" s="102"/>
      <c r="DN453" s="102"/>
      <c r="DO453" s="102"/>
      <c r="DP453" s="102"/>
      <c r="DQ453" s="102"/>
      <c r="DR453" s="102"/>
      <c r="DS453" s="102"/>
      <c r="DT453" s="102"/>
    </row>
    <row r="454" spans="9:124" s="95" customFormat="1" x14ac:dyDescent="0.15"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  <c r="CR454" s="102"/>
      <c r="CS454" s="102"/>
      <c r="CT454" s="102"/>
      <c r="CU454" s="102"/>
      <c r="CV454" s="102"/>
      <c r="CW454" s="102"/>
      <c r="CX454" s="102"/>
      <c r="CY454" s="102"/>
      <c r="CZ454" s="102"/>
      <c r="DA454" s="102"/>
      <c r="DB454" s="102"/>
      <c r="DC454" s="102"/>
      <c r="DD454" s="102"/>
      <c r="DE454" s="102"/>
      <c r="DF454" s="102"/>
      <c r="DG454" s="102"/>
      <c r="DH454" s="102"/>
      <c r="DI454" s="102"/>
      <c r="DJ454" s="102"/>
      <c r="DK454" s="102"/>
      <c r="DL454" s="102"/>
      <c r="DM454" s="102"/>
      <c r="DN454" s="102"/>
      <c r="DO454" s="102"/>
      <c r="DP454" s="102"/>
      <c r="DQ454" s="102"/>
      <c r="DR454" s="102"/>
      <c r="DS454" s="102"/>
      <c r="DT454" s="102"/>
    </row>
    <row r="455" spans="9:124" s="95" customFormat="1" x14ac:dyDescent="0.15"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/>
      <c r="DR455" s="102"/>
      <c r="DS455" s="102"/>
      <c r="DT455" s="102"/>
    </row>
    <row r="456" spans="9:124" s="95" customFormat="1" x14ac:dyDescent="0.15"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  <c r="CM456" s="102"/>
      <c r="CN456" s="102"/>
      <c r="CO456" s="102"/>
      <c r="CP456" s="102"/>
      <c r="CQ456" s="102"/>
      <c r="CR456" s="102"/>
      <c r="CS456" s="102"/>
      <c r="CT456" s="102"/>
      <c r="CU456" s="102"/>
      <c r="CV456" s="102"/>
      <c r="CW456" s="102"/>
      <c r="CX456" s="102"/>
      <c r="CY456" s="102"/>
      <c r="CZ456" s="102"/>
      <c r="DA456" s="102"/>
      <c r="DB456" s="102"/>
      <c r="DC456" s="102"/>
      <c r="DD456" s="102"/>
      <c r="DE456" s="102"/>
      <c r="DF456" s="102"/>
      <c r="DG456" s="102"/>
      <c r="DH456" s="102"/>
      <c r="DI456" s="102"/>
      <c r="DJ456" s="102"/>
      <c r="DK456" s="102"/>
      <c r="DL456" s="102"/>
      <c r="DM456" s="102"/>
      <c r="DN456" s="102"/>
      <c r="DO456" s="102"/>
      <c r="DP456" s="102"/>
      <c r="DQ456" s="102"/>
      <c r="DR456" s="102"/>
      <c r="DS456" s="102"/>
      <c r="DT456" s="102"/>
    </row>
    <row r="457" spans="9:124" s="95" customFormat="1" x14ac:dyDescent="0.15"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  <c r="CM457" s="102"/>
      <c r="CN457" s="102"/>
      <c r="CO457" s="102"/>
      <c r="CP457" s="102"/>
      <c r="CQ457" s="102"/>
      <c r="CR457" s="102"/>
      <c r="CS457" s="102"/>
      <c r="CT457" s="102"/>
      <c r="CU457" s="102"/>
      <c r="CV457" s="102"/>
      <c r="CW457" s="102"/>
      <c r="CX457" s="102"/>
      <c r="CY457" s="102"/>
      <c r="CZ457" s="102"/>
      <c r="DA457" s="102"/>
      <c r="DB457" s="102"/>
      <c r="DC457" s="102"/>
      <c r="DD457" s="102"/>
      <c r="DE457" s="102"/>
      <c r="DF457" s="102"/>
      <c r="DG457" s="102"/>
      <c r="DH457" s="102"/>
      <c r="DI457" s="102"/>
      <c r="DJ457" s="102"/>
      <c r="DK457" s="102"/>
      <c r="DL457" s="102"/>
      <c r="DM457" s="102"/>
      <c r="DN457" s="102"/>
      <c r="DO457" s="102"/>
      <c r="DP457" s="102"/>
      <c r="DQ457" s="102"/>
      <c r="DR457" s="102"/>
      <c r="DS457" s="102"/>
      <c r="DT457" s="102"/>
    </row>
    <row r="458" spans="9:124" s="95" customFormat="1" x14ac:dyDescent="0.15"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  <c r="CM458" s="102"/>
      <c r="CN458" s="102"/>
      <c r="CO458" s="102"/>
      <c r="CP458" s="102"/>
      <c r="CQ458" s="102"/>
      <c r="CR458" s="102"/>
      <c r="CS458" s="102"/>
      <c r="CT458" s="102"/>
      <c r="CU458" s="102"/>
      <c r="CV458" s="102"/>
      <c r="CW458" s="102"/>
      <c r="CX458" s="102"/>
      <c r="CY458" s="102"/>
      <c r="CZ458" s="102"/>
      <c r="DA458" s="102"/>
      <c r="DB458" s="102"/>
      <c r="DC458" s="102"/>
      <c r="DD458" s="102"/>
      <c r="DE458" s="102"/>
      <c r="DF458" s="102"/>
      <c r="DG458" s="102"/>
      <c r="DH458" s="102"/>
      <c r="DI458" s="102"/>
      <c r="DJ458" s="102"/>
      <c r="DK458" s="102"/>
      <c r="DL458" s="102"/>
      <c r="DM458" s="102"/>
      <c r="DN458" s="102"/>
      <c r="DO458" s="102"/>
      <c r="DP458" s="102"/>
      <c r="DQ458" s="102"/>
      <c r="DR458" s="102"/>
      <c r="DS458" s="102"/>
      <c r="DT458" s="102"/>
    </row>
    <row r="459" spans="9:124" s="95" customFormat="1" x14ac:dyDescent="0.15"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  <c r="CR459" s="102"/>
      <c r="CS459" s="102"/>
      <c r="CT459" s="102"/>
      <c r="CU459" s="102"/>
      <c r="CV459" s="102"/>
      <c r="CW459" s="102"/>
      <c r="CX459" s="102"/>
      <c r="CY459" s="102"/>
      <c r="CZ459" s="102"/>
      <c r="DA459" s="102"/>
      <c r="DB459" s="102"/>
      <c r="DC459" s="102"/>
      <c r="DD459" s="102"/>
      <c r="DE459" s="102"/>
      <c r="DF459" s="102"/>
      <c r="DG459" s="102"/>
      <c r="DH459" s="102"/>
      <c r="DI459" s="102"/>
      <c r="DJ459" s="102"/>
      <c r="DK459" s="102"/>
      <c r="DL459" s="102"/>
      <c r="DM459" s="102"/>
      <c r="DN459" s="102"/>
      <c r="DO459" s="102"/>
      <c r="DP459" s="102"/>
      <c r="DQ459" s="102"/>
      <c r="DR459" s="102"/>
      <c r="DS459" s="102"/>
      <c r="DT459" s="102"/>
    </row>
    <row r="460" spans="9:124" s="95" customFormat="1" x14ac:dyDescent="0.15"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  <c r="CR460" s="102"/>
      <c r="CS460" s="102"/>
      <c r="CT460" s="102"/>
      <c r="CU460" s="102"/>
      <c r="CV460" s="102"/>
      <c r="CW460" s="102"/>
      <c r="CX460" s="102"/>
      <c r="CY460" s="102"/>
      <c r="CZ460" s="102"/>
      <c r="DA460" s="102"/>
      <c r="DB460" s="102"/>
      <c r="DC460" s="102"/>
      <c r="DD460" s="102"/>
      <c r="DE460" s="102"/>
      <c r="DF460" s="102"/>
      <c r="DG460" s="102"/>
      <c r="DH460" s="102"/>
      <c r="DI460" s="102"/>
      <c r="DJ460" s="102"/>
      <c r="DK460" s="102"/>
      <c r="DL460" s="102"/>
      <c r="DM460" s="102"/>
      <c r="DN460" s="102"/>
      <c r="DO460" s="102"/>
      <c r="DP460" s="102"/>
      <c r="DQ460" s="102"/>
      <c r="DR460" s="102"/>
      <c r="DS460" s="102"/>
      <c r="DT460" s="102"/>
    </row>
    <row r="461" spans="9:124" s="95" customFormat="1" x14ac:dyDescent="0.15"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  <c r="CR461" s="102"/>
      <c r="CS461" s="102"/>
      <c r="CT461" s="102"/>
      <c r="CU461" s="102"/>
      <c r="CV461" s="102"/>
      <c r="CW461" s="102"/>
      <c r="CX461" s="102"/>
      <c r="CY461" s="102"/>
      <c r="CZ461" s="102"/>
      <c r="DA461" s="102"/>
      <c r="DB461" s="102"/>
      <c r="DC461" s="102"/>
      <c r="DD461" s="102"/>
      <c r="DE461" s="102"/>
      <c r="DF461" s="102"/>
      <c r="DG461" s="102"/>
      <c r="DH461" s="102"/>
      <c r="DI461" s="102"/>
      <c r="DJ461" s="102"/>
      <c r="DK461" s="102"/>
      <c r="DL461" s="102"/>
      <c r="DM461" s="102"/>
      <c r="DN461" s="102"/>
      <c r="DO461" s="102"/>
      <c r="DP461" s="102"/>
      <c r="DQ461" s="102"/>
      <c r="DR461" s="102"/>
      <c r="DS461" s="102"/>
      <c r="DT461" s="102"/>
    </row>
    <row r="462" spans="9:124" s="95" customFormat="1" x14ac:dyDescent="0.15"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  <c r="CR462" s="102"/>
      <c r="CS462" s="102"/>
      <c r="CT462" s="102"/>
      <c r="CU462" s="102"/>
      <c r="CV462" s="102"/>
      <c r="CW462" s="102"/>
      <c r="CX462" s="102"/>
      <c r="CY462" s="102"/>
      <c r="CZ462" s="102"/>
      <c r="DA462" s="102"/>
      <c r="DB462" s="102"/>
      <c r="DC462" s="102"/>
      <c r="DD462" s="102"/>
      <c r="DE462" s="102"/>
      <c r="DF462" s="102"/>
      <c r="DG462" s="102"/>
      <c r="DH462" s="102"/>
      <c r="DI462" s="102"/>
      <c r="DJ462" s="102"/>
      <c r="DK462" s="102"/>
      <c r="DL462" s="102"/>
      <c r="DM462" s="102"/>
      <c r="DN462" s="102"/>
      <c r="DO462" s="102"/>
      <c r="DP462" s="102"/>
      <c r="DQ462" s="102"/>
      <c r="DR462" s="102"/>
      <c r="DS462" s="102"/>
      <c r="DT462" s="102"/>
    </row>
    <row r="463" spans="9:124" s="95" customFormat="1" x14ac:dyDescent="0.15"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  <c r="CR463" s="102"/>
      <c r="CS463" s="102"/>
      <c r="CT463" s="102"/>
      <c r="CU463" s="102"/>
      <c r="CV463" s="102"/>
      <c r="CW463" s="102"/>
      <c r="CX463" s="102"/>
      <c r="CY463" s="102"/>
      <c r="CZ463" s="102"/>
      <c r="DA463" s="102"/>
      <c r="DB463" s="102"/>
      <c r="DC463" s="102"/>
      <c r="DD463" s="102"/>
      <c r="DE463" s="102"/>
      <c r="DF463" s="102"/>
      <c r="DG463" s="102"/>
      <c r="DH463" s="102"/>
      <c r="DI463" s="102"/>
      <c r="DJ463" s="102"/>
      <c r="DK463" s="102"/>
      <c r="DL463" s="102"/>
      <c r="DM463" s="102"/>
      <c r="DN463" s="102"/>
      <c r="DO463" s="102"/>
      <c r="DP463" s="102"/>
      <c r="DQ463" s="102"/>
      <c r="DR463" s="102"/>
      <c r="DS463" s="102"/>
      <c r="DT463" s="102"/>
    </row>
    <row r="464" spans="9:124" s="95" customFormat="1" x14ac:dyDescent="0.15"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  <c r="CM464" s="102"/>
      <c r="CN464" s="102"/>
      <c r="CO464" s="102"/>
      <c r="CP464" s="102"/>
      <c r="CQ464" s="102"/>
      <c r="CR464" s="102"/>
      <c r="CS464" s="102"/>
      <c r="CT464" s="102"/>
      <c r="CU464" s="102"/>
      <c r="CV464" s="102"/>
      <c r="CW464" s="102"/>
      <c r="CX464" s="102"/>
      <c r="CY464" s="102"/>
      <c r="CZ464" s="102"/>
      <c r="DA464" s="102"/>
      <c r="DB464" s="102"/>
      <c r="DC464" s="102"/>
      <c r="DD464" s="102"/>
      <c r="DE464" s="102"/>
      <c r="DF464" s="102"/>
      <c r="DG464" s="102"/>
      <c r="DH464" s="102"/>
      <c r="DI464" s="102"/>
      <c r="DJ464" s="102"/>
      <c r="DK464" s="102"/>
      <c r="DL464" s="102"/>
      <c r="DM464" s="102"/>
      <c r="DN464" s="102"/>
      <c r="DO464" s="102"/>
      <c r="DP464" s="102"/>
      <c r="DQ464" s="102"/>
      <c r="DR464" s="102"/>
      <c r="DS464" s="102"/>
      <c r="DT464" s="102"/>
    </row>
    <row r="465" spans="9:124" s="95" customFormat="1" x14ac:dyDescent="0.15"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  <c r="CM465" s="102"/>
      <c r="CN465" s="102"/>
      <c r="CO465" s="102"/>
      <c r="CP465" s="102"/>
      <c r="CQ465" s="102"/>
      <c r="CR465" s="102"/>
      <c r="CS465" s="102"/>
      <c r="CT465" s="102"/>
      <c r="CU465" s="102"/>
      <c r="CV465" s="102"/>
      <c r="CW465" s="102"/>
      <c r="CX465" s="102"/>
      <c r="CY465" s="102"/>
      <c r="CZ465" s="102"/>
      <c r="DA465" s="102"/>
      <c r="DB465" s="102"/>
      <c r="DC465" s="102"/>
      <c r="DD465" s="102"/>
      <c r="DE465" s="102"/>
      <c r="DF465" s="102"/>
      <c r="DG465" s="102"/>
      <c r="DH465" s="102"/>
      <c r="DI465" s="102"/>
      <c r="DJ465" s="102"/>
      <c r="DK465" s="102"/>
      <c r="DL465" s="102"/>
      <c r="DM465" s="102"/>
      <c r="DN465" s="102"/>
      <c r="DO465" s="102"/>
      <c r="DP465" s="102"/>
      <c r="DQ465" s="102"/>
      <c r="DR465" s="102"/>
      <c r="DS465" s="102"/>
      <c r="DT465" s="102"/>
    </row>
    <row r="466" spans="9:124" s="95" customFormat="1" x14ac:dyDescent="0.15"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  <c r="CM466" s="102"/>
      <c r="CN466" s="102"/>
      <c r="CO466" s="102"/>
      <c r="CP466" s="102"/>
      <c r="CQ466" s="102"/>
      <c r="CR466" s="102"/>
      <c r="CS466" s="102"/>
      <c r="CT466" s="102"/>
      <c r="CU466" s="102"/>
      <c r="CV466" s="102"/>
      <c r="CW466" s="102"/>
      <c r="CX466" s="102"/>
      <c r="CY466" s="102"/>
      <c r="CZ466" s="102"/>
      <c r="DA466" s="102"/>
      <c r="DB466" s="102"/>
      <c r="DC466" s="102"/>
      <c r="DD466" s="102"/>
      <c r="DE466" s="102"/>
      <c r="DF466" s="102"/>
      <c r="DG466" s="102"/>
      <c r="DH466" s="102"/>
      <c r="DI466" s="102"/>
      <c r="DJ466" s="102"/>
      <c r="DK466" s="102"/>
      <c r="DL466" s="102"/>
      <c r="DM466" s="102"/>
      <c r="DN466" s="102"/>
      <c r="DO466" s="102"/>
      <c r="DP466" s="102"/>
      <c r="DQ466" s="102"/>
      <c r="DR466" s="102"/>
      <c r="DS466" s="102"/>
      <c r="DT466" s="102"/>
    </row>
    <row r="467" spans="9:124" s="95" customFormat="1" x14ac:dyDescent="0.15"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  <c r="CM467" s="102"/>
      <c r="CN467" s="102"/>
      <c r="CO467" s="102"/>
      <c r="CP467" s="102"/>
      <c r="CQ467" s="102"/>
      <c r="CR467" s="102"/>
      <c r="CS467" s="102"/>
      <c r="CT467" s="102"/>
      <c r="CU467" s="102"/>
      <c r="CV467" s="102"/>
      <c r="CW467" s="102"/>
      <c r="CX467" s="102"/>
      <c r="CY467" s="102"/>
      <c r="CZ467" s="102"/>
      <c r="DA467" s="102"/>
      <c r="DB467" s="102"/>
      <c r="DC467" s="102"/>
      <c r="DD467" s="102"/>
      <c r="DE467" s="102"/>
      <c r="DF467" s="102"/>
      <c r="DG467" s="102"/>
      <c r="DH467" s="102"/>
      <c r="DI467" s="102"/>
      <c r="DJ467" s="102"/>
      <c r="DK467" s="102"/>
      <c r="DL467" s="102"/>
      <c r="DM467" s="102"/>
      <c r="DN467" s="102"/>
      <c r="DO467" s="102"/>
      <c r="DP467" s="102"/>
      <c r="DQ467" s="102"/>
      <c r="DR467" s="102"/>
      <c r="DS467" s="102"/>
      <c r="DT467" s="102"/>
    </row>
    <row r="468" spans="9:124" s="95" customFormat="1" x14ac:dyDescent="0.15"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/>
      <c r="DM468" s="102"/>
      <c r="DN468" s="102"/>
      <c r="DO468" s="102"/>
      <c r="DP468" s="102"/>
      <c r="DQ468" s="102"/>
      <c r="DR468" s="102"/>
      <c r="DS468" s="102"/>
      <c r="DT468" s="102"/>
    </row>
    <row r="469" spans="9:124" s="95" customFormat="1" x14ac:dyDescent="0.15"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/>
      <c r="DM469" s="102"/>
      <c r="DN469" s="102"/>
      <c r="DO469" s="102"/>
      <c r="DP469" s="102"/>
      <c r="DQ469" s="102"/>
      <c r="DR469" s="102"/>
      <c r="DS469" s="102"/>
      <c r="DT469" s="102"/>
    </row>
    <row r="470" spans="9:124" s="95" customFormat="1" x14ac:dyDescent="0.15"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/>
      <c r="DM470" s="102"/>
      <c r="DN470" s="102"/>
      <c r="DO470" s="102"/>
      <c r="DP470" s="102"/>
      <c r="DQ470" s="102"/>
      <c r="DR470" s="102"/>
      <c r="DS470" s="102"/>
      <c r="DT470" s="102"/>
    </row>
    <row r="471" spans="9:124" s="95" customFormat="1" x14ac:dyDescent="0.15"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/>
      <c r="CT471" s="102"/>
      <c r="CU471" s="102"/>
      <c r="CV471" s="102"/>
      <c r="CW471" s="102"/>
      <c r="CX471" s="102"/>
      <c r="CY471" s="102"/>
      <c r="CZ471" s="102"/>
      <c r="DA471" s="102"/>
      <c r="DB471" s="102"/>
      <c r="DC471" s="102"/>
      <c r="DD471" s="102"/>
      <c r="DE471" s="102"/>
      <c r="DF471" s="102"/>
      <c r="DG471" s="102"/>
      <c r="DH471" s="102"/>
      <c r="DI471" s="102"/>
      <c r="DJ471" s="102"/>
      <c r="DK471" s="102"/>
      <c r="DL471" s="102"/>
      <c r="DM471" s="102"/>
      <c r="DN471" s="102"/>
      <c r="DO471" s="102"/>
      <c r="DP471" s="102"/>
      <c r="DQ471" s="102"/>
      <c r="DR471" s="102"/>
      <c r="DS471" s="102"/>
      <c r="DT471" s="102"/>
    </row>
    <row r="472" spans="9:124" s="95" customFormat="1" x14ac:dyDescent="0.15"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/>
      <c r="CT472" s="102"/>
      <c r="CU472" s="102"/>
      <c r="CV472" s="102"/>
      <c r="CW472" s="102"/>
      <c r="CX472" s="102"/>
      <c r="CY472" s="102"/>
      <c r="CZ472" s="102"/>
      <c r="DA472" s="102"/>
      <c r="DB472" s="102"/>
      <c r="DC472" s="102"/>
      <c r="DD472" s="102"/>
      <c r="DE472" s="102"/>
      <c r="DF472" s="102"/>
      <c r="DG472" s="102"/>
      <c r="DH472" s="102"/>
      <c r="DI472" s="102"/>
      <c r="DJ472" s="102"/>
      <c r="DK472" s="102"/>
      <c r="DL472" s="102"/>
      <c r="DM472" s="102"/>
      <c r="DN472" s="102"/>
      <c r="DO472" s="102"/>
      <c r="DP472" s="102"/>
      <c r="DQ472" s="102"/>
      <c r="DR472" s="102"/>
      <c r="DS472" s="102"/>
      <c r="DT472" s="102"/>
    </row>
    <row r="473" spans="9:124" s="95" customFormat="1" x14ac:dyDescent="0.15"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/>
      <c r="CT473" s="102"/>
      <c r="CU473" s="102"/>
      <c r="CV473" s="102"/>
      <c r="CW473" s="102"/>
      <c r="CX473" s="102"/>
      <c r="CY473" s="102"/>
      <c r="CZ473" s="102"/>
      <c r="DA473" s="102"/>
      <c r="DB473" s="102"/>
      <c r="DC473" s="102"/>
      <c r="DD473" s="102"/>
      <c r="DE473" s="102"/>
      <c r="DF473" s="102"/>
      <c r="DG473" s="102"/>
      <c r="DH473" s="102"/>
      <c r="DI473" s="102"/>
      <c r="DJ473" s="102"/>
      <c r="DK473" s="102"/>
      <c r="DL473" s="102"/>
      <c r="DM473" s="102"/>
      <c r="DN473" s="102"/>
      <c r="DO473" s="102"/>
      <c r="DP473" s="102"/>
      <c r="DQ473" s="102"/>
      <c r="DR473" s="102"/>
      <c r="DS473" s="102"/>
      <c r="DT473" s="102"/>
    </row>
    <row r="474" spans="9:124" s="95" customFormat="1" x14ac:dyDescent="0.15"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/>
      <c r="DB474" s="102"/>
      <c r="DC474" s="102"/>
      <c r="DD474" s="102"/>
      <c r="DE474" s="102"/>
      <c r="DF474" s="102"/>
      <c r="DG474" s="102"/>
      <c r="DH474" s="102"/>
      <c r="DI474" s="102"/>
      <c r="DJ474" s="102"/>
      <c r="DK474" s="102"/>
      <c r="DL474" s="102"/>
      <c r="DM474" s="102"/>
      <c r="DN474" s="102"/>
      <c r="DO474" s="102"/>
      <c r="DP474" s="102"/>
      <c r="DQ474" s="102"/>
      <c r="DR474" s="102"/>
      <c r="DS474" s="102"/>
      <c r="DT474" s="102"/>
    </row>
    <row r="475" spans="9:124" s="95" customFormat="1" x14ac:dyDescent="0.15"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/>
      <c r="DB475" s="102"/>
      <c r="DC475" s="102"/>
      <c r="DD475" s="102"/>
      <c r="DE475" s="102"/>
      <c r="DF475" s="102"/>
      <c r="DG475" s="102"/>
      <c r="DH475" s="102"/>
      <c r="DI475" s="102"/>
      <c r="DJ475" s="102"/>
      <c r="DK475" s="102"/>
      <c r="DL475" s="102"/>
      <c r="DM475" s="102"/>
      <c r="DN475" s="102"/>
      <c r="DO475" s="102"/>
      <c r="DP475" s="102"/>
      <c r="DQ475" s="102"/>
      <c r="DR475" s="102"/>
      <c r="DS475" s="102"/>
      <c r="DT475" s="102"/>
    </row>
    <row r="476" spans="9:124" s="95" customFormat="1" x14ac:dyDescent="0.15"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/>
      <c r="DB476" s="102"/>
      <c r="DC476" s="102"/>
      <c r="DD476" s="102"/>
      <c r="DE476" s="102"/>
      <c r="DF476" s="102"/>
      <c r="DG476" s="102"/>
      <c r="DH476" s="102"/>
      <c r="DI476" s="102"/>
      <c r="DJ476" s="102"/>
      <c r="DK476" s="102"/>
      <c r="DL476" s="102"/>
      <c r="DM476" s="102"/>
      <c r="DN476" s="102"/>
      <c r="DO476" s="102"/>
      <c r="DP476" s="102"/>
      <c r="DQ476" s="102"/>
      <c r="DR476" s="102"/>
      <c r="DS476" s="102"/>
      <c r="DT476" s="102"/>
    </row>
    <row r="477" spans="9:124" s="95" customFormat="1" x14ac:dyDescent="0.15"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/>
      <c r="DB477" s="102"/>
      <c r="DC477" s="102"/>
      <c r="DD477" s="102"/>
      <c r="DE477" s="102"/>
      <c r="DF477" s="102"/>
      <c r="DG477" s="102"/>
      <c r="DH477" s="102"/>
      <c r="DI477" s="102"/>
      <c r="DJ477" s="102"/>
      <c r="DK477" s="102"/>
      <c r="DL477" s="102"/>
      <c r="DM477" s="102"/>
      <c r="DN477" s="102"/>
      <c r="DO477" s="102"/>
      <c r="DP477" s="102"/>
      <c r="DQ477" s="102"/>
      <c r="DR477" s="102"/>
      <c r="DS477" s="102"/>
      <c r="DT477" s="102"/>
    </row>
    <row r="478" spans="9:124" s="95" customFormat="1" x14ac:dyDescent="0.15"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/>
      <c r="DB478" s="102"/>
      <c r="DC478" s="102"/>
      <c r="DD478" s="102"/>
      <c r="DE478" s="102"/>
      <c r="DF478" s="102"/>
      <c r="DG478" s="102"/>
      <c r="DH478" s="102"/>
      <c r="DI478" s="102"/>
      <c r="DJ478" s="102"/>
      <c r="DK478" s="102"/>
      <c r="DL478" s="102"/>
      <c r="DM478" s="102"/>
      <c r="DN478" s="102"/>
      <c r="DO478" s="102"/>
      <c r="DP478" s="102"/>
      <c r="DQ478" s="102"/>
      <c r="DR478" s="102"/>
      <c r="DS478" s="102"/>
      <c r="DT478" s="102"/>
    </row>
    <row r="479" spans="9:124" s="95" customFormat="1" x14ac:dyDescent="0.15"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/>
      <c r="DM479" s="102"/>
      <c r="DN479" s="102"/>
      <c r="DO479" s="102"/>
      <c r="DP479" s="102"/>
      <c r="DQ479" s="102"/>
      <c r="DR479" s="102"/>
      <c r="DS479" s="102"/>
      <c r="DT479" s="102"/>
    </row>
    <row r="480" spans="9:124" s="95" customFormat="1" x14ac:dyDescent="0.15"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/>
      <c r="DB480" s="102"/>
      <c r="DC480" s="102"/>
      <c r="DD480" s="102"/>
      <c r="DE480" s="102"/>
      <c r="DF480" s="102"/>
      <c r="DG480" s="102"/>
      <c r="DH480" s="102"/>
      <c r="DI480" s="102"/>
      <c r="DJ480" s="102"/>
      <c r="DK480" s="102"/>
      <c r="DL480" s="102"/>
      <c r="DM480" s="102"/>
      <c r="DN480" s="102"/>
      <c r="DO480" s="102"/>
      <c r="DP480" s="102"/>
      <c r="DQ480" s="102"/>
      <c r="DR480" s="102"/>
      <c r="DS480" s="102"/>
      <c r="DT480" s="102"/>
    </row>
    <row r="481" spans="9:124" s="95" customFormat="1" x14ac:dyDescent="0.15"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/>
      <c r="DB481" s="102"/>
      <c r="DC481" s="102"/>
      <c r="DD481" s="102"/>
      <c r="DE481" s="102"/>
      <c r="DF481" s="102"/>
      <c r="DG481" s="102"/>
      <c r="DH481" s="102"/>
      <c r="DI481" s="102"/>
      <c r="DJ481" s="102"/>
      <c r="DK481" s="102"/>
      <c r="DL481" s="102"/>
      <c r="DM481" s="102"/>
      <c r="DN481" s="102"/>
      <c r="DO481" s="102"/>
      <c r="DP481" s="102"/>
      <c r="DQ481" s="102"/>
      <c r="DR481" s="102"/>
      <c r="DS481" s="102"/>
      <c r="DT481" s="102"/>
    </row>
    <row r="482" spans="9:124" s="95" customFormat="1" x14ac:dyDescent="0.15"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/>
      <c r="DB482" s="102"/>
      <c r="DC482" s="102"/>
      <c r="DD482" s="102"/>
      <c r="DE482" s="102"/>
      <c r="DF482" s="102"/>
      <c r="DG482" s="102"/>
      <c r="DH482" s="102"/>
      <c r="DI482" s="102"/>
      <c r="DJ482" s="102"/>
      <c r="DK482" s="102"/>
      <c r="DL482" s="102"/>
      <c r="DM482" s="102"/>
      <c r="DN482" s="102"/>
      <c r="DO482" s="102"/>
      <c r="DP482" s="102"/>
      <c r="DQ482" s="102"/>
      <c r="DR482" s="102"/>
      <c r="DS482" s="102"/>
      <c r="DT482" s="102"/>
    </row>
    <row r="483" spans="9:124" s="95" customFormat="1" x14ac:dyDescent="0.15"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/>
      <c r="DM483" s="102"/>
      <c r="DN483" s="102"/>
      <c r="DO483" s="102"/>
      <c r="DP483" s="102"/>
      <c r="DQ483" s="102"/>
      <c r="DR483" s="102"/>
      <c r="DS483" s="102"/>
      <c r="DT483" s="102"/>
    </row>
    <row r="484" spans="9:124" s="95" customFormat="1" x14ac:dyDescent="0.15"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/>
      <c r="DM484" s="102"/>
      <c r="DN484" s="102"/>
      <c r="DO484" s="102"/>
      <c r="DP484" s="102"/>
      <c r="DQ484" s="102"/>
      <c r="DR484" s="102"/>
      <c r="DS484" s="102"/>
      <c r="DT484" s="102"/>
    </row>
    <row r="485" spans="9:124" s="95" customFormat="1" x14ac:dyDescent="0.15"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/>
      <c r="DM485" s="102"/>
      <c r="DN485" s="102"/>
      <c r="DO485" s="102"/>
      <c r="DP485" s="102"/>
      <c r="DQ485" s="102"/>
      <c r="DR485" s="102"/>
      <c r="DS485" s="102"/>
      <c r="DT485" s="102"/>
    </row>
    <row r="486" spans="9:124" s="95" customFormat="1" x14ac:dyDescent="0.15"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/>
      <c r="DB486" s="102"/>
      <c r="DC486" s="102"/>
      <c r="DD486" s="102"/>
      <c r="DE486" s="102"/>
      <c r="DF486" s="102"/>
      <c r="DG486" s="102"/>
      <c r="DH486" s="102"/>
      <c r="DI486" s="102"/>
      <c r="DJ486" s="102"/>
      <c r="DK486" s="102"/>
      <c r="DL486" s="102"/>
      <c r="DM486" s="102"/>
      <c r="DN486" s="102"/>
      <c r="DO486" s="102"/>
      <c r="DP486" s="102"/>
      <c r="DQ486" s="102"/>
      <c r="DR486" s="102"/>
      <c r="DS486" s="102"/>
      <c r="DT486" s="102"/>
    </row>
    <row r="487" spans="9:124" s="95" customFormat="1" x14ac:dyDescent="0.15"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  <c r="CM487" s="102"/>
      <c r="CN487" s="102"/>
      <c r="CO487" s="102"/>
      <c r="CP487" s="102"/>
      <c r="CQ487" s="102"/>
      <c r="CR487" s="102"/>
      <c r="CS487" s="102"/>
      <c r="CT487" s="102"/>
      <c r="CU487" s="102"/>
      <c r="CV487" s="102"/>
      <c r="CW487" s="102"/>
      <c r="CX487" s="102"/>
      <c r="CY487" s="102"/>
      <c r="CZ487" s="102"/>
      <c r="DA487" s="102"/>
      <c r="DB487" s="102"/>
      <c r="DC487" s="102"/>
      <c r="DD487" s="102"/>
      <c r="DE487" s="102"/>
      <c r="DF487" s="102"/>
      <c r="DG487" s="102"/>
      <c r="DH487" s="102"/>
      <c r="DI487" s="102"/>
      <c r="DJ487" s="102"/>
      <c r="DK487" s="102"/>
      <c r="DL487" s="102"/>
      <c r="DM487" s="102"/>
      <c r="DN487" s="102"/>
      <c r="DO487" s="102"/>
      <c r="DP487" s="102"/>
      <c r="DQ487" s="102"/>
      <c r="DR487" s="102"/>
      <c r="DS487" s="102"/>
      <c r="DT487" s="102"/>
    </row>
    <row r="488" spans="9:124" s="95" customFormat="1" x14ac:dyDescent="0.15"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  <c r="CM488" s="102"/>
      <c r="CN488" s="102"/>
      <c r="CO488" s="102"/>
      <c r="CP488" s="102"/>
      <c r="CQ488" s="102"/>
      <c r="CR488" s="102"/>
      <c r="CS488" s="102"/>
      <c r="CT488" s="102"/>
      <c r="CU488" s="102"/>
      <c r="CV488" s="102"/>
      <c r="CW488" s="102"/>
      <c r="CX488" s="102"/>
      <c r="CY488" s="102"/>
      <c r="CZ488" s="102"/>
      <c r="DA488" s="102"/>
      <c r="DB488" s="102"/>
      <c r="DC488" s="102"/>
      <c r="DD488" s="102"/>
      <c r="DE488" s="102"/>
      <c r="DF488" s="102"/>
      <c r="DG488" s="102"/>
      <c r="DH488" s="102"/>
      <c r="DI488" s="102"/>
      <c r="DJ488" s="102"/>
      <c r="DK488" s="102"/>
      <c r="DL488" s="102"/>
      <c r="DM488" s="102"/>
      <c r="DN488" s="102"/>
      <c r="DO488" s="102"/>
      <c r="DP488" s="102"/>
      <c r="DQ488" s="102"/>
      <c r="DR488" s="102"/>
      <c r="DS488" s="102"/>
      <c r="DT488" s="102"/>
    </row>
    <row r="489" spans="9:124" s="95" customFormat="1" x14ac:dyDescent="0.15"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  <c r="CM489" s="102"/>
      <c r="CN489" s="102"/>
      <c r="CO489" s="102"/>
      <c r="CP489" s="102"/>
      <c r="CQ489" s="102"/>
      <c r="CR489" s="102"/>
      <c r="CS489" s="102"/>
      <c r="CT489" s="102"/>
      <c r="CU489" s="102"/>
      <c r="CV489" s="102"/>
      <c r="CW489" s="102"/>
      <c r="CX489" s="102"/>
      <c r="CY489" s="102"/>
      <c r="CZ489" s="102"/>
      <c r="DA489" s="102"/>
      <c r="DB489" s="102"/>
      <c r="DC489" s="102"/>
      <c r="DD489" s="102"/>
      <c r="DE489" s="102"/>
      <c r="DF489" s="102"/>
      <c r="DG489" s="102"/>
      <c r="DH489" s="102"/>
      <c r="DI489" s="102"/>
      <c r="DJ489" s="102"/>
      <c r="DK489" s="102"/>
      <c r="DL489" s="102"/>
      <c r="DM489" s="102"/>
      <c r="DN489" s="102"/>
      <c r="DO489" s="102"/>
      <c r="DP489" s="102"/>
      <c r="DQ489" s="102"/>
      <c r="DR489" s="102"/>
      <c r="DS489" s="102"/>
      <c r="DT489" s="102"/>
    </row>
    <row r="490" spans="9:124" s="95" customFormat="1" x14ac:dyDescent="0.15"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  <c r="CM490" s="102"/>
      <c r="CN490" s="102"/>
      <c r="CO490" s="102"/>
      <c r="CP490" s="102"/>
      <c r="CQ490" s="102"/>
      <c r="CR490" s="102"/>
      <c r="CS490" s="102"/>
      <c r="CT490" s="102"/>
      <c r="CU490" s="102"/>
      <c r="CV490" s="102"/>
      <c r="CW490" s="102"/>
      <c r="CX490" s="102"/>
      <c r="CY490" s="102"/>
      <c r="CZ490" s="102"/>
      <c r="DA490" s="102"/>
      <c r="DB490" s="102"/>
      <c r="DC490" s="102"/>
      <c r="DD490" s="102"/>
      <c r="DE490" s="102"/>
      <c r="DF490" s="102"/>
      <c r="DG490" s="102"/>
      <c r="DH490" s="102"/>
      <c r="DI490" s="102"/>
      <c r="DJ490" s="102"/>
      <c r="DK490" s="102"/>
      <c r="DL490" s="102"/>
      <c r="DM490" s="102"/>
      <c r="DN490" s="102"/>
      <c r="DO490" s="102"/>
      <c r="DP490" s="102"/>
      <c r="DQ490" s="102"/>
      <c r="DR490" s="102"/>
      <c r="DS490" s="102"/>
      <c r="DT490" s="102"/>
    </row>
    <row r="491" spans="9:124" s="95" customFormat="1" x14ac:dyDescent="0.15"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  <c r="CR491" s="102"/>
      <c r="CS491" s="102"/>
      <c r="CT491" s="102"/>
      <c r="CU491" s="102"/>
      <c r="CV491" s="102"/>
      <c r="CW491" s="102"/>
      <c r="CX491" s="102"/>
      <c r="CY491" s="102"/>
      <c r="CZ491" s="102"/>
      <c r="DA491" s="102"/>
      <c r="DB491" s="102"/>
      <c r="DC491" s="102"/>
      <c r="DD491" s="102"/>
      <c r="DE491" s="102"/>
      <c r="DF491" s="102"/>
      <c r="DG491" s="102"/>
      <c r="DH491" s="102"/>
      <c r="DI491" s="102"/>
      <c r="DJ491" s="102"/>
      <c r="DK491" s="102"/>
      <c r="DL491" s="102"/>
      <c r="DM491" s="102"/>
      <c r="DN491" s="102"/>
      <c r="DO491" s="102"/>
      <c r="DP491" s="102"/>
      <c r="DQ491" s="102"/>
      <c r="DR491" s="102"/>
      <c r="DS491" s="102"/>
      <c r="DT491" s="102"/>
    </row>
    <row r="492" spans="9:124" s="95" customFormat="1" x14ac:dyDescent="0.15"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/>
      <c r="CT492" s="102"/>
      <c r="CU492" s="102"/>
      <c r="CV492" s="102"/>
      <c r="CW492" s="102"/>
      <c r="CX492" s="102"/>
      <c r="CY492" s="102"/>
      <c r="CZ492" s="102"/>
      <c r="DA492" s="102"/>
      <c r="DB492" s="102"/>
      <c r="DC492" s="102"/>
      <c r="DD492" s="102"/>
      <c r="DE492" s="102"/>
      <c r="DF492" s="102"/>
      <c r="DG492" s="102"/>
      <c r="DH492" s="102"/>
      <c r="DI492" s="102"/>
      <c r="DJ492" s="102"/>
      <c r="DK492" s="102"/>
      <c r="DL492" s="102"/>
      <c r="DM492" s="102"/>
      <c r="DN492" s="102"/>
      <c r="DO492" s="102"/>
      <c r="DP492" s="102"/>
      <c r="DQ492" s="102"/>
      <c r="DR492" s="102"/>
      <c r="DS492" s="102"/>
      <c r="DT492" s="102"/>
    </row>
    <row r="493" spans="9:124" s="95" customFormat="1" x14ac:dyDescent="0.15"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/>
      <c r="CT493" s="102"/>
      <c r="CU493" s="102"/>
      <c r="CV493" s="102"/>
      <c r="CW493" s="102"/>
      <c r="CX493" s="102"/>
      <c r="CY493" s="102"/>
      <c r="CZ493" s="102"/>
      <c r="DA493" s="102"/>
      <c r="DB493" s="102"/>
      <c r="DC493" s="102"/>
      <c r="DD493" s="102"/>
      <c r="DE493" s="102"/>
      <c r="DF493" s="102"/>
      <c r="DG493" s="102"/>
      <c r="DH493" s="102"/>
      <c r="DI493" s="102"/>
      <c r="DJ493" s="102"/>
      <c r="DK493" s="102"/>
      <c r="DL493" s="102"/>
      <c r="DM493" s="102"/>
      <c r="DN493" s="102"/>
      <c r="DO493" s="102"/>
      <c r="DP493" s="102"/>
      <c r="DQ493" s="102"/>
      <c r="DR493" s="102"/>
      <c r="DS493" s="102"/>
      <c r="DT493" s="102"/>
    </row>
    <row r="494" spans="9:124" s="95" customFormat="1" x14ac:dyDescent="0.15"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/>
      <c r="CT494" s="102"/>
      <c r="CU494" s="102"/>
      <c r="CV494" s="102"/>
      <c r="CW494" s="102"/>
      <c r="CX494" s="102"/>
      <c r="CY494" s="102"/>
      <c r="CZ494" s="102"/>
      <c r="DA494" s="102"/>
      <c r="DB494" s="102"/>
      <c r="DC494" s="102"/>
      <c r="DD494" s="102"/>
      <c r="DE494" s="102"/>
      <c r="DF494" s="102"/>
      <c r="DG494" s="102"/>
      <c r="DH494" s="102"/>
      <c r="DI494" s="102"/>
      <c r="DJ494" s="102"/>
      <c r="DK494" s="102"/>
      <c r="DL494" s="102"/>
      <c r="DM494" s="102"/>
      <c r="DN494" s="102"/>
      <c r="DO494" s="102"/>
      <c r="DP494" s="102"/>
      <c r="DQ494" s="102"/>
      <c r="DR494" s="102"/>
      <c r="DS494" s="102"/>
      <c r="DT494" s="102"/>
    </row>
    <row r="495" spans="9:124" s="95" customFormat="1" x14ac:dyDescent="0.15"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/>
      <c r="CT495" s="102"/>
      <c r="CU495" s="102"/>
      <c r="CV495" s="102"/>
      <c r="CW495" s="102"/>
      <c r="CX495" s="102"/>
      <c r="CY495" s="102"/>
      <c r="CZ495" s="102"/>
      <c r="DA495" s="102"/>
      <c r="DB495" s="102"/>
      <c r="DC495" s="102"/>
      <c r="DD495" s="102"/>
      <c r="DE495" s="102"/>
      <c r="DF495" s="102"/>
      <c r="DG495" s="102"/>
      <c r="DH495" s="102"/>
      <c r="DI495" s="102"/>
      <c r="DJ495" s="102"/>
      <c r="DK495" s="102"/>
      <c r="DL495" s="102"/>
      <c r="DM495" s="102"/>
      <c r="DN495" s="102"/>
      <c r="DO495" s="102"/>
      <c r="DP495" s="102"/>
      <c r="DQ495" s="102"/>
      <c r="DR495" s="102"/>
      <c r="DS495" s="102"/>
      <c r="DT495" s="102"/>
    </row>
    <row r="496" spans="9:124" s="95" customFormat="1" x14ac:dyDescent="0.15"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/>
      <c r="DM496" s="102"/>
      <c r="DN496" s="102"/>
      <c r="DO496" s="102"/>
      <c r="DP496" s="102"/>
      <c r="DQ496" s="102"/>
      <c r="DR496" s="102"/>
      <c r="DS496" s="102"/>
      <c r="DT496" s="102"/>
    </row>
    <row r="497" spans="9:124" s="95" customFormat="1" x14ac:dyDescent="0.15"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  <c r="CW497" s="102"/>
      <c r="CX497" s="102"/>
      <c r="CY497" s="102"/>
      <c r="CZ497" s="102"/>
      <c r="DA497" s="102"/>
      <c r="DB497" s="102"/>
      <c r="DC497" s="102"/>
      <c r="DD497" s="102"/>
      <c r="DE497" s="102"/>
      <c r="DF497" s="102"/>
      <c r="DG497" s="102"/>
      <c r="DH497" s="102"/>
      <c r="DI497" s="102"/>
      <c r="DJ497" s="102"/>
      <c r="DK497" s="102"/>
      <c r="DL497" s="102"/>
      <c r="DM497" s="102"/>
      <c r="DN497" s="102"/>
      <c r="DO497" s="102"/>
      <c r="DP497" s="102"/>
      <c r="DQ497" s="102"/>
      <c r="DR497" s="102"/>
      <c r="DS497" s="102"/>
      <c r="DT497" s="102"/>
    </row>
    <row r="498" spans="9:124" s="95" customFormat="1" x14ac:dyDescent="0.15"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  <c r="CW498" s="102"/>
      <c r="CX498" s="102"/>
      <c r="CY498" s="102"/>
      <c r="CZ498" s="102"/>
      <c r="DA498" s="102"/>
      <c r="DB498" s="102"/>
      <c r="DC498" s="102"/>
      <c r="DD498" s="102"/>
      <c r="DE498" s="102"/>
      <c r="DF498" s="102"/>
      <c r="DG498" s="102"/>
      <c r="DH498" s="102"/>
      <c r="DI498" s="102"/>
      <c r="DJ498" s="102"/>
      <c r="DK498" s="102"/>
      <c r="DL498" s="102"/>
      <c r="DM498" s="102"/>
      <c r="DN498" s="102"/>
      <c r="DO498" s="102"/>
      <c r="DP498" s="102"/>
      <c r="DQ498" s="102"/>
      <c r="DR498" s="102"/>
      <c r="DS498" s="102"/>
      <c r="DT498" s="102"/>
    </row>
    <row r="499" spans="9:124" s="95" customFormat="1" x14ac:dyDescent="0.15"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/>
      <c r="CT499" s="102"/>
      <c r="CU499" s="102"/>
      <c r="CV499" s="102"/>
      <c r="CW499" s="102"/>
      <c r="CX499" s="102"/>
      <c r="CY499" s="102"/>
      <c r="CZ499" s="102"/>
      <c r="DA499" s="102"/>
      <c r="DB499" s="102"/>
      <c r="DC499" s="102"/>
      <c r="DD499" s="102"/>
      <c r="DE499" s="102"/>
      <c r="DF499" s="102"/>
      <c r="DG499" s="102"/>
      <c r="DH499" s="102"/>
      <c r="DI499" s="102"/>
      <c r="DJ499" s="102"/>
      <c r="DK499" s="102"/>
      <c r="DL499" s="102"/>
      <c r="DM499" s="102"/>
      <c r="DN499" s="102"/>
      <c r="DO499" s="102"/>
      <c r="DP499" s="102"/>
      <c r="DQ499" s="102"/>
      <c r="DR499" s="102"/>
      <c r="DS499" s="102"/>
      <c r="DT499" s="102"/>
    </row>
    <row r="500" spans="9:124" s="95" customFormat="1" x14ac:dyDescent="0.15"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  <c r="CW500" s="102"/>
      <c r="CX500" s="102"/>
      <c r="CY500" s="102"/>
      <c r="CZ500" s="102"/>
      <c r="DA500" s="102"/>
      <c r="DB500" s="102"/>
      <c r="DC500" s="102"/>
      <c r="DD500" s="102"/>
      <c r="DE500" s="102"/>
      <c r="DF500" s="102"/>
      <c r="DG500" s="102"/>
      <c r="DH500" s="102"/>
      <c r="DI500" s="102"/>
      <c r="DJ500" s="102"/>
      <c r="DK500" s="102"/>
      <c r="DL500" s="102"/>
      <c r="DM500" s="102"/>
      <c r="DN500" s="102"/>
      <c r="DO500" s="102"/>
      <c r="DP500" s="102"/>
      <c r="DQ500" s="102"/>
      <c r="DR500" s="102"/>
      <c r="DS500" s="102"/>
      <c r="DT500" s="102"/>
    </row>
    <row r="501" spans="9:124" s="95" customFormat="1" x14ac:dyDescent="0.15"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/>
      <c r="DM501" s="102"/>
      <c r="DN501" s="102"/>
      <c r="DO501" s="102"/>
      <c r="DP501" s="102"/>
      <c r="DQ501" s="102"/>
      <c r="DR501" s="102"/>
      <c r="DS501" s="102"/>
      <c r="DT501" s="102"/>
    </row>
    <row r="502" spans="9:124" s="95" customFormat="1" x14ac:dyDescent="0.15"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/>
      <c r="DM502" s="102"/>
      <c r="DN502" s="102"/>
      <c r="DO502" s="102"/>
      <c r="DP502" s="102"/>
      <c r="DQ502" s="102"/>
      <c r="DR502" s="102"/>
      <c r="DS502" s="102"/>
      <c r="DT502" s="102"/>
    </row>
    <row r="503" spans="9:124" s="95" customFormat="1" x14ac:dyDescent="0.15"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/>
      <c r="DM503" s="102"/>
      <c r="DN503" s="102"/>
      <c r="DO503" s="102"/>
      <c r="DP503" s="102"/>
      <c r="DQ503" s="102"/>
      <c r="DR503" s="102"/>
      <c r="DS503" s="102"/>
      <c r="DT503" s="102"/>
    </row>
    <row r="504" spans="9:124" s="95" customFormat="1" x14ac:dyDescent="0.15"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/>
      <c r="CT504" s="102"/>
      <c r="CU504" s="102"/>
      <c r="CV504" s="102"/>
      <c r="CW504" s="102"/>
      <c r="CX504" s="102"/>
      <c r="CY504" s="102"/>
      <c r="CZ504" s="102"/>
      <c r="DA504" s="102"/>
      <c r="DB504" s="102"/>
      <c r="DC504" s="102"/>
      <c r="DD504" s="102"/>
      <c r="DE504" s="102"/>
      <c r="DF504" s="102"/>
      <c r="DG504" s="102"/>
      <c r="DH504" s="102"/>
      <c r="DI504" s="102"/>
      <c r="DJ504" s="102"/>
      <c r="DK504" s="102"/>
      <c r="DL504" s="102"/>
      <c r="DM504" s="102"/>
      <c r="DN504" s="102"/>
      <c r="DO504" s="102"/>
      <c r="DP504" s="102"/>
      <c r="DQ504" s="102"/>
      <c r="DR504" s="102"/>
      <c r="DS504" s="102"/>
      <c r="DT504" s="102"/>
    </row>
    <row r="505" spans="9:124" s="95" customFormat="1" x14ac:dyDescent="0.15"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/>
      <c r="CT505" s="102"/>
      <c r="CU505" s="102"/>
      <c r="CV505" s="102"/>
      <c r="CW505" s="102"/>
      <c r="CX505" s="102"/>
      <c r="CY505" s="102"/>
      <c r="CZ505" s="102"/>
      <c r="DA505" s="102"/>
      <c r="DB505" s="102"/>
      <c r="DC505" s="102"/>
      <c r="DD505" s="102"/>
      <c r="DE505" s="102"/>
      <c r="DF505" s="102"/>
      <c r="DG505" s="102"/>
      <c r="DH505" s="102"/>
      <c r="DI505" s="102"/>
      <c r="DJ505" s="102"/>
      <c r="DK505" s="102"/>
      <c r="DL505" s="102"/>
      <c r="DM505" s="102"/>
      <c r="DN505" s="102"/>
      <c r="DO505" s="102"/>
      <c r="DP505" s="102"/>
      <c r="DQ505" s="102"/>
      <c r="DR505" s="102"/>
      <c r="DS505" s="102"/>
      <c r="DT505" s="102"/>
    </row>
    <row r="506" spans="9:124" s="95" customFormat="1" x14ac:dyDescent="0.15"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2"/>
      <c r="CR506" s="102"/>
      <c r="CS506" s="102"/>
      <c r="CT506" s="102"/>
      <c r="CU506" s="102"/>
      <c r="CV506" s="102"/>
      <c r="CW506" s="102"/>
      <c r="CX506" s="102"/>
      <c r="CY506" s="102"/>
      <c r="CZ506" s="102"/>
      <c r="DA506" s="102"/>
      <c r="DB506" s="102"/>
      <c r="DC506" s="102"/>
      <c r="DD506" s="102"/>
      <c r="DE506" s="102"/>
      <c r="DF506" s="102"/>
      <c r="DG506" s="102"/>
      <c r="DH506" s="102"/>
      <c r="DI506" s="102"/>
      <c r="DJ506" s="102"/>
      <c r="DK506" s="102"/>
      <c r="DL506" s="102"/>
      <c r="DM506" s="102"/>
      <c r="DN506" s="102"/>
      <c r="DO506" s="102"/>
      <c r="DP506" s="102"/>
      <c r="DQ506" s="102"/>
      <c r="DR506" s="102"/>
      <c r="DS506" s="102"/>
      <c r="DT506" s="102"/>
    </row>
    <row r="507" spans="9:124" s="95" customFormat="1" x14ac:dyDescent="0.15"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  <c r="CM507" s="102"/>
      <c r="CN507" s="102"/>
      <c r="CO507" s="102"/>
      <c r="CP507" s="102"/>
      <c r="CQ507" s="102"/>
      <c r="CR507" s="102"/>
      <c r="CS507" s="102"/>
      <c r="CT507" s="102"/>
      <c r="CU507" s="102"/>
      <c r="CV507" s="102"/>
      <c r="CW507" s="102"/>
      <c r="CX507" s="102"/>
      <c r="CY507" s="102"/>
      <c r="CZ507" s="102"/>
      <c r="DA507" s="102"/>
      <c r="DB507" s="102"/>
      <c r="DC507" s="102"/>
      <c r="DD507" s="102"/>
      <c r="DE507" s="102"/>
      <c r="DF507" s="102"/>
      <c r="DG507" s="102"/>
      <c r="DH507" s="102"/>
      <c r="DI507" s="102"/>
      <c r="DJ507" s="102"/>
      <c r="DK507" s="102"/>
      <c r="DL507" s="102"/>
      <c r="DM507" s="102"/>
      <c r="DN507" s="102"/>
      <c r="DO507" s="102"/>
      <c r="DP507" s="102"/>
      <c r="DQ507" s="102"/>
      <c r="DR507" s="102"/>
      <c r="DS507" s="102"/>
      <c r="DT507" s="102"/>
    </row>
    <row r="508" spans="9:124" s="95" customFormat="1" x14ac:dyDescent="0.15"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  <c r="CM508" s="102"/>
      <c r="CN508" s="102"/>
      <c r="CO508" s="102"/>
      <c r="CP508" s="102"/>
      <c r="CQ508" s="102"/>
      <c r="CR508" s="102"/>
      <c r="CS508" s="102"/>
      <c r="CT508" s="102"/>
      <c r="CU508" s="102"/>
      <c r="CV508" s="102"/>
      <c r="CW508" s="102"/>
      <c r="CX508" s="102"/>
      <c r="CY508" s="102"/>
      <c r="CZ508" s="102"/>
      <c r="DA508" s="102"/>
      <c r="DB508" s="102"/>
      <c r="DC508" s="102"/>
      <c r="DD508" s="102"/>
      <c r="DE508" s="102"/>
      <c r="DF508" s="102"/>
      <c r="DG508" s="102"/>
      <c r="DH508" s="102"/>
      <c r="DI508" s="102"/>
      <c r="DJ508" s="102"/>
      <c r="DK508" s="102"/>
      <c r="DL508" s="102"/>
      <c r="DM508" s="102"/>
      <c r="DN508" s="102"/>
      <c r="DO508" s="102"/>
      <c r="DP508" s="102"/>
      <c r="DQ508" s="102"/>
      <c r="DR508" s="102"/>
      <c r="DS508" s="102"/>
      <c r="DT508" s="102"/>
    </row>
    <row r="509" spans="9:124" s="95" customFormat="1" x14ac:dyDescent="0.15"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/>
      <c r="CT509" s="102"/>
      <c r="CU509" s="102"/>
      <c r="CV509" s="102"/>
      <c r="CW509" s="102"/>
      <c r="CX509" s="102"/>
      <c r="CY509" s="102"/>
      <c r="CZ509" s="102"/>
      <c r="DA509" s="102"/>
      <c r="DB509" s="102"/>
      <c r="DC509" s="102"/>
      <c r="DD509" s="102"/>
      <c r="DE509" s="102"/>
      <c r="DF509" s="102"/>
      <c r="DG509" s="102"/>
      <c r="DH509" s="102"/>
      <c r="DI509" s="102"/>
      <c r="DJ509" s="102"/>
      <c r="DK509" s="102"/>
      <c r="DL509" s="102"/>
      <c r="DM509" s="102"/>
      <c r="DN509" s="102"/>
      <c r="DO509" s="102"/>
      <c r="DP509" s="102"/>
      <c r="DQ509" s="102"/>
      <c r="DR509" s="102"/>
      <c r="DS509" s="102"/>
      <c r="DT509" s="102"/>
    </row>
    <row r="510" spans="9:124" s="95" customFormat="1" x14ac:dyDescent="0.15"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/>
      <c r="CT510" s="102"/>
      <c r="CU510" s="102"/>
      <c r="CV510" s="102"/>
      <c r="CW510" s="102"/>
      <c r="CX510" s="102"/>
      <c r="CY510" s="102"/>
      <c r="CZ510" s="102"/>
      <c r="DA510" s="102"/>
      <c r="DB510" s="102"/>
      <c r="DC510" s="102"/>
      <c r="DD510" s="102"/>
      <c r="DE510" s="102"/>
      <c r="DF510" s="102"/>
      <c r="DG510" s="102"/>
      <c r="DH510" s="102"/>
      <c r="DI510" s="102"/>
      <c r="DJ510" s="102"/>
      <c r="DK510" s="102"/>
      <c r="DL510" s="102"/>
      <c r="DM510" s="102"/>
      <c r="DN510" s="102"/>
      <c r="DO510" s="102"/>
      <c r="DP510" s="102"/>
      <c r="DQ510" s="102"/>
      <c r="DR510" s="102"/>
      <c r="DS510" s="102"/>
      <c r="DT510" s="102"/>
    </row>
    <row r="511" spans="9:124" s="95" customFormat="1" x14ac:dyDescent="0.15"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/>
      <c r="CT511" s="102"/>
      <c r="CU511" s="102"/>
      <c r="CV511" s="102"/>
      <c r="CW511" s="102"/>
      <c r="CX511" s="102"/>
      <c r="CY511" s="102"/>
      <c r="CZ511" s="102"/>
      <c r="DA511" s="102"/>
      <c r="DB511" s="102"/>
      <c r="DC511" s="102"/>
      <c r="DD511" s="102"/>
      <c r="DE511" s="102"/>
      <c r="DF511" s="102"/>
      <c r="DG511" s="102"/>
      <c r="DH511" s="102"/>
      <c r="DI511" s="102"/>
      <c r="DJ511" s="102"/>
      <c r="DK511" s="102"/>
      <c r="DL511" s="102"/>
      <c r="DM511" s="102"/>
      <c r="DN511" s="102"/>
      <c r="DO511" s="102"/>
      <c r="DP511" s="102"/>
      <c r="DQ511" s="102"/>
      <c r="DR511" s="102"/>
      <c r="DS511" s="102"/>
      <c r="DT511" s="102"/>
    </row>
    <row r="512" spans="9:124" s="95" customFormat="1" x14ac:dyDescent="0.15"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/>
      <c r="CT512" s="102"/>
      <c r="CU512" s="102"/>
      <c r="CV512" s="102"/>
      <c r="CW512" s="102"/>
      <c r="CX512" s="102"/>
      <c r="CY512" s="102"/>
      <c r="CZ512" s="102"/>
      <c r="DA512" s="102"/>
      <c r="DB512" s="102"/>
      <c r="DC512" s="102"/>
      <c r="DD512" s="102"/>
      <c r="DE512" s="102"/>
      <c r="DF512" s="102"/>
      <c r="DG512" s="102"/>
      <c r="DH512" s="102"/>
      <c r="DI512" s="102"/>
      <c r="DJ512" s="102"/>
      <c r="DK512" s="102"/>
      <c r="DL512" s="102"/>
      <c r="DM512" s="102"/>
      <c r="DN512" s="102"/>
      <c r="DO512" s="102"/>
      <c r="DP512" s="102"/>
      <c r="DQ512" s="102"/>
      <c r="DR512" s="102"/>
      <c r="DS512" s="102"/>
      <c r="DT512" s="102"/>
    </row>
    <row r="513" spans="9:124" s="95" customFormat="1" x14ac:dyDescent="0.15"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/>
      <c r="CT513" s="102"/>
      <c r="CU513" s="102"/>
      <c r="CV513" s="102"/>
      <c r="CW513" s="102"/>
      <c r="CX513" s="102"/>
      <c r="CY513" s="102"/>
      <c r="CZ513" s="102"/>
      <c r="DA513" s="102"/>
      <c r="DB513" s="102"/>
      <c r="DC513" s="102"/>
      <c r="DD513" s="102"/>
      <c r="DE513" s="102"/>
      <c r="DF513" s="102"/>
      <c r="DG513" s="102"/>
      <c r="DH513" s="102"/>
      <c r="DI513" s="102"/>
      <c r="DJ513" s="102"/>
      <c r="DK513" s="102"/>
      <c r="DL513" s="102"/>
      <c r="DM513" s="102"/>
      <c r="DN513" s="102"/>
      <c r="DO513" s="102"/>
      <c r="DP513" s="102"/>
      <c r="DQ513" s="102"/>
      <c r="DR513" s="102"/>
      <c r="DS513" s="102"/>
      <c r="DT513" s="102"/>
    </row>
    <row r="514" spans="9:124" s="95" customFormat="1" x14ac:dyDescent="0.15"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/>
      <c r="CT514" s="102"/>
      <c r="CU514" s="102"/>
      <c r="CV514" s="102"/>
      <c r="CW514" s="102"/>
      <c r="CX514" s="102"/>
      <c r="CY514" s="102"/>
      <c r="CZ514" s="102"/>
      <c r="DA514" s="102"/>
      <c r="DB514" s="102"/>
      <c r="DC514" s="102"/>
      <c r="DD514" s="102"/>
      <c r="DE514" s="102"/>
      <c r="DF514" s="102"/>
      <c r="DG514" s="102"/>
      <c r="DH514" s="102"/>
      <c r="DI514" s="102"/>
      <c r="DJ514" s="102"/>
      <c r="DK514" s="102"/>
      <c r="DL514" s="102"/>
      <c r="DM514" s="102"/>
      <c r="DN514" s="102"/>
      <c r="DO514" s="102"/>
      <c r="DP514" s="102"/>
      <c r="DQ514" s="102"/>
      <c r="DR514" s="102"/>
      <c r="DS514" s="102"/>
      <c r="DT514" s="102"/>
    </row>
    <row r="515" spans="9:124" s="95" customFormat="1" x14ac:dyDescent="0.15"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/>
      <c r="CT515" s="102"/>
      <c r="CU515" s="102"/>
      <c r="CV515" s="102"/>
      <c r="CW515" s="102"/>
      <c r="CX515" s="102"/>
      <c r="CY515" s="102"/>
      <c r="CZ515" s="102"/>
      <c r="DA515" s="102"/>
      <c r="DB515" s="102"/>
      <c r="DC515" s="102"/>
      <c r="DD515" s="102"/>
      <c r="DE515" s="102"/>
      <c r="DF515" s="102"/>
      <c r="DG515" s="102"/>
      <c r="DH515" s="102"/>
      <c r="DI515" s="102"/>
      <c r="DJ515" s="102"/>
      <c r="DK515" s="102"/>
      <c r="DL515" s="102"/>
      <c r="DM515" s="102"/>
      <c r="DN515" s="102"/>
      <c r="DO515" s="102"/>
      <c r="DP515" s="102"/>
      <c r="DQ515" s="102"/>
      <c r="DR515" s="102"/>
      <c r="DS515" s="102"/>
      <c r="DT515" s="102"/>
    </row>
    <row r="516" spans="9:124" s="95" customFormat="1" x14ac:dyDescent="0.15"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/>
      <c r="CT516" s="102"/>
      <c r="CU516" s="102"/>
      <c r="CV516" s="102"/>
      <c r="CW516" s="102"/>
      <c r="CX516" s="102"/>
      <c r="CY516" s="102"/>
      <c r="CZ516" s="102"/>
      <c r="DA516" s="102"/>
      <c r="DB516" s="102"/>
      <c r="DC516" s="102"/>
      <c r="DD516" s="102"/>
      <c r="DE516" s="102"/>
      <c r="DF516" s="102"/>
      <c r="DG516" s="102"/>
      <c r="DH516" s="102"/>
      <c r="DI516" s="102"/>
      <c r="DJ516" s="102"/>
      <c r="DK516" s="102"/>
      <c r="DL516" s="102"/>
      <c r="DM516" s="102"/>
      <c r="DN516" s="102"/>
      <c r="DO516" s="102"/>
      <c r="DP516" s="102"/>
      <c r="DQ516" s="102"/>
      <c r="DR516" s="102"/>
      <c r="DS516" s="102"/>
      <c r="DT516" s="102"/>
    </row>
    <row r="517" spans="9:124" s="95" customFormat="1" x14ac:dyDescent="0.15"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/>
      <c r="CT517" s="102"/>
      <c r="CU517" s="102"/>
      <c r="CV517" s="102"/>
      <c r="CW517" s="102"/>
      <c r="CX517" s="102"/>
      <c r="CY517" s="102"/>
      <c r="CZ517" s="102"/>
      <c r="DA517" s="102"/>
      <c r="DB517" s="102"/>
      <c r="DC517" s="102"/>
      <c r="DD517" s="102"/>
      <c r="DE517" s="102"/>
      <c r="DF517" s="102"/>
      <c r="DG517" s="102"/>
      <c r="DH517" s="102"/>
      <c r="DI517" s="102"/>
      <c r="DJ517" s="102"/>
      <c r="DK517" s="102"/>
      <c r="DL517" s="102"/>
      <c r="DM517" s="102"/>
      <c r="DN517" s="102"/>
      <c r="DO517" s="102"/>
      <c r="DP517" s="102"/>
      <c r="DQ517" s="102"/>
      <c r="DR517" s="102"/>
      <c r="DS517" s="102"/>
      <c r="DT517" s="102"/>
    </row>
    <row r="518" spans="9:124" s="95" customFormat="1" x14ac:dyDescent="0.15"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/>
      <c r="CT518" s="102"/>
      <c r="CU518" s="102"/>
      <c r="CV518" s="102"/>
      <c r="CW518" s="102"/>
      <c r="CX518" s="102"/>
      <c r="CY518" s="102"/>
      <c r="CZ518" s="102"/>
      <c r="DA518" s="102"/>
      <c r="DB518" s="102"/>
      <c r="DC518" s="102"/>
      <c r="DD518" s="102"/>
      <c r="DE518" s="102"/>
      <c r="DF518" s="102"/>
      <c r="DG518" s="102"/>
      <c r="DH518" s="102"/>
      <c r="DI518" s="102"/>
      <c r="DJ518" s="102"/>
      <c r="DK518" s="102"/>
      <c r="DL518" s="102"/>
      <c r="DM518" s="102"/>
      <c r="DN518" s="102"/>
      <c r="DO518" s="102"/>
      <c r="DP518" s="102"/>
      <c r="DQ518" s="102"/>
      <c r="DR518" s="102"/>
      <c r="DS518" s="102"/>
      <c r="DT518" s="102"/>
    </row>
    <row r="519" spans="9:124" s="95" customFormat="1" x14ac:dyDescent="0.15"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/>
      <c r="CT519" s="102"/>
      <c r="CU519" s="102"/>
      <c r="CV519" s="102"/>
      <c r="CW519" s="102"/>
      <c r="CX519" s="102"/>
      <c r="CY519" s="102"/>
      <c r="CZ519" s="102"/>
      <c r="DA519" s="102"/>
      <c r="DB519" s="102"/>
      <c r="DC519" s="102"/>
      <c r="DD519" s="102"/>
      <c r="DE519" s="102"/>
      <c r="DF519" s="102"/>
      <c r="DG519" s="102"/>
      <c r="DH519" s="102"/>
      <c r="DI519" s="102"/>
      <c r="DJ519" s="102"/>
      <c r="DK519" s="102"/>
      <c r="DL519" s="102"/>
      <c r="DM519" s="102"/>
      <c r="DN519" s="102"/>
      <c r="DO519" s="102"/>
      <c r="DP519" s="102"/>
      <c r="DQ519" s="102"/>
      <c r="DR519" s="102"/>
      <c r="DS519" s="102"/>
      <c r="DT519" s="102"/>
    </row>
    <row r="520" spans="9:124" s="95" customFormat="1" x14ac:dyDescent="0.15"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/>
      <c r="CT520" s="102"/>
      <c r="CU520" s="102"/>
      <c r="CV520" s="102"/>
      <c r="CW520" s="102"/>
      <c r="CX520" s="102"/>
      <c r="CY520" s="102"/>
      <c r="CZ520" s="102"/>
      <c r="DA520" s="102"/>
      <c r="DB520" s="102"/>
      <c r="DC520" s="102"/>
      <c r="DD520" s="102"/>
      <c r="DE520" s="102"/>
      <c r="DF520" s="102"/>
      <c r="DG520" s="102"/>
      <c r="DH520" s="102"/>
      <c r="DI520" s="102"/>
      <c r="DJ520" s="102"/>
      <c r="DK520" s="102"/>
      <c r="DL520" s="102"/>
      <c r="DM520" s="102"/>
      <c r="DN520" s="102"/>
      <c r="DO520" s="102"/>
      <c r="DP520" s="102"/>
      <c r="DQ520" s="102"/>
      <c r="DR520" s="102"/>
      <c r="DS520" s="102"/>
      <c r="DT520" s="102"/>
    </row>
    <row r="521" spans="9:124" s="95" customFormat="1" x14ac:dyDescent="0.15"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/>
      <c r="CT521" s="102"/>
      <c r="CU521" s="102"/>
      <c r="CV521" s="102"/>
      <c r="CW521" s="102"/>
      <c r="CX521" s="102"/>
      <c r="CY521" s="102"/>
      <c r="CZ521" s="102"/>
      <c r="DA521" s="102"/>
      <c r="DB521" s="102"/>
      <c r="DC521" s="102"/>
      <c r="DD521" s="102"/>
      <c r="DE521" s="102"/>
      <c r="DF521" s="102"/>
      <c r="DG521" s="102"/>
      <c r="DH521" s="102"/>
      <c r="DI521" s="102"/>
      <c r="DJ521" s="102"/>
      <c r="DK521" s="102"/>
      <c r="DL521" s="102"/>
      <c r="DM521" s="102"/>
      <c r="DN521" s="102"/>
      <c r="DO521" s="102"/>
      <c r="DP521" s="102"/>
      <c r="DQ521" s="102"/>
      <c r="DR521" s="102"/>
      <c r="DS521" s="102"/>
      <c r="DT521" s="102"/>
    </row>
    <row r="522" spans="9:124" s="95" customFormat="1" x14ac:dyDescent="0.15"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/>
      <c r="CT522" s="102"/>
      <c r="CU522" s="102"/>
      <c r="CV522" s="102"/>
      <c r="CW522" s="102"/>
      <c r="CX522" s="102"/>
      <c r="CY522" s="102"/>
      <c r="CZ522" s="102"/>
      <c r="DA522" s="102"/>
      <c r="DB522" s="102"/>
      <c r="DC522" s="102"/>
      <c r="DD522" s="102"/>
      <c r="DE522" s="102"/>
      <c r="DF522" s="102"/>
      <c r="DG522" s="102"/>
      <c r="DH522" s="102"/>
      <c r="DI522" s="102"/>
      <c r="DJ522" s="102"/>
      <c r="DK522" s="102"/>
      <c r="DL522" s="102"/>
      <c r="DM522" s="102"/>
      <c r="DN522" s="102"/>
      <c r="DO522" s="102"/>
      <c r="DP522" s="102"/>
      <c r="DQ522" s="102"/>
      <c r="DR522" s="102"/>
      <c r="DS522" s="102"/>
      <c r="DT522" s="102"/>
    </row>
    <row r="523" spans="9:124" s="95" customFormat="1" x14ac:dyDescent="0.15"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/>
      <c r="CT523" s="102"/>
      <c r="CU523" s="102"/>
      <c r="CV523" s="102"/>
      <c r="CW523" s="102"/>
      <c r="CX523" s="102"/>
      <c r="CY523" s="102"/>
      <c r="CZ523" s="102"/>
      <c r="DA523" s="102"/>
      <c r="DB523" s="102"/>
      <c r="DC523" s="102"/>
      <c r="DD523" s="102"/>
      <c r="DE523" s="102"/>
      <c r="DF523" s="102"/>
      <c r="DG523" s="102"/>
      <c r="DH523" s="102"/>
      <c r="DI523" s="102"/>
      <c r="DJ523" s="102"/>
      <c r="DK523" s="102"/>
      <c r="DL523" s="102"/>
      <c r="DM523" s="102"/>
      <c r="DN523" s="102"/>
      <c r="DO523" s="102"/>
      <c r="DP523" s="102"/>
      <c r="DQ523" s="102"/>
      <c r="DR523" s="102"/>
      <c r="DS523" s="102"/>
      <c r="DT523" s="102"/>
    </row>
    <row r="524" spans="9:124" s="95" customFormat="1" x14ac:dyDescent="0.15"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/>
      <c r="CT524" s="102"/>
      <c r="CU524" s="102"/>
      <c r="CV524" s="102"/>
      <c r="CW524" s="102"/>
      <c r="CX524" s="102"/>
      <c r="CY524" s="102"/>
      <c r="CZ524" s="102"/>
      <c r="DA524" s="102"/>
      <c r="DB524" s="102"/>
      <c r="DC524" s="102"/>
      <c r="DD524" s="102"/>
      <c r="DE524" s="102"/>
      <c r="DF524" s="102"/>
      <c r="DG524" s="102"/>
      <c r="DH524" s="102"/>
      <c r="DI524" s="102"/>
      <c r="DJ524" s="102"/>
      <c r="DK524" s="102"/>
      <c r="DL524" s="102"/>
      <c r="DM524" s="102"/>
      <c r="DN524" s="102"/>
      <c r="DO524" s="102"/>
      <c r="DP524" s="102"/>
      <c r="DQ524" s="102"/>
      <c r="DR524" s="102"/>
      <c r="DS524" s="102"/>
      <c r="DT524" s="102"/>
    </row>
    <row r="525" spans="9:124" s="95" customFormat="1" x14ac:dyDescent="0.15"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/>
      <c r="CT525" s="102"/>
      <c r="CU525" s="102"/>
      <c r="CV525" s="102"/>
      <c r="CW525" s="102"/>
      <c r="CX525" s="102"/>
      <c r="CY525" s="102"/>
      <c r="CZ525" s="102"/>
      <c r="DA525" s="102"/>
      <c r="DB525" s="102"/>
      <c r="DC525" s="102"/>
      <c r="DD525" s="102"/>
      <c r="DE525" s="102"/>
      <c r="DF525" s="102"/>
      <c r="DG525" s="102"/>
      <c r="DH525" s="102"/>
      <c r="DI525" s="102"/>
      <c r="DJ525" s="102"/>
      <c r="DK525" s="102"/>
      <c r="DL525" s="102"/>
      <c r="DM525" s="102"/>
      <c r="DN525" s="102"/>
      <c r="DO525" s="102"/>
      <c r="DP525" s="102"/>
      <c r="DQ525" s="102"/>
      <c r="DR525" s="102"/>
      <c r="DS525" s="102"/>
      <c r="DT525" s="102"/>
    </row>
    <row r="526" spans="9:124" s="95" customFormat="1" x14ac:dyDescent="0.15"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/>
      <c r="CT526" s="102"/>
      <c r="CU526" s="102"/>
      <c r="CV526" s="102"/>
      <c r="CW526" s="102"/>
      <c r="CX526" s="102"/>
      <c r="CY526" s="102"/>
      <c r="CZ526" s="102"/>
      <c r="DA526" s="102"/>
      <c r="DB526" s="102"/>
      <c r="DC526" s="102"/>
      <c r="DD526" s="102"/>
      <c r="DE526" s="102"/>
      <c r="DF526" s="102"/>
      <c r="DG526" s="102"/>
      <c r="DH526" s="102"/>
      <c r="DI526" s="102"/>
      <c r="DJ526" s="102"/>
      <c r="DK526" s="102"/>
      <c r="DL526" s="102"/>
      <c r="DM526" s="102"/>
      <c r="DN526" s="102"/>
      <c r="DO526" s="102"/>
      <c r="DP526" s="102"/>
      <c r="DQ526" s="102"/>
      <c r="DR526" s="102"/>
      <c r="DS526" s="102"/>
      <c r="DT526" s="102"/>
    </row>
    <row r="527" spans="9:124" s="95" customFormat="1" x14ac:dyDescent="0.15"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</row>
    <row r="528" spans="9:124" s="95" customFormat="1" x14ac:dyDescent="0.15"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/>
      <c r="CT528" s="102"/>
      <c r="CU528" s="102"/>
      <c r="CV528" s="102"/>
      <c r="CW528" s="102"/>
      <c r="CX528" s="102"/>
      <c r="CY528" s="102"/>
      <c r="CZ528" s="102"/>
      <c r="DA528" s="102"/>
      <c r="DB528" s="102"/>
      <c r="DC528" s="102"/>
      <c r="DD528" s="102"/>
      <c r="DE528" s="102"/>
      <c r="DF528" s="102"/>
      <c r="DG528" s="102"/>
      <c r="DH528" s="102"/>
      <c r="DI528" s="102"/>
      <c r="DJ528" s="102"/>
      <c r="DK528" s="102"/>
      <c r="DL528" s="102"/>
      <c r="DM528" s="102"/>
      <c r="DN528" s="102"/>
      <c r="DO528" s="102"/>
      <c r="DP528" s="102"/>
      <c r="DQ528" s="102"/>
      <c r="DR528" s="102"/>
      <c r="DS528" s="102"/>
      <c r="DT528" s="102"/>
    </row>
    <row r="529" spans="9:124" s="95" customFormat="1" x14ac:dyDescent="0.15"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/>
      <c r="CT529" s="102"/>
      <c r="CU529" s="102"/>
      <c r="CV529" s="102"/>
      <c r="CW529" s="102"/>
      <c r="CX529" s="102"/>
      <c r="CY529" s="102"/>
      <c r="CZ529" s="102"/>
      <c r="DA529" s="102"/>
      <c r="DB529" s="102"/>
      <c r="DC529" s="102"/>
      <c r="DD529" s="102"/>
      <c r="DE529" s="102"/>
      <c r="DF529" s="102"/>
      <c r="DG529" s="102"/>
      <c r="DH529" s="102"/>
      <c r="DI529" s="102"/>
      <c r="DJ529" s="102"/>
      <c r="DK529" s="102"/>
      <c r="DL529" s="102"/>
      <c r="DM529" s="102"/>
      <c r="DN529" s="102"/>
      <c r="DO529" s="102"/>
      <c r="DP529" s="102"/>
      <c r="DQ529" s="102"/>
      <c r="DR529" s="102"/>
      <c r="DS529" s="102"/>
      <c r="DT529" s="102"/>
    </row>
    <row r="530" spans="9:124" s="95" customFormat="1" x14ac:dyDescent="0.15"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/>
      <c r="CT530" s="102"/>
      <c r="CU530" s="102"/>
      <c r="CV530" s="102"/>
      <c r="CW530" s="102"/>
      <c r="CX530" s="102"/>
      <c r="CY530" s="102"/>
      <c r="CZ530" s="102"/>
      <c r="DA530" s="102"/>
      <c r="DB530" s="102"/>
      <c r="DC530" s="102"/>
      <c r="DD530" s="102"/>
      <c r="DE530" s="102"/>
      <c r="DF530" s="102"/>
      <c r="DG530" s="102"/>
      <c r="DH530" s="102"/>
      <c r="DI530" s="102"/>
      <c r="DJ530" s="102"/>
      <c r="DK530" s="102"/>
      <c r="DL530" s="102"/>
      <c r="DM530" s="102"/>
      <c r="DN530" s="102"/>
      <c r="DO530" s="102"/>
      <c r="DP530" s="102"/>
      <c r="DQ530" s="102"/>
      <c r="DR530" s="102"/>
      <c r="DS530" s="102"/>
      <c r="DT530" s="102"/>
    </row>
    <row r="531" spans="9:124" s="95" customFormat="1" x14ac:dyDescent="0.15"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/>
      <c r="CT531" s="102"/>
      <c r="CU531" s="102"/>
      <c r="CV531" s="102"/>
      <c r="CW531" s="102"/>
      <c r="CX531" s="102"/>
      <c r="CY531" s="102"/>
      <c r="CZ531" s="102"/>
      <c r="DA531" s="102"/>
      <c r="DB531" s="102"/>
      <c r="DC531" s="102"/>
      <c r="DD531" s="102"/>
      <c r="DE531" s="102"/>
      <c r="DF531" s="102"/>
      <c r="DG531" s="102"/>
      <c r="DH531" s="102"/>
      <c r="DI531" s="102"/>
      <c r="DJ531" s="102"/>
      <c r="DK531" s="102"/>
      <c r="DL531" s="102"/>
      <c r="DM531" s="102"/>
      <c r="DN531" s="102"/>
      <c r="DO531" s="102"/>
      <c r="DP531" s="102"/>
      <c r="DQ531" s="102"/>
      <c r="DR531" s="102"/>
      <c r="DS531" s="102"/>
      <c r="DT531" s="102"/>
    </row>
    <row r="532" spans="9:124" s="95" customFormat="1" x14ac:dyDescent="0.15"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/>
      <c r="CT532" s="102"/>
      <c r="CU532" s="102"/>
      <c r="CV532" s="102"/>
      <c r="CW532" s="102"/>
      <c r="CX532" s="102"/>
      <c r="CY532" s="102"/>
      <c r="CZ532" s="102"/>
      <c r="DA532" s="102"/>
      <c r="DB532" s="102"/>
      <c r="DC532" s="102"/>
      <c r="DD532" s="102"/>
      <c r="DE532" s="102"/>
      <c r="DF532" s="102"/>
      <c r="DG532" s="102"/>
      <c r="DH532" s="102"/>
      <c r="DI532" s="102"/>
      <c r="DJ532" s="102"/>
      <c r="DK532" s="102"/>
      <c r="DL532" s="102"/>
      <c r="DM532" s="102"/>
      <c r="DN532" s="102"/>
      <c r="DO532" s="102"/>
      <c r="DP532" s="102"/>
      <c r="DQ532" s="102"/>
      <c r="DR532" s="102"/>
      <c r="DS532" s="102"/>
      <c r="DT532" s="102"/>
    </row>
    <row r="533" spans="9:124" s="95" customFormat="1" x14ac:dyDescent="0.15"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/>
      <c r="CT533" s="102"/>
      <c r="CU533" s="102"/>
      <c r="CV533" s="102"/>
      <c r="CW533" s="102"/>
      <c r="CX533" s="102"/>
      <c r="CY533" s="102"/>
      <c r="CZ533" s="102"/>
      <c r="DA533" s="102"/>
      <c r="DB533" s="102"/>
      <c r="DC533" s="102"/>
      <c r="DD533" s="102"/>
      <c r="DE533" s="102"/>
      <c r="DF533" s="102"/>
      <c r="DG533" s="102"/>
      <c r="DH533" s="102"/>
      <c r="DI533" s="102"/>
      <c r="DJ533" s="102"/>
      <c r="DK533" s="102"/>
      <c r="DL533" s="102"/>
      <c r="DM533" s="102"/>
      <c r="DN533" s="102"/>
      <c r="DO533" s="102"/>
      <c r="DP533" s="102"/>
      <c r="DQ533" s="102"/>
      <c r="DR533" s="102"/>
      <c r="DS533" s="102"/>
      <c r="DT533" s="102"/>
    </row>
    <row r="534" spans="9:124" s="95" customFormat="1" x14ac:dyDescent="0.15"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/>
      <c r="CT534" s="102"/>
      <c r="CU534" s="102"/>
      <c r="CV534" s="102"/>
      <c r="CW534" s="102"/>
      <c r="CX534" s="102"/>
      <c r="CY534" s="102"/>
      <c r="CZ534" s="102"/>
      <c r="DA534" s="102"/>
      <c r="DB534" s="102"/>
      <c r="DC534" s="102"/>
      <c r="DD534" s="102"/>
      <c r="DE534" s="102"/>
      <c r="DF534" s="102"/>
      <c r="DG534" s="102"/>
      <c r="DH534" s="102"/>
      <c r="DI534" s="102"/>
      <c r="DJ534" s="102"/>
      <c r="DK534" s="102"/>
      <c r="DL534" s="102"/>
      <c r="DM534" s="102"/>
      <c r="DN534" s="102"/>
      <c r="DO534" s="102"/>
      <c r="DP534" s="102"/>
      <c r="DQ534" s="102"/>
      <c r="DR534" s="102"/>
      <c r="DS534" s="102"/>
      <c r="DT534" s="102"/>
    </row>
    <row r="535" spans="9:124" s="95" customFormat="1" x14ac:dyDescent="0.15"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/>
      <c r="CT535" s="102"/>
      <c r="CU535" s="102"/>
      <c r="CV535" s="102"/>
      <c r="CW535" s="102"/>
      <c r="CX535" s="102"/>
      <c r="CY535" s="102"/>
      <c r="CZ535" s="102"/>
      <c r="DA535" s="102"/>
      <c r="DB535" s="102"/>
      <c r="DC535" s="102"/>
      <c r="DD535" s="102"/>
      <c r="DE535" s="102"/>
      <c r="DF535" s="102"/>
      <c r="DG535" s="102"/>
      <c r="DH535" s="102"/>
      <c r="DI535" s="102"/>
      <c r="DJ535" s="102"/>
      <c r="DK535" s="102"/>
      <c r="DL535" s="102"/>
      <c r="DM535" s="102"/>
      <c r="DN535" s="102"/>
      <c r="DO535" s="102"/>
      <c r="DP535" s="102"/>
      <c r="DQ535" s="102"/>
      <c r="DR535" s="102"/>
      <c r="DS535" s="102"/>
      <c r="DT535" s="102"/>
    </row>
    <row r="536" spans="9:124" s="95" customFormat="1" x14ac:dyDescent="0.15"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/>
      <c r="CT536" s="102"/>
      <c r="CU536" s="102"/>
      <c r="CV536" s="102"/>
      <c r="CW536" s="102"/>
      <c r="CX536" s="102"/>
      <c r="CY536" s="102"/>
      <c r="CZ536" s="102"/>
      <c r="DA536" s="102"/>
      <c r="DB536" s="102"/>
      <c r="DC536" s="102"/>
      <c r="DD536" s="102"/>
      <c r="DE536" s="102"/>
      <c r="DF536" s="102"/>
      <c r="DG536" s="102"/>
      <c r="DH536" s="102"/>
      <c r="DI536" s="102"/>
      <c r="DJ536" s="102"/>
      <c r="DK536" s="102"/>
      <c r="DL536" s="102"/>
      <c r="DM536" s="102"/>
      <c r="DN536" s="102"/>
      <c r="DO536" s="102"/>
      <c r="DP536" s="102"/>
      <c r="DQ536" s="102"/>
      <c r="DR536" s="102"/>
      <c r="DS536" s="102"/>
      <c r="DT536" s="102"/>
    </row>
    <row r="537" spans="9:124" s="95" customFormat="1" x14ac:dyDescent="0.15"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/>
      <c r="CT537" s="102"/>
      <c r="CU537" s="102"/>
      <c r="CV537" s="102"/>
      <c r="CW537" s="102"/>
      <c r="CX537" s="102"/>
      <c r="CY537" s="102"/>
      <c r="CZ537" s="102"/>
      <c r="DA537" s="102"/>
      <c r="DB537" s="102"/>
      <c r="DC537" s="102"/>
      <c r="DD537" s="102"/>
      <c r="DE537" s="102"/>
      <c r="DF537" s="102"/>
      <c r="DG537" s="102"/>
      <c r="DH537" s="102"/>
      <c r="DI537" s="102"/>
      <c r="DJ537" s="102"/>
      <c r="DK537" s="102"/>
      <c r="DL537" s="102"/>
      <c r="DM537" s="102"/>
      <c r="DN537" s="102"/>
      <c r="DO537" s="102"/>
      <c r="DP537" s="102"/>
      <c r="DQ537" s="102"/>
      <c r="DR537" s="102"/>
      <c r="DS537" s="102"/>
      <c r="DT537" s="102"/>
    </row>
    <row r="538" spans="9:124" s="95" customFormat="1" x14ac:dyDescent="0.15"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/>
      <c r="DR538" s="102"/>
      <c r="DS538" s="102"/>
      <c r="DT538" s="102"/>
    </row>
    <row r="539" spans="9:124" s="95" customFormat="1" x14ac:dyDescent="0.15"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/>
      <c r="CT539" s="102"/>
      <c r="CU539" s="102"/>
      <c r="CV539" s="102"/>
      <c r="CW539" s="102"/>
      <c r="CX539" s="102"/>
      <c r="CY539" s="102"/>
      <c r="CZ539" s="102"/>
      <c r="DA539" s="102"/>
      <c r="DB539" s="102"/>
      <c r="DC539" s="102"/>
      <c r="DD539" s="102"/>
      <c r="DE539" s="102"/>
      <c r="DF539" s="102"/>
      <c r="DG539" s="102"/>
      <c r="DH539" s="102"/>
      <c r="DI539" s="102"/>
      <c r="DJ539" s="102"/>
      <c r="DK539" s="102"/>
      <c r="DL539" s="102"/>
      <c r="DM539" s="102"/>
      <c r="DN539" s="102"/>
      <c r="DO539" s="102"/>
      <c r="DP539" s="102"/>
      <c r="DQ539" s="102"/>
      <c r="DR539" s="102"/>
      <c r="DS539" s="102"/>
      <c r="DT539" s="102"/>
    </row>
    <row r="540" spans="9:124" s="95" customFormat="1" x14ac:dyDescent="0.15"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/>
      <c r="CT540" s="102"/>
      <c r="CU540" s="102"/>
      <c r="CV540" s="102"/>
      <c r="CW540" s="102"/>
      <c r="CX540" s="102"/>
      <c r="CY540" s="102"/>
      <c r="CZ540" s="102"/>
      <c r="DA540" s="102"/>
      <c r="DB540" s="102"/>
      <c r="DC540" s="102"/>
      <c r="DD540" s="102"/>
      <c r="DE540" s="102"/>
      <c r="DF540" s="102"/>
      <c r="DG540" s="102"/>
      <c r="DH540" s="102"/>
      <c r="DI540" s="102"/>
      <c r="DJ540" s="102"/>
      <c r="DK540" s="102"/>
      <c r="DL540" s="102"/>
      <c r="DM540" s="102"/>
      <c r="DN540" s="102"/>
      <c r="DO540" s="102"/>
      <c r="DP540" s="102"/>
      <c r="DQ540" s="102"/>
      <c r="DR540" s="102"/>
      <c r="DS540" s="102"/>
      <c r="DT540" s="102"/>
    </row>
    <row r="541" spans="9:124" s="95" customFormat="1" x14ac:dyDescent="0.15"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/>
      <c r="CT541" s="102"/>
      <c r="CU541" s="102"/>
      <c r="CV541" s="102"/>
      <c r="CW541" s="102"/>
      <c r="CX541" s="102"/>
      <c r="CY541" s="102"/>
      <c r="CZ541" s="102"/>
      <c r="DA541" s="102"/>
      <c r="DB541" s="102"/>
      <c r="DC541" s="102"/>
      <c r="DD541" s="102"/>
      <c r="DE541" s="102"/>
      <c r="DF541" s="102"/>
      <c r="DG541" s="102"/>
      <c r="DH541" s="102"/>
      <c r="DI541" s="102"/>
      <c r="DJ541" s="102"/>
      <c r="DK541" s="102"/>
      <c r="DL541" s="102"/>
      <c r="DM541" s="102"/>
      <c r="DN541" s="102"/>
      <c r="DO541" s="102"/>
      <c r="DP541" s="102"/>
      <c r="DQ541" s="102"/>
      <c r="DR541" s="102"/>
      <c r="DS541" s="102"/>
      <c r="DT541" s="102"/>
    </row>
    <row r="542" spans="9:124" s="95" customFormat="1" x14ac:dyDescent="0.15"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/>
      <c r="CT542" s="102"/>
      <c r="CU542" s="102"/>
      <c r="CV542" s="102"/>
      <c r="CW542" s="102"/>
      <c r="CX542" s="102"/>
      <c r="CY542" s="102"/>
      <c r="CZ542" s="102"/>
      <c r="DA542" s="102"/>
      <c r="DB542" s="102"/>
      <c r="DC542" s="102"/>
      <c r="DD542" s="102"/>
      <c r="DE542" s="102"/>
      <c r="DF542" s="102"/>
      <c r="DG542" s="102"/>
      <c r="DH542" s="102"/>
      <c r="DI542" s="102"/>
      <c r="DJ542" s="102"/>
      <c r="DK542" s="102"/>
      <c r="DL542" s="102"/>
      <c r="DM542" s="102"/>
      <c r="DN542" s="102"/>
      <c r="DO542" s="102"/>
      <c r="DP542" s="102"/>
      <c r="DQ542" s="102"/>
      <c r="DR542" s="102"/>
      <c r="DS542" s="102"/>
      <c r="DT542" s="102"/>
    </row>
    <row r="543" spans="9:124" s="95" customFormat="1" x14ac:dyDescent="0.15"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/>
      <c r="CT543" s="102"/>
      <c r="CU543" s="102"/>
      <c r="CV543" s="102"/>
      <c r="CW543" s="102"/>
      <c r="CX543" s="102"/>
      <c r="CY543" s="102"/>
      <c r="CZ543" s="102"/>
      <c r="DA543" s="102"/>
      <c r="DB543" s="102"/>
      <c r="DC543" s="102"/>
      <c r="DD543" s="102"/>
      <c r="DE543" s="102"/>
      <c r="DF543" s="102"/>
      <c r="DG543" s="102"/>
      <c r="DH543" s="102"/>
      <c r="DI543" s="102"/>
      <c r="DJ543" s="102"/>
      <c r="DK543" s="102"/>
      <c r="DL543" s="102"/>
      <c r="DM543" s="102"/>
      <c r="DN543" s="102"/>
      <c r="DO543" s="102"/>
      <c r="DP543" s="102"/>
      <c r="DQ543" s="102"/>
      <c r="DR543" s="102"/>
      <c r="DS543" s="102"/>
      <c r="DT543" s="102"/>
    </row>
    <row r="544" spans="9:124" s="95" customFormat="1" x14ac:dyDescent="0.15"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/>
      <c r="CT544" s="102"/>
      <c r="CU544" s="102"/>
      <c r="CV544" s="102"/>
      <c r="CW544" s="102"/>
      <c r="CX544" s="102"/>
      <c r="CY544" s="102"/>
      <c r="CZ544" s="102"/>
      <c r="DA544" s="102"/>
      <c r="DB544" s="102"/>
      <c r="DC544" s="102"/>
      <c r="DD544" s="102"/>
      <c r="DE544" s="102"/>
      <c r="DF544" s="102"/>
      <c r="DG544" s="102"/>
      <c r="DH544" s="102"/>
      <c r="DI544" s="102"/>
      <c r="DJ544" s="102"/>
      <c r="DK544" s="102"/>
      <c r="DL544" s="102"/>
      <c r="DM544" s="102"/>
      <c r="DN544" s="102"/>
      <c r="DO544" s="102"/>
      <c r="DP544" s="102"/>
      <c r="DQ544" s="102"/>
      <c r="DR544" s="102"/>
      <c r="DS544" s="102"/>
      <c r="DT544" s="102"/>
    </row>
    <row r="545" spans="9:124" s="95" customFormat="1" x14ac:dyDescent="0.15"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/>
      <c r="CT545" s="102"/>
      <c r="CU545" s="102"/>
      <c r="CV545" s="102"/>
      <c r="CW545" s="102"/>
      <c r="CX545" s="102"/>
      <c r="CY545" s="102"/>
      <c r="CZ545" s="102"/>
      <c r="DA545" s="102"/>
      <c r="DB545" s="102"/>
      <c r="DC545" s="102"/>
      <c r="DD545" s="102"/>
      <c r="DE545" s="102"/>
      <c r="DF545" s="102"/>
      <c r="DG545" s="102"/>
      <c r="DH545" s="102"/>
      <c r="DI545" s="102"/>
      <c r="DJ545" s="102"/>
      <c r="DK545" s="102"/>
      <c r="DL545" s="102"/>
      <c r="DM545" s="102"/>
      <c r="DN545" s="102"/>
      <c r="DO545" s="102"/>
      <c r="DP545" s="102"/>
      <c r="DQ545" s="102"/>
      <c r="DR545" s="102"/>
      <c r="DS545" s="102"/>
      <c r="DT545" s="102"/>
    </row>
    <row r="546" spans="9:124" s="95" customFormat="1" x14ac:dyDescent="0.15"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/>
      <c r="CT546" s="102"/>
      <c r="CU546" s="102"/>
      <c r="CV546" s="102"/>
      <c r="CW546" s="102"/>
      <c r="CX546" s="102"/>
      <c r="CY546" s="102"/>
      <c r="CZ546" s="102"/>
      <c r="DA546" s="102"/>
      <c r="DB546" s="102"/>
      <c r="DC546" s="102"/>
      <c r="DD546" s="102"/>
      <c r="DE546" s="102"/>
      <c r="DF546" s="102"/>
      <c r="DG546" s="102"/>
      <c r="DH546" s="102"/>
      <c r="DI546" s="102"/>
      <c r="DJ546" s="102"/>
      <c r="DK546" s="102"/>
      <c r="DL546" s="102"/>
      <c r="DM546" s="102"/>
      <c r="DN546" s="102"/>
      <c r="DO546" s="102"/>
      <c r="DP546" s="102"/>
      <c r="DQ546" s="102"/>
      <c r="DR546" s="102"/>
      <c r="DS546" s="102"/>
      <c r="DT546" s="102"/>
    </row>
    <row r="547" spans="9:124" s="95" customFormat="1" x14ac:dyDescent="0.15"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/>
      <c r="CT547" s="102"/>
      <c r="CU547" s="102"/>
      <c r="CV547" s="102"/>
      <c r="CW547" s="102"/>
      <c r="CX547" s="102"/>
      <c r="CY547" s="102"/>
      <c r="CZ547" s="102"/>
      <c r="DA547" s="102"/>
      <c r="DB547" s="102"/>
      <c r="DC547" s="102"/>
      <c r="DD547" s="102"/>
      <c r="DE547" s="102"/>
      <c r="DF547" s="102"/>
      <c r="DG547" s="102"/>
      <c r="DH547" s="102"/>
      <c r="DI547" s="102"/>
      <c r="DJ547" s="102"/>
      <c r="DK547" s="102"/>
      <c r="DL547" s="102"/>
      <c r="DM547" s="102"/>
      <c r="DN547" s="102"/>
      <c r="DO547" s="102"/>
      <c r="DP547" s="102"/>
      <c r="DQ547" s="102"/>
      <c r="DR547" s="102"/>
      <c r="DS547" s="102"/>
      <c r="DT547" s="102"/>
    </row>
    <row r="548" spans="9:124" s="95" customFormat="1" x14ac:dyDescent="0.15"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/>
      <c r="DR548" s="102"/>
      <c r="DS548" s="102"/>
      <c r="DT548" s="102"/>
    </row>
    <row r="549" spans="9:124" s="95" customFormat="1" x14ac:dyDescent="0.15"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/>
      <c r="CT549" s="102"/>
      <c r="CU549" s="102"/>
      <c r="CV549" s="102"/>
      <c r="CW549" s="102"/>
      <c r="CX549" s="102"/>
      <c r="CY549" s="102"/>
      <c r="CZ549" s="102"/>
      <c r="DA549" s="102"/>
      <c r="DB549" s="102"/>
      <c r="DC549" s="102"/>
      <c r="DD549" s="102"/>
      <c r="DE549" s="102"/>
      <c r="DF549" s="102"/>
      <c r="DG549" s="102"/>
      <c r="DH549" s="102"/>
      <c r="DI549" s="102"/>
      <c r="DJ549" s="102"/>
      <c r="DK549" s="102"/>
      <c r="DL549" s="102"/>
      <c r="DM549" s="102"/>
      <c r="DN549" s="102"/>
      <c r="DO549" s="102"/>
      <c r="DP549" s="102"/>
      <c r="DQ549" s="102"/>
      <c r="DR549" s="102"/>
      <c r="DS549" s="102"/>
      <c r="DT549" s="102"/>
    </row>
    <row r="550" spans="9:124" s="95" customFormat="1" x14ac:dyDescent="0.15"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/>
      <c r="CT550" s="102"/>
      <c r="CU550" s="102"/>
      <c r="CV550" s="102"/>
      <c r="CW550" s="102"/>
      <c r="CX550" s="102"/>
      <c r="CY550" s="102"/>
      <c r="CZ550" s="102"/>
      <c r="DA550" s="102"/>
      <c r="DB550" s="102"/>
      <c r="DC550" s="102"/>
      <c r="DD550" s="102"/>
      <c r="DE550" s="102"/>
      <c r="DF550" s="102"/>
      <c r="DG550" s="102"/>
      <c r="DH550" s="102"/>
      <c r="DI550" s="102"/>
      <c r="DJ550" s="102"/>
      <c r="DK550" s="102"/>
      <c r="DL550" s="102"/>
      <c r="DM550" s="102"/>
      <c r="DN550" s="102"/>
      <c r="DO550" s="102"/>
      <c r="DP550" s="102"/>
      <c r="DQ550" s="102"/>
      <c r="DR550" s="102"/>
      <c r="DS550" s="102"/>
      <c r="DT550" s="102"/>
    </row>
    <row r="551" spans="9:124" s="95" customFormat="1" x14ac:dyDescent="0.15"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/>
      <c r="CT551" s="102"/>
      <c r="CU551" s="102"/>
      <c r="CV551" s="102"/>
      <c r="CW551" s="102"/>
      <c r="CX551" s="102"/>
      <c r="CY551" s="102"/>
      <c r="CZ551" s="102"/>
      <c r="DA551" s="102"/>
      <c r="DB551" s="102"/>
      <c r="DC551" s="102"/>
      <c r="DD551" s="102"/>
      <c r="DE551" s="102"/>
      <c r="DF551" s="102"/>
      <c r="DG551" s="102"/>
      <c r="DH551" s="102"/>
      <c r="DI551" s="102"/>
      <c r="DJ551" s="102"/>
      <c r="DK551" s="102"/>
      <c r="DL551" s="102"/>
      <c r="DM551" s="102"/>
      <c r="DN551" s="102"/>
      <c r="DO551" s="102"/>
      <c r="DP551" s="102"/>
      <c r="DQ551" s="102"/>
      <c r="DR551" s="102"/>
      <c r="DS551" s="102"/>
      <c r="DT551" s="102"/>
    </row>
    <row r="552" spans="9:124" s="95" customFormat="1" x14ac:dyDescent="0.15"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/>
      <c r="DQ552" s="102"/>
      <c r="DR552" s="102"/>
      <c r="DS552" s="102"/>
      <c r="DT552" s="102"/>
    </row>
    <row r="553" spans="9:124" s="95" customFormat="1" x14ac:dyDescent="0.15"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/>
      <c r="CT553" s="102"/>
      <c r="CU553" s="102"/>
      <c r="CV553" s="102"/>
      <c r="CW553" s="102"/>
      <c r="CX553" s="102"/>
      <c r="CY553" s="102"/>
      <c r="CZ553" s="102"/>
      <c r="DA553" s="102"/>
      <c r="DB553" s="102"/>
      <c r="DC553" s="102"/>
      <c r="DD553" s="102"/>
      <c r="DE553" s="102"/>
      <c r="DF553" s="102"/>
      <c r="DG553" s="102"/>
      <c r="DH553" s="102"/>
      <c r="DI553" s="102"/>
      <c r="DJ553" s="102"/>
      <c r="DK553" s="102"/>
      <c r="DL553" s="102"/>
      <c r="DM553" s="102"/>
      <c r="DN553" s="102"/>
      <c r="DO553" s="102"/>
      <c r="DP553" s="102"/>
      <c r="DQ553" s="102"/>
      <c r="DR553" s="102"/>
      <c r="DS553" s="102"/>
      <c r="DT553" s="102"/>
    </row>
    <row r="554" spans="9:124" s="95" customFormat="1" x14ac:dyDescent="0.15"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/>
      <c r="CT554" s="102"/>
      <c r="CU554" s="102"/>
      <c r="CV554" s="102"/>
      <c r="CW554" s="102"/>
      <c r="CX554" s="102"/>
      <c r="CY554" s="102"/>
      <c r="CZ554" s="102"/>
      <c r="DA554" s="102"/>
      <c r="DB554" s="102"/>
      <c r="DC554" s="102"/>
      <c r="DD554" s="102"/>
      <c r="DE554" s="102"/>
      <c r="DF554" s="102"/>
      <c r="DG554" s="102"/>
      <c r="DH554" s="102"/>
      <c r="DI554" s="102"/>
      <c r="DJ554" s="102"/>
      <c r="DK554" s="102"/>
      <c r="DL554" s="102"/>
      <c r="DM554" s="102"/>
      <c r="DN554" s="102"/>
      <c r="DO554" s="102"/>
      <c r="DP554" s="102"/>
      <c r="DQ554" s="102"/>
      <c r="DR554" s="102"/>
      <c r="DS554" s="102"/>
      <c r="DT554" s="102"/>
    </row>
    <row r="555" spans="9:124" s="95" customFormat="1" x14ac:dyDescent="0.15"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/>
      <c r="CT555" s="102"/>
      <c r="CU555" s="102"/>
      <c r="CV555" s="102"/>
      <c r="CW555" s="102"/>
      <c r="CX555" s="102"/>
      <c r="CY555" s="102"/>
      <c r="CZ555" s="102"/>
      <c r="DA555" s="102"/>
      <c r="DB555" s="102"/>
      <c r="DC555" s="102"/>
      <c r="DD555" s="102"/>
      <c r="DE555" s="102"/>
      <c r="DF555" s="102"/>
      <c r="DG555" s="102"/>
      <c r="DH555" s="102"/>
      <c r="DI555" s="102"/>
      <c r="DJ555" s="102"/>
      <c r="DK555" s="102"/>
      <c r="DL555" s="102"/>
      <c r="DM555" s="102"/>
      <c r="DN555" s="102"/>
      <c r="DO555" s="102"/>
      <c r="DP555" s="102"/>
      <c r="DQ555" s="102"/>
      <c r="DR555" s="102"/>
      <c r="DS555" s="102"/>
      <c r="DT555" s="102"/>
    </row>
    <row r="556" spans="9:124" s="95" customFormat="1" x14ac:dyDescent="0.15"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/>
      <c r="CT556" s="102"/>
      <c r="CU556" s="102"/>
      <c r="CV556" s="102"/>
      <c r="CW556" s="102"/>
      <c r="CX556" s="102"/>
      <c r="CY556" s="102"/>
      <c r="CZ556" s="102"/>
      <c r="DA556" s="102"/>
      <c r="DB556" s="102"/>
      <c r="DC556" s="102"/>
      <c r="DD556" s="102"/>
      <c r="DE556" s="102"/>
      <c r="DF556" s="102"/>
      <c r="DG556" s="102"/>
      <c r="DH556" s="102"/>
      <c r="DI556" s="102"/>
      <c r="DJ556" s="102"/>
      <c r="DK556" s="102"/>
      <c r="DL556" s="102"/>
      <c r="DM556" s="102"/>
      <c r="DN556" s="102"/>
      <c r="DO556" s="102"/>
      <c r="DP556" s="102"/>
      <c r="DQ556" s="102"/>
      <c r="DR556" s="102"/>
      <c r="DS556" s="102"/>
      <c r="DT556" s="102"/>
    </row>
    <row r="557" spans="9:124" s="95" customFormat="1" x14ac:dyDescent="0.15"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/>
      <c r="CT557" s="102"/>
      <c r="CU557" s="102"/>
      <c r="CV557" s="102"/>
      <c r="CW557" s="102"/>
      <c r="CX557" s="102"/>
      <c r="CY557" s="102"/>
      <c r="CZ557" s="102"/>
      <c r="DA557" s="102"/>
      <c r="DB557" s="102"/>
      <c r="DC557" s="102"/>
      <c r="DD557" s="102"/>
      <c r="DE557" s="102"/>
      <c r="DF557" s="102"/>
      <c r="DG557" s="102"/>
      <c r="DH557" s="102"/>
      <c r="DI557" s="102"/>
      <c r="DJ557" s="102"/>
      <c r="DK557" s="102"/>
      <c r="DL557" s="102"/>
      <c r="DM557" s="102"/>
      <c r="DN557" s="102"/>
      <c r="DO557" s="102"/>
      <c r="DP557" s="102"/>
      <c r="DQ557" s="102"/>
      <c r="DR557" s="102"/>
      <c r="DS557" s="102"/>
      <c r="DT557" s="102"/>
    </row>
    <row r="558" spans="9:124" s="95" customFormat="1" x14ac:dyDescent="0.15"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/>
      <c r="CT558" s="102"/>
      <c r="CU558" s="102"/>
      <c r="CV558" s="102"/>
      <c r="CW558" s="102"/>
      <c r="CX558" s="102"/>
      <c r="CY558" s="102"/>
      <c r="CZ558" s="102"/>
      <c r="DA558" s="102"/>
      <c r="DB558" s="102"/>
      <c r="DC558" s="102"/>
      <c r="DD558" s="102"/>
      <c r="DE558" s="102"/>
      <c r="DF558" s="102"/>
      <c r="DG558" s="102"/>
      <c r="DH558" s="102"/>
      <c r="DI558" s="102"/>
      <c r="DJ558" s="102"/>
      <c r="DK558" s="102"/>
      <c r="DL558" s="102"/>
      <c r="DM558" s="102"/>
      <c r="DN558" s="102"/>
      <c r="DO558" s="102"/>
      <c r="DP558" s="102"/>
      <c r="DQ558" s="102"/>
      <c r="DR558" s="102"/>
      <c r="DS558" s="102"/>
      <c r="DT558" s="102"/>
    </row>
    <row r="559" spans="9:124" s="95" customFormat="1" x14ac:dyDescent="0.15"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/>
      <c r="CT559" s="102"/>
      <c r="CU559" s="102"/>
      <c r="CV559" s="102"/>
      <c r="CW559" s="102"/>
      <c r="CX559" s="102"/>
      <c r="CY559" s="102"/>
      <c r="CZ559" s="102"/>
      <c r="DA559" s="102"/>
      <c r="DB559" s="102"/>
      <c r="DC559" s="102"/>
      <c r="DD559" s="102"/>
      <c r="DE559" s="102"/>
      <c r="DF559" s="102"/>
      <c r="DG559" s="102"/>
      <c r="DH559" s="102"/>
      <c r="DI559" s="102"/>
      <c r="DJ559" s="102"/>
      <c r="DK559" s="102"/>
      <c r="DL559" s="102"/>
      <c r="DM559" s="102"/>
      <c r="DN559" s="102"/>
      <c r="DO559" s="102"/>
      <c r="DP559" s="102"/>
      <c r="DQ559" s="102"/>
      <c r="DR559" s="102"/>
      <c r="DS559" s="102"/>
      <c r="DT559" s="102"/>
    </row>
    <row r="560" spans="9:124" s="95" customFormat="1" x14ac:dyDescent="0.15"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/>
      <c r="CT560" s="102"/>
      <c r="CU560" s="102"/>
      <c r="CV560" s="102"/>
      <c r="CW560" s="102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/>
      <c r="DP560" s="102"/>
      <c r="DQ560" s="102"/>
      <c r="DR560" s="102"/>
      <c r="DS560" s="102"/>
      <c r="DT560" s="102"/>
    </row>
    <row r="561" spans="9:124" s="95" customFormat="1" x14ac:dyDescent="0.15"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/>
      <c r="CT561" s="102"/>
      <c r="CU561" s="102"/>
      <c r="CV561" s="102"/>
      <c r="CW561" s="102"/>
      <c r="CX561" s="102"/>
      <c r="CY561" s="102"/>
      <c r="CZ561" s="102"/>
      <c r="DA561" s="102"/>
      <c r="DB561" s="102"/>
      <c r="DC561" s="102"/>
      <c r="DD561" s="102"/>
      <c r="DE561" s="102"/>
      <c r="DF561" s="102"/>
      <c r="DG561" s="102"/>
      <c r="DH561" s="102"/>
      <c r="DI561" s="102"/>
      <c r="DJ561" s="102"/>
      <c r="DK561" s="102"/>
      <c r="DL561" s="102"/>
      <c r="DM561" s="102"/>
      <c r="DN561" s="102"/>
      <c r="DO561" s="102"/>
      <c r="DP561" s="102"/>
      <c r="DQ561" s="102"/>
      <c r="DR561" s="102"/>
      <c r="DS561" s="102"/>
      <c r="DT561" s="102"/>
    </row>
    <row r="562" spans="9:124" s="95" customFormat="1" x14ac:dyDescent="0.15"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/>
      <c r="CT562" s="102"/>
      <c r="CU562" s="102"/>
      <c r="CV562" s="102"/>
      <c r="CW562" s="102"/>
      <c r="CX562" s="102"/>
      <c r="CY562" s="102"/>
      <c r="CZ562" s="102"/>
      <c r="DA562" s="102"/>
      <c r="DB562" s="102"/>
      <c r="DC562" s="102"/>
      <c r="DD562" s="102"/>
      <c r="DE562" s="102"/>
      <c r="DF562" s="102"/>
      <c r="DG562" s="102"/>
      <c r="DH562" s="102"/>
      <c r="DI562" s="102"/>
      <c r="DJ562" s="102"/>
      <c r="DK562" s="102"/>
      <c r="DL562" s="102"/>
      <c r="DM562" s="102"/>
      <c r="DN562" s="102"/>
      <c r="DO562" s="102"/>
      <c r="DP562" s="102"/>
      <c r="DQ562" s="102"/>
      <c r="DR562" s="102"/>
      <c r="DS562" s="102"/>
      <c r="DT562" s="102"/>
    </row>
    <row r="563" spans="9:124" s="95" customFormat="1" x14ac:dyDescent="0.15"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/>
      <c r="DR563" s="102"/>
      <c r="DS563" s="102"/>
      <c r="DT563" s="102"/>
    </row>
    <row r="564" spans="9:124" s="95" customFormat="1" x14ac:dyDescent="0.15"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/>
      <c r="DR564" s="102"/>
      <c r="DS564" s="102"/>
      <c r="DT564" s="102"/>
    </row>
    <row r="565" spans="9:124" s="95" customFormat="1" x14ac:dyDescent="0.15"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/>
      <c r="DR565" s="102"/>
      <c r="DS565" s="102"/>
      <c r="DT565" s="102"/>
    </row>
    <row r="566" spans="9:124" s="95" customFormat="1" x14ac:dyDescent="0.15"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  <c r="CM566" s="102"/>
      <c r="CN566" s="102"/>
      <c r="CO566" s="102"/>
      <c r="CP566" s="102"/>
      <c r="CQ566" s="102"/>
      <c r="CR566" s="102"/>
      <c r="CS566" s="102"/>
      <c r="CT566" s="102"/>
      <c r="CU566" s="102"/>
      <c r="CV566" s="102"/>
      <c r="CW566" s="102"/>
      <c r="CX566" s="102"/>
      <c r="CY566" s="102"/>
      <c r="CZ566" s="102"/>
      <c r="DA566" s="102"/>
      <c r="DB566" s="102"/>
      <c r="DC566" s="102"/>
      <c r="DD566" s="102"/>
      <c r="DE566" s="102"/>
      <c r="DF566" s="102"/>
      <c r="DG566" s="102"/>
      <c r="DH566" s="102"/>
      <c r="DI566" s="102"/>
      <c r="DJ566" s="102"/>
      <c r="DK566" s="102"/>
      <c r="DL566" s="102"/>
      <c r="DM566" s="102"/>
      <c r="DN566" s="102"/>
      <c r="DO566" s="102"/>
      <c r="DP566" s="102"/>
      <c r="DQ566" s="102"/>
      <c r="DR566" s="102"/>
      <c r="DS566" s="102"/>
      <c r="DT566" s="102"/>
    </row>
    <row r="567" spans="9:124" s="95" customFormat="1" x14ac:dyDescent="0.15"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/>
      <c r="CT567" s="102"/>
      <c r="CU567" s="102"/>
      <c r="CV567" s="102"/>
      <c r="CW567" s="102"/>
      <c r="CX567" s="102"/>
      <c r="CY567" s="102"/>
      <c r="CZ567" s="102"/>
      <c r="DA567" s="102"/>
      <c r="DB567" s="102"/>
      <c r="DC567" s="102"/>
      <c r="DD567" s="102"/>
      <c r="DE567" s="102"/>
      <c r="DF567" s="102"/>
      <c r="DG567" s="102"/>
      <c r="DH567" s="102"/>
      <c r="DI567" s="102"/>
      <c r="DJ567" s="102"/>
      <c r="DK567" s="102"/>
      <c r="DL567" s="102"/>
      <c r="DM567" s="102"/>
      <c r="DN567" s="102"/>
      <c r="DO567" s="102"/>
      <c r="DP567" s="102"/>
      <c r="DQ567" s="102"/>
      <c r="DR567" s="102"/>
      <c r="DS567" s="102"/>
      <c r="DT567" s="102"/>
    </row>
    <row r="568" spans="9:124" s="95" customFormat="1" x14ac:dyDescent="0.15"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/>
      <c r="CT568" s="102"/>
      <c r="CU568" s="102"/>
      <c r="CV568" s="102"/>
      <c r="CW568" s="102"/>
      <c r="CX568" s="102"/>
      <c r="CY568" s="102"/>
      <c r="CZ568" s="102"/>
      <c r="DA568" s="102"/>
      <c r="DB568" s="102"/>
      <c r="DC568" s="102"/>
      <c r="DD568" s="102"/>
      <c r="DE568" s="102"/>
      <c r="DF568" s="102"/>
      <c r="DG568" s="102"/>
      <c r="DH568" s="102"/>
      <c r="DI568" s="102"/>
      <c r="DJ568" s="102"/>
      <c r="DK568" s="102"/>
      <c r="DL568" s="102"/>
      <c r="DM568" s="102"/>
      <c r="DN568" s="102"/>
      <c r="DO568" s="102"/>
      <c r="DP568" s="102"/>
      <c r="DQ568" s="102"/>
      <c r="DR568" s="102"/>
      <c r="DS568" s="102"/>
      <c r="DT568" s="102"/>
    </row>
    <row r="569" spans="9:124" s="95" customFormat="1" x14ac:dyDescent="0.15"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/>
      <c r="CT569" s="102"/>
      <c r="CU569" s="102"/>
      <c r="CV569" s="102"/>
      <c r="CW569" s="102"/>
      <c r="CX569" s="102"/>
      <c r="CY569" s="102"/>
      <c r="CZ569" s="102"/>
      <c r="DA569" s="102"/>
      <c r="DB569" s="102"/>
      <c r="DC569" s="102"/>
      <c r="DD569" s="102"/>
      <c r="DE569" s="102"/>
      <c r="DF569" s="102"/>
      <c r="DG569" s="102"/>
      <c r="DH569" s="102"/>
      <c r="DI569" s="102"/>
      <c r="DJ569" s="102"/>
      <c r="DK569" s="102"/>
      <c r="DL569" s="102"/>
      <c r="DM569" s="102"/>
      <c r="DN569" s="102"/>
      <c r="DO569" s="102"/>
      <c r="DP569" s="102"/>
      <c r="DQ569" s="102"/>
      <c r="DR569" s="102"/>
      <c r="DS569" s="102"/>
      <c r="DT569" s="102"/>
    </row>
    <row r="570" spans="9:124" s="95" customFormat="1" x14ac:dyDescent="0.15"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/>
      <c r="CT570" s="102"/>
      <c r="CU570" s="102"/>
      <c r="CV570" s="102"/>
      <c r="CW570" s="102"/>
      <c r="CX570" s="102"/>
      <c r="CY570" s="102"/>
      <c r="CZ570" s="102"/>
      <c r="DA570" s="102"/>
      <c r="DB570" s="102"/>
      <c r="DC570" s="102"/>
      <c r="DD570" s="102"/>
      <c r="DE570" s="102"/>
      <c r="DF570" s="102"/>
      <c r="DG570" s="102"/>
      <c r="DH570" s="102"/>
      <c r="DI570" s="102"/>
      <c r="DJ570" s="102"/>
      <c r="DK570" s="102"/>
      <c r="DL570" s="102"/>
      <c r="DM570" s="102"/>
      <c r="DN570" s="102"/>
      <c r="DO570" s="102"/>
      <c r="DP570" s="102"/>
      <c r="DQ570" s="102"/>
      <c r="DR570" s="102"/>
      <c r="DS570" s="102"/>
      <c r="DT570" s="102"/>
    </row>
    <row r="571" spans="9:124" s="95" customFormat="1" x14ac:dyDescent="0.15"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/>
      <c r="CT571" s="102"/>
      <c r="CU571" s="102"/>
      <c r="CV571" s="102"/>
      <c r="CW571" s="102"/>
      <c r="CX571" s="102"/>
      <c r="CY571" s="102"/>
      <c r="CZ571" s="102"/>
      <c r="DA571" s="102"/>
      <c r="DB571" s="102"/>
      <c r="DC571" s="102"/>
      <c r="DD571" s="102"/>
      <c r="DE571" s="102"/>
      <c r="DF571" s="102"/>
      <c r="DG571" s="102"/>
      <c r="DH571" s="102"/>
      <c r="DI571" s="102"/>
      <c r="DJ571" s="102"/>
      <c r="DK571" s="102"/>
      <c r="DL571" s="102"/>
      <c r="DM571" s="102"/>
      <c r="DN571" s="102"/>
      <c r="DO571" s="102"/>
      <c r="DP571" s="102"/>
      <c r="DQ571" s="102"/>
      <c r="DR571" s="102"/>
      <c r="DS571" s="102"/>
      <c r="DT571" s="102"/>
    </row>
    <row r="572" spans="9:124" s="95" customFormat="1" x14ac:dyDescent="0.15"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/>
      <c r="CT572" s="102"/>
      <c r="CU572" s="102"/>
      <c r="CV572" s="102"/>
      <c r="CW572" s="102"/>
      <c r="CX572" s="102"/>
      <c r="CY572" s="102"/>
      <c r="CZ572" s="102"/>
      <c r="DA572" s="102"/>
      <c r="DB572" s="102"/>
      <c r="DC572" s="102"/>
      <c r="DD572" s="102"/>
      <c r="DE572" s="102"/>
      <c r="DF572" s="102"/>
      <c r="DG572" s="102"/>
      <c r="DH572" s="102"/>
      <c r="DI572" s="102"/>
      <c r="DJ572" s="102"/>
      <c r="DK572" s="102"/>
      <c r="DL572" s="102"/>
      <c r="DM572" s="102"/>
      <c r="DN572" s="102"/>
      <c r="DO572" s="102"/>
      <c r="DP572" s="102"/>
      <c r="DQ572" s="102"/>
      <c r="DR572" s="102"/>
      <c r="DS572" s="102"/>
      <c r="DT572" s="102"/>
    </row>
    <row r="573" spans="9:124" s="95" customFormat="1" x14ac:dyDescent="0.15"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/>
      <c r="CT573" s="102"/>
      <c r="CU573" s="102"/>
      <c r="CV573" s="102"/>
      <c r="CW573" s="102"/>
      <c r="CX573" s="102"/>
      <c r="CY573" s="102"/>
      <c r="CZ573" s="102"/>
      <c r="DA573" s="102"/>
      <c r="DB573" s="102"/>
      <c r="DC573" s="102"/>
      <c r="DD573" s="102"/>
      <c r="DE573" s="102"/>
      <c r="DF573" s="102"/>
      <c r="DG573" s="102"/>
      <c r="DH573" s="102"/>
      <c r="DI573" s="102"/>
      <c r="DJ573" s="102"/>
      <c r="DK573" s="102"/>
      <c r="DL573" s="102"/>
      <c r="DM573" s="102"/>
      <c r="DN573" s="102"/>
      <c r="DO573" s="102"/>
      <c r="DP573" s="102"/>
      <c r="DQ573" s="102"/>
      <c r="DR573" s="102"/>
      <c r="DS573" s="102"/>
      <c r="DT573" s="102"/>
    </row>
    <row r="574" spans="9:124" s="95" customFormat="1" x14ac:dyDescent="0.15"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/>
      <c r="CT574" s="102"/>
      <c r="CU574" s="102"/>
      <c r="CV574" s="102"/>
      <c r="CW574" s="102"/>
      <c r="CX574" s="102"/>
      <c r="CY574" s="102"/>
      <c r="CZ574" s="102"/>
      <c r="DA574" s="102"/>
      <c r="DB574" s="102"/>
      <c r="DC574" s="102"/>
      <c r="DD574" s="102"/>
      <c r="DE574" s="102"/>
      <c r="DF574" s="102"/>
      <c r="DG574" s="102"/>
      <c r="DH574" s="102"/>
      <c r="DI574" s="102"/>
      <c r="DJ574" s="102"/>
      <c r="DK574" s="102"/>
      <c r="DL574" s="102"/>
      <c r="DM574" s="102"/>
      <c r="DN574" s="102"/>
      <c r="DO574" s="102"/>
      <c r="DP574" s="102"/>
      <c r="DQ574" s="102"/>
      <c r="DR574" s="102"/>
      <c r="DS574" s="102"/>
      <c r="DT574" s="102"/>
    </row>
    <row r="575" spans="9:124" s="95" customFormat="1" x14ac:dyDescent="0.15"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/>
      <c r="CT575" s="102"/>
      <c r="CU575" s="102"/>
      <c r="CV575" s="102"/>
      <c r="CW575" s="102"/>
      <c r="CX575" s="102"/>
      <c r="CY575" s="102"/>
      <c r="CZ575" s="102"/>
      <c r="DA575" s="102"/>
      <c r="DB575" s="102"/>
      <c r="DC575" s="102"/>
      <c r="DD575" s="102"/>
      <c r="DE575" s="102"/>
      <c r="DF575" s="102"/>
      <c r="DG575" s="102"/>
      <c r="DH575" s="102"/>
      <c r="DI575" s="102"/>
      <c r="DJ575" s="102"/>
      <c r="DK575" s="102"/>
      <c r="DL575" s="102"/>
      <c r="DM575" s="102"/>
      <c r="DN575" s="102"/>
      <c r="DO575" s="102"/>
      <c r="DP575" s="102"/>
      <c r="DQ575" s="102"/>
      <c r="DR575" s="102"/>
      <c r="DS575" s="102"/>
      <c r="DT575" s="102"/>
    </row>
    <row r="576" spans="9:124" s="95" customFormat="1" x14ac:dyDescent="0.15"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/>
      <c r="CT576" s="102"/>
      <c r="CU576" s="102"/>
      <c r="CV576" s="102"/>
      <c r="CW576" s="102"/>
      <c r="CX576" s="102"/>
      <c r="CY576" s="102"/>
      <c r="CZ576" s="102"/>
      <c r="DA576" s="102"/>
      <c r="DB576" s="102"/>
      <c r="DC576" s="102"/>
      <c r="DD576" s="102"/>
      <c r="DE576" s="102"/>
      <c r="DF576" s="102"/>
      <c r="DG576" s="102"/>
      <c r="DH576" s="102"/>
      <c r="DI576" s="102"/>
      <c r="DJ576" s="102"/>
      <c r="DK576" s="102"/>
      <c r="DL576" s="102"/>
      <c r="DM576" s="102"/>
      <c r="DN576" s="102"/>
      <c r="DO576" s="102"/>
      <c r="DP576" s="102"/>
      <c r="DQ576" s="102"/>
      <c r="DR576" s="102"/>
      <c r="DS576" s="102"/>
      <c r="DT576" s="102"/>
    </row>
    <row r="577" spans="9:124" s="95" customFormat="1" x14ac:dyDescent="0.15"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/>
      <c r="CT577" s="102"/>
      <c r="CU577" s="102"/>
      <c r="CV577" s="102"/>
      <c r="CW577" s="102"/>
      <c r="CX577" s="102"/>
      <c r="CY577" s="102"/>
      <c r="CZ577" s="102"/>
      <c r="DA577" s="102"/>
      <c r="DB577" s="102"/>
      <c r="DC577" s="102"/>
      <c r="DD577" s="102"/>
      <c r="DE577" s="102"/>
      <c r="DF577" s="102"/>
      <c r="DG577" s="102"/>
      <c r="DH577" s="102"/>
      <c r="DI577" s="102"/>
      <c r="DJ577" s="102"/>
      <c r="DK577" s="102"/>
      <c r="DL577" s="102"/>
      <c r="DM577" s="102"/>
      <c r="DN577" s="102"/>
      <c r="DO577" s="102"/>
      <c r="DP577" s="102"/>
      <c r="DQ577" s="102"/>
      <c r="DR577" s="102"/>
      <c r="DS577" s="102"/>
      <c r="DT577" s="102"/>
    </row>
    <row r="578" spans="9:124" s="95" customFormat="1" x14ac:dyDescent="0.15"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/>
      <c r="CT578" s="102"/>
      <c r="CU578" s="102"/>
      <c r="CV578" s="102"/>
      <c r="CW578" s="102"/>
      <c r="CX578" s="102"/>
      <c r="CY578" s="102"/>
      <c r="CZ578" s="102"/>
      <c r="DA578" s="102"/>
      <c r="DB578" s="102"/>
      <c r="DC578" s="102"/>
      <c r="DD578" s="102"/>
      <c r="DE578" s="102"/>
      <c r="DF578" s="102"/>
      <c r="DG578" s="102"/>
      <c r="DH578" s="102"/>
      <c r="DI578" s="102"/>
      <c r="DJ578" s="102"/>
      <c r="DK578" s="102"/>
      <c r="DL578" s="102"/>
      <c r="DM578" s="102"/>
      <c r="DN578" s="102"/>
      <c r="DO578" s="102"/>
      <c r="DP578" s="102"/>
      <c r="DQ578" s="102"/>
      <c r="DR578" s="102"/>
      <c r="DS578" s="102"/>
      <c r="DT578" s="102"/>
    </row>
    <row r="579" spans="9:124" s="95" customFormat="1" x14ac:dyDescent="0.15"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/>
      <c r="CT579" s="102"/>
      <c r="CU579" s="102"/>
      <c r="CV579" s="102"/>
      <c r="CW579" s="102"/>
      <c r="CX579" s="102"/>
      <c r="CY579" s="102"/>
      <c r="CZ579" s="102"/>
      <c r="DA579" s="102"/>
      <c r="DB579" s="102"/>
      <c r="DC579" s="102"/>
      <c r="DD579" s="102"/>
      <c r="DE579" s="102"/>
      <c r="DF579" s="102"/>
      <c r="DG579" s="102"/>
      <c r="DH579" s="102"/>
      <c r="DI579" s="102"/>
      <c r="DJ579" s="102"/>
      <c r="DK579" s="102"/>
      <c r="DL579" s="102"/>
      <c r="DM579" s="102"/>
      <c r="DN579" s="102"/>
      <c r="DO579" s="102"/>
      <c r="DP579" s="102"/>
      <c r="DQ579" s="102"/>
      <c r="DR579" s="102"/>
      <c r="DS579" s="102"/>
      <c r="DT579" s="102"/>
    </row>
    <row r="580" spans="9:124" s="95" customFormat="1" x14ac:dyDescent="0.15"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</row>
    <row r="581" spans="9:124" s="95" customFormat="1" x14ac:dyDescent="0.15"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/>
      <c r="CT581" s="102"/>
      <c r="CU581" s="102"/>
      <c r="CV581" s="102"/>
      <c r="CW581" s="102"/>
      <c r="CX581" s="102"/>
      <c r="CY581" s="102"/>
      <c r="CZ581" s="102"/>
      <c r="DA581" s="102"/>
      <c r="DB581" s="102"/>
      <c r="DC581" s="102"/>
      <c r="DD581" s="102"/>
      <c r="DE581" s="102"/>
      <c r="DF581" s="102"/>
      <c r="DG581" s="102"/>
      <c r="DH581" s="102"/>
      <c r="DI581" s="102"/>
      <c r="DJ581" s="102"/>
      <c r="DK581" s="102"/>
      <c r="DL581" s="102"/>
      <c r="DM581" s="102"/>
      <c r="DN581" s="102"/>
      <c r="DO581" s="102"/>
      <c r="DP581" s="102"/>
      <c r="DQ581" s="102"/>
      <c r="DR581" s="102"/>
      <c r="DS581" s="102"/>
      <c r="DT581" s="102"/>
    </row>
    <row r="582" spans="9:124" s="95" customFormat="1" x14ac:dyDescent="0.15"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/>
      <c r="CT582" s="102"/>
      <c r="CU582" s="102"/>
      <c r="CV582" s="102"/>
      <c r="CW582" s="102"/>
      <c r="CX582" s="102"/>
      <c r="CY582" s="102"/>
      <c r="CZ582" s="102"/>
      <c r="DA582" s="102"/>
      <c r="DB582" s="102"/>
      <c r="DC582" s="102"/>
      <c r="DD582" s="102"/>
      <c r="DE582" s="102"/>
      <c r="DF582" s="102"/>
      <c r="DG582" s="102"/>
      <c r="DH582" s="102"/>
      <c r="DI582" s="102"/>
      <c r="DJ582" s="102"/>
      <c r="DK582" s="102"/>
      <c r="DL582" s="102"/>
      <c r="DM582" s="102"/>
      <c r="DN582" s="102"/>
      <c r="DO582" s="102"/>
      <c r="DP582" s="102"/>
      <c r="DQ582" s="102"/>
      <c r="DR582" s="102"/>
      <c r="DS582" s="102"/>
      <c r="DT582" s="102"/>
    </row>
    <row r="583" spans="9:124" s="95" customFormat="1" x14ac:dyDescent="0.15"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/>
      <c r="CT583" s="102"/>
      <c r="CU583" s="102"/>
      <c r="CV583" s="102"/>
      <c r="CW583" s="102"/>
      <c r="CX583" s="102"/>
      <c r="CY583" s="102"/>
      <c r="CZ583" s="102"/>
      <c r="DA583" s="102"/>
      <c r="DB583" s="102"/>
      <c r="DC583" s="102"/>
      <c r="DD583" s="102"/>
      <c r="DE583" s="102"/>
      <c r="DF583" s="102"/>
      <c r="DG583" s="102"/>
      <c r="DH583" s="102"/>
      <c r="DI583" s="102"/>
      <c r="DJ583" s="102"/>
      <c r="DK583" s="102"/>
      <c r="DL583" s="102"/>
      <c r="DM583" s="102"/>
      <c r="DN583" s="102"/>
      <c r="DO583" s="102"/>
      <c r="DP583" s="102"/>
      <c r="DQ583" s="102"/>
      <c r="DR583" s="102"/>
      <c r="DS583" s="102"/>
      <c r="DT583" s="102"/>
    </row>
    <row r="584" spans="9:124" s="95" customFormat="1" x14ac:dyDescent="0.15"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/>
      <c r="CT584" s="102"/>
      <c r="CU584" s="102"/>
      <c r="CV584" s="102"/>
      <c r="CW584" s="102"/>
      <c r="CX584" s="102"/>
      <c r="CY584" s="102"/>
      <c r="CZ584" s="102"/>
      <c r="DA584" s="102"/>
      <c r="DB584" s="102"/>
      <c r="DC584" s="102"/>
      <c r="DD584" s="102"/>
      <c r="DE584" s="102"/>
      <c r="DF584" s="102"/>
      <c r="DG584" s="102"/>
      <c r="DH584" s="102"/>
      <c r="DI584" s="102"/>
      <c r="DJ584" s="102"/>
      <c r="DK584" s="102"/>
      <c r="DL584" s="102"/>
      <c r="DM584" s="102"/>
      <c r="DN584" s="102"/>
      <c r="DO584" s="102"/>
      <c r="DP584" s="102"/>
      <c r="DQ584" s="102"/>
      <c r="DR584" s="102"/>
      <c r="DS584" s="102"/>
      <c r="DT584" s="102"/>
    </row>
    <row r="585" spans="9:124" s="95" customFormat="1" x14ac:dyDescent="0.15"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/>
      <c r="CT585" s="102"/>
      <c r="CU585" s="102"/>
      <c r="CV585" s="102"/>
      <c r="CW585" s="102"/>
      <c r="CX585" s="102"/>
      <c r="CY585" s="102"/>
      <c r="CZ585" s="102"/>
      <c r="DA585" s="102"/>
      <c r="DB585" s="102"/>
      <c r="DC585" s="102"/>
      <c r="DD585" s="102"/>
      <c r="DE585" s="102"/>
      <c r="DF585" s="102"/>
      <c r="DG585" s="102"/>
      <c r="DH585" s="102"/>
      <c r="DI585" s="102"/>
      <c r="DJ585" s="102"/>
      <c r="DK585" s="102"/>
      <c r="DL585" s="102"/>
      <c r="DM585" s="102"/>
      <c r="DN585" s="102"/>
      <c r="DO585" s="102"/>
      <c r="DP585" s="102"/>
      <c r="DQ585" s="102"/>
      <c r="DR585" s="102"/>
      <c r="DS585" s="102"/>
      <c r="DT585" s="102"/>
    </row>
    <row r="586" spans="9:124" s="95" customFormat="1" x14ac:dyDescent="0.15"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/>
      <c r="CT586" s="102"/>
      <c r="CU586" s="102"/>
      <c r="CV586" s="102"/>
      <c r="CW586" s="102"/>
      <c r="CX586" s="102"/>
      <c r="CY586" s="102"/>
      <c r="CZ586" s="102"/>
      <c r="DA586" s="102"/>
      <c r="DB586" s="102"/>
      <c r="DC586" s="102"/>
      <c r="DD586" s="102"/>
      <c r="DE586" s="102"/>
      <c r="DF586" s="102"/>
      <c r="DG586" s="102"/>
      <c r="DH586" s="102"/>
      <c r="DI586" s="102"/>
      <c r="DJ586" s="102"/>
      <c r="DK586" s="102"/>
      <c r="DL586" s="102"/>
      <c r="DM586" s="102"/>
      <c r="DN586" s="102"/>
      <c r="DO586" s="102"/>
      <c r="DP586" s="102"/>
      <c r="DQ586" s="102"/>
      <c r="DR586" s="102"/>
      <c r="DS586" s="102"/>
      <c r="DT586" s="102"/>
    </row>
    <row r="587" spans="9:124" s="95" customFormat="1" x14ac:dyDescent="0.15"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/>
      <c r="CT587" s="102"/>
      <c r="CU587" s="102"/>
      <c r="CV587" s="102"/>
      <c r="CW587" s="102"/>
      <c r="CX587" s="102"/>
      <c r="CY587" s="102"/>
      <c r="CZ587" s="102"/>
      <c r="DA587" s="102"/>
      <c r="DB587" s="102"/>
      <c r="DC587" s="102"/>
      <c r="DD587" s="102"/>
      <c r="DE587" s="102"/>
      <c r="DF587" s="102"/>
      <c r="DG587" s="102"/>
      <c r="DH587" s="102"/>
      <c r="DI587" s="102"/>
      <c r="DJ587" s="102"/>
      <c r="DK587" s="102"/>
      <c r="DL587" s="102"/>
      <c r="DM587" s="102"/>
      <c r="DN587" s="102"/>
      <c r="DO587" s="102"/>
      <c r="DP587" s="102"/>
      <c r="DQ587" s="102"/>
      <c r="DR587" s="102"/>
      <c r="DS587" s="102"/>
      <c r="DT587" s="102"/>
    </row>
    <row r="588" spans="9:124" s="95" customFormat="1" x14ac:dyDescent="0.15"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/>
      <c r="DR588" s="102"/>
      <c r="DS588" s="102"/>
      <c r="DT588" s="102"/>
    </row>
    <row r="589" spans="9:124" s="95" customFormat="1" x14ac:dyDescent="0.15"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/>
      <c r="CT589" s="102"/>
      <c r="CU589" s="102"/>
      <c r="CV589" s="102"/>
      <c r="CW589" s="102"/>
      <c r="CX589" s="102"/>
      <c r="CY589" s="102"/>
      <c r="CZ589" s="102"/>
      <c r="DA589" s="102"/>
      <c r="DB589" s="102"/>
      <c r="DC589" s="102"/>
      <c r="DD589" s="102"/>
      <c r="DE589" s="102"/>
      <c r="DF589" s="102"/>
      <c r="DG589" s="102"/>
      <c r="DH589" s="102"/>
      <c r="DI589" s="102"/>
      <c r="DJ589" s="102"/>
      <c r="DK589" s="102"/>
      <c r="DL589" s="102"/>
      <c r="DM589" s="102"/>
      <c r="DN589" s="102"/>
      <c r="DO589" s="102"/>
      <c r="DP589" s="102"/>
      <c r="DQ589" s="102"/>
      <c r="DR589" s="102"/>
      <c r="DS589" s="102"/>
      <c r="DT589" s="102"/>
    </row>
    <row r="590" spans="9:124" s="95" customFormat="1" x14ac:dyDescent="0.15"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  <c r="CM590" s="102"/>
      <c r="CN590" s="102"/>
      <c r="CO590" s="102"/>
      <c r="CP590" s="102"/>
      <c r="CQ590" s="102"/>
      <c r="CR590" s="102"/>
      <c r="CS590" s="102"/>
      <c r="CT590" s="102"/>
      <c r="CU590" s="102"/>
      <c r="CV590" s="102"/>
      <c r="CW590" s="102"/>
      <c r="CX590" s="102"/>
      <c r="CY590" s="102"/>
      <c r="CZ590" s="102"/>
      <c r="DA590" s="102"/>
      <c r="DB590" s="102"/>
      <c r="DC590" s="102"/>
      <c r="DD590" s="102"/>
      <c r="DE590" s="102"/>
      <c r="DF590" s="102"/>
      <c r="DG590" s="102"/>
      <c r="DH590" s="102"/>
      <c r="DI590" s="102"/>
      <c r="DJ590" s="102"/>
      <c r="DK590" s="102"/>
      <c r="DL590" s="102"/>
      <c r="DM590" s="102"/>
      <c r="DN590" s="102"/>
      <c r="DO590" s="102"/>
      <c r="DP590" s="102"/>
      <c r="DQ590" s="102"/>
      <c r="DR590" s="102"/>
      <c r="DS590" s="102"/>
      <c r="DT590" s="102"/>
    </row>
    <row r="591" spans="9:124" s="95" customFormat="1" x14ac:dyDescent="0.15"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  <c r="CM591" s="102"/>
      <c r="CN591" s="102"/>
      <c r="CO591" s="102"/>
      <c r="CP591" s="102"/>
      <c r="CQ591" s="102"/>
      <c r="CR591" s="102"/>
      <c r="CS591" s="102"/>
      <c r="CT591" s="102"/>
      <c r="CU591" s="102"/>
      <c r="CV591" s="102"/>
      <c r="CW591" s="102"/>
      <c r="CX591" s="102"/>
      <c r="CY591" s="102"/>
      <c r="CZ591" s="102"/>
      <c r="DA591" s="102"/>
      <c r="DB591" s="102"/>
      <c r="DC591" s="102"/>
      <c r="DD591" s="102"/>
      <c r="DE591" s="102"/>
      <c r="DF591" s="102"/>
      <c r="DG591" s="102"/>
      <c r="DH591" s="102"/>
      <c r="DI591" s="102"/>
      <c r="DJ591" s="102"/>
      <c r="DK591" s="102"/>
      <c r="DL591" s="102"/>
      <c r="DM591" s="102"/>
      <c r="DN591" s="102"/>
      <c r="DO591" s="102"/>
      <c r="DP591" s="102"/>
      <c r="DQ591" s="102"/>
      <c r="DR591" s="102"/>
      <c r="DS591" s="102"/>
      <c r="DT591" s="102"/>
    </row>
    <row r="592" spans="9:124" s="95" customFormat="1" x14ac:dyDescent="0.15"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  <c r="CM592" s="102"/>
      <c r="CN592" s="102"/>
      <c r="CO592" s="102"/>
      <c r="CP592" s="102"/>
      <c r="CQ592" s="102"/>
      <c r="CR592" s="102"/>
      <c r="CS592" s="102"/>
      <c r="CT592" s="102"/>
      <c r="CU592" s="102"/>
      <c r="CV592" s="102"/>
      <c r="CW592" s="102"/>
      <c r="CX592" s="102"/>
      <c r="CY592" s="102"/>
      <c r="CZ592" s="102"/>
      <c r="DA592" s="102"/>
      <c r="DB592" s="102"/>
      <c r="DC592" s="102"/>
      <c r="DD592" s="102"/>
      <c r="DE592" s="102"/>
      <c r="DF592" s="102"/>
      <c r="DG592" s="102"/>
      <c r="DH592" s="102"/>
      <c r="DI592" s="102"/>
      <c r="DJ592" s="102"/>
      <c r="DK592" s="102"/>
      <c r="DL592" s="102"/>
      <c r="DM592" s="102"/>
      <c r="DN592" s="102"/>
      <c r="DO592" s="102"/>
      <c r="DP592" s="102"/>
      <c r="DQ592" s="102"/>
      <c r="DR592" s="102"/>
      <c r="DS592" s="102"/>
      <c r="DT592" s="102"/>
    </row>
    <row r="593" spans="9:124" s="95" customFormat="1" x14ac:dyDescent="0.15"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  <c r="CM593" s="102"/>
      <c r="CN593" s="102"/>
      <c r="CO593" s="102"/>
      <c r="CP593" s="102"/>
      <c r="CQ593" s="102"/>
      <c r="CR593" s="102"/>
      <c r="CS593" s="102"/>
      <c r="CT593" s="102"/>
      <c r="CU593" s="102"/>
      <c r="CV593" s="102"/>
      <c r="CW593" s="102"/>
      <c r="CX593" s="102"/>
      <c r="CY593" s="102"/>
      <c r="CZ593" s="102"/>
      <c r="DA593" s="102"/>
      <c r="DB593" s="102"/>
      <c r="DC593" s="102"/>
      <c r="DD593" s="102"/>
      <c r="DE593" s="102"/>
      <c r="DF593" s="102"/>
      <c r="DG593" s="102"/>
      <c r="DH593" s="102"/>
      <c r="DI593" s="102"/>
      <c r="DJ593" s="102"/>
      <c r="DK593" s="102"/>
      <c r="DL593" s="102"/>
      <c r="DM593" s="102"/>
      <c r="DN593" s="102"/>
      <c r="DO593" s="102"/>
      <c r="DP593" s="102"/>
      <c r="DQ593" s="102"/>
      <c r="DR593" s="102"/>
      <c r="DS593" s="102"/>
      <c r="DT593" s="102"/>
    </row>
    <row r="594" spans="9:124" s="95" customFormat="1" x14ac:dyDescent="0.15"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/>
      <c r="DQ594" s="102"/>
      <c r="DR594" s="102"/>
      <c r="DS594" s="102"/>
      <c r="DT594" s="102"/>
    </row>
    <row r="595" spans="9:124" s="95" customFormat="1" x14ac:dyDescent="0.15"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  <c r="CM595" s="102"/>
      <c r="CN595" s="102"/>
      <c r="CO595" s="102"/>
      <c r="CP595" s="102"/>
      <c r="CQ595" s="102"/>
      <c r="CR595" s="102"/>
      <c r="CS595" s="102"/>
      <c r="CT595" s="102"/>
      <c r="CU595" s="102"/>
      <c r="CV595" s="102"/>
      <c r="CW595" s="102"/>
      <c r="CX595" s="102"/>
      <c r="CY595" s="102"/>
      <c r="CZ595" s="102"/>
      <c r="DA595" s="102"/>
      <c r="DB595" s="102"/>
      <c r="DC595" s="102"/>
      <c r="DD595" s="102"/>
      <c r="DE595" s="102"/>
      <c r="DF595" s="102"/>
      <c r="DG595" s="102"/>
      <c r="DH595" s="102"/>
      <c r="DI595" s="102"/>
      <c r="DJ595" s="102"/>
      <c r="DK595" s="102"/>
      <c r="DL595" s="102"/>
      <c r="DM595" s="102"/>
      <c r="DN595" s="102"/>
      <c r="DO595" s="102"/>
      <c r="DP595" s="102"/>
      <c r="DQ595" s="102"/>
      <c r="DR595" s="102"/>
      <c r="DS595" s="102"/>
      <c r="DT595" s="102"/>
    </row>
    <row r="596" spans="9:124" s="95" customFormat="1" x14ac:dyDescent="0.15"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/>
      <c r="CT596" s="102"/>
      <c r="CU596" s="102"/>
      <c r="CV596" s="102"/>
      <c r="CW596" s="102"/>
      <c r="CX596" s="102"/>
      <c r="CY596" s="102"/>
      <c r="CZ596" s="102"/>
      <c r="DA596" s="102"/>
      <c r="DB596" s="102"/>
      <c r="DC596" s="102"/>
      <c r="DD596" s="102"/>
      <c r="DE596" s="102"/>
      <c r="DF596" s="102"/>
      <c r="DG596" s="102"/>
      <c r="DH596" s="102"/>
      <c r="DI596" s="102"/>
      <c r="DJ596" s="102"/>
      <c r="DK596" s="102"/>
      <c r="DL596" s="102"/>
      <c r="DM596" s="102"/>
      <c r="DN596" s="102"/>
      <c r="DO596" s="102"/>
      <c r="DP596" s="102"/>
      <c r="DQ596" s="102"/>
      <c r="DR596" s="102"/>
      <c r="DS596" s="102"/>
      <c r="DT596" s="102"/>
    </row>
    <row r="597" spans="9:124" s="95" customFormat="1" x14ac:dyDescent="0.15"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/>
      <c r="CT597" s="102"/>
      <c r="CU597" s="102"/>
      <c r="CV597" s="102"/>
      <c r="CW597" s="102"/>
      <c r="CX597" s="102"/>
      <c r="CY597" s="102"/>
      <c r="CZ597" s="102"/>
      <c r="DA597" s="102"/>
      <c r="DB597" s="102"/>
      <c r="DC597" s="102"/>
      <c r="DD597" s="102"/>
      <c r="DE597" s="102"/>
      <c r="DF597" s="102"/>
      <c r="DG597" s="102"/>
      <c r="DH597" s="102"/>
      <c r="DI597" s="102"/>
      <c r="DJ597" s="102"/>
      <c r="DK597" s="102"/>
      <c r="DL597" s="102"/>
      <c r="DM597" s="102"/>
      <c r="DN597" s="102"/>
      <c r="DO597" s="102"/>
      <c r="DP597" s="102"/>
      <c r="DQ597" s="102"/>
      <c r="DR597" s="102"/>
      <c r="DS597" s="102"/>
      <c r="DT597" s="102"/>
    </row>
    <row r="598" spans="9:124" s="95" customFormat="1" x14ac:dyDescent="0.15"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/>
      <c r="CT598" s="102"/>
      <c r="CU598" s="102"/>
      <c r="CV598" s="102"/>
      <c r="CW598" s="102"/>
      <c r="CX598" s="102"/>
      <c r="CY598" s="102"/>
      <c r="CZ598" s="102"/>
      <c r="DA598" s="102"/>
      <c r="DB598" s="102"/>
      <c r="DC598" s="102"/>
      <c r="DD598" s="102"/>
      <c r="DE598" s="102"/>
      <c r="DF598" s="102"/>
      <c r="DG598" s="102"/>
      <c r="DH598" s="102"/>
      <c r="DI598" s="102"/>
      <c r="DJ598" s="102"/>
      <c r="DK598" s="102"/>
      <c r="DL598" s="102"/>
      <c r="DM598" s="102"/>
      <c r="DN598" s="102"/>
      <c r="DO598" s="102"/>
      <c r="DP598" s="102"/>
      <c r="DQ598" s="102"/>
      <c r="DR598" s="102"/>
      <c r="DS598" s="102"/>
      <c r="DT598" s="102"/>
    </row>
    <row r="599" spans="9:124" s="95" customFormat="1" x14ac:dyDescent="0.15"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</row>
    <row r="600" spans="9:124" s="95" customFormat="1" x14ac:dyDescent="0.15"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/>
      <c r="CT600" s="102"/>
      <c r="CU600" s="102"/>
      <c r="CV600" s="102"/>
      <c r="CW600" s="102"/>
      <c r="CX600" s="102"/>
      <c r="CY600" s="102"/>
      <c r="CZ600" s="102"/>
      <c r="DA600" s="102"/>
      <c r="DB600" s="102"/>
      <c r="DC600" s="102"/>
      <c r="DD600" s="102"/>
      <c r="DE600" s="102"/>
      <c r="DF600" s="102"/>
      <c r="DG600" s="102"/>
      <c r="DH600" s="102"/>
      <c r="DI600" s="102"/>
      <c r="DJ600" s="102"/>
      <c r="DK600" s="102"/>
      <c r="DL600" s="102"/>
      <c r="DM600" s="102"/>
      <c r="DN600" s="102"/>
      <c r="DO600" s="102"/>
      <c r="DP600" s="102"/>
      <c r="DQ600" s="102"/>
      <c r="DR600" s="102"/>
      <c r="DS600" s="102"/>
      <c r="DT600" s="102"/>
    </row>
    <row r="601" spans="9:124" s="95" customFormat="1" x14ac:dyDescent="0.15"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/>
      <c r="CT601" s="102"/>
      <c r="CU601" s="102"/>
      <c r="CV601" s="102"/>
      <c r="CW601" s="102"/>
      <c r="CX601" s="102"/>
      <c r="CY601" s="102"/>
      <c r="CZ601" s="102"/>
      <c r="DA601" s="102"/>
      <c r="DB601" s="102"/>
      <c r="DC601" s="102"/>
      <c r="DD601" s="102"/>
      <c r="DE601" s="102"/>
      <c r="DF601" s="102"/>
      <c r="DG601" s="102"/>
      <c r="DH601" s="102"/>
      <c r="DI601" s="102"/>
      <c r="DJ601" s="102"/>
      <c r="DK601" s="102"/>
      <c r="DL601" s="102"/>
      <c r="DM601" s="102"/>
      <c r="DN601" s="102"/>
      <c r="DO601" s="102"/>
      <c r="DP601" s="102"/>
      <c r="DQ601" s="102"/>
      <c r="DR601" s="102"/>
      <c r="DS601" s="102"/>
      <c r="DT601" s="102"/>
    </row>
    <row r="602" spans="9:124" s="95" customFormat="1" x14ac:dyDescent="0.15"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/>
      <c r="CT602" s="102"/>
      <c r="CU602" s="102"/>
      <c r="CV602" s="102"/>
      <c r="CW602" s="102"/>
      <c r="CX602" s="102"/>
      <c r="CY602" s="102"/>
      <c r="CZ602" s="102"/>
      <c r="DA602" s="102"/>
      <c r="DB602" s="102"/>
      <c r="DC602" s="102"/>
      <c r="DD602" s="102"/>
      <c r="DE602" s="102"/>
      <c r="DF602" s="102"/>
      <c r="DG602" s="102"/>
      <c r="DH602" s="102"/>
      <c r="DI602" s="102"/>
      <c r="DJ602" s="102"/>
      <c r="DK602" s="102"/>
      <c r="DL602" s="102"/>
      <c r="DM602" s="102"/>
      <c r="DN602" s="102"/>
      <c r="DO602" s="102"/>
      <c r="DP602" s="102"/>
      <c r="DQ602" s="102"/>
      <c r="DR602" s="102"/>
      <c r="DS602" s="102"/>
      <c r="DT602" s="102"/>
    </row>
    <row r="603" spans="9:124" s="95" customFormat="1" x14ac:dyDescent="0.15"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/>
      <c r="CT603" s="102"/>
      <c r="CU603" s="102"/>
      <c r="CV603" s="102"/>
      <c r="CW603" s="102"/>
      <c r="CX603" s="102"/>
      <c r="CY603" s="102"/>
      <c r="CZ603" s="102"/>
      <c r="DA603" s="102"/>
      <c r="DB603" s="102"/>
      <c r="DC603" s="102"/>
      <c r="DD603" s="102"/>
      <c r="DE603" s="102"/>
      <c r="DF603" s="102"/>
      <c r="DG603" s="102"/>
      <c r="DH603" s="102"/>
      <c r="DI603" s="102"/>
      <c r="DJ603" s="102"/>
      <c r="DK603" s="102"/>
      <c r="DL603" s="102"/>
      <c r="DM603" s="102"/>
      <c r="DN603" s="102"/>
      <c r="DO603" s="102"/>
      <c r="DP603" s="102"/>
      <c r="DQ603" s="102"/>
      <c r="DR603" s="102"/>
      <c r="DS603" s="102"/>
      <c r="DT603" s="102"/>
    </row>
    <row r="604" spans="9:124" s="95" customFormat="1" x14ac:dyDescent="0.15"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/>
      <c r="CT604" s="102"/>
      <c r="CU604" s="102"/>
      <c r="CV604" s="102"/>
      <c r="CW604" s="102"/>
      <c r="CX604" s="102"/>
      <c r="CY604" s="102"/>
      <c r="CZ604" s="102"/>
      <c r="DA604" s="102"/>
      <c r="DB604" s="102"/>
      <c r="DC604" s="102"/>
      <c r="DD604" s="102"/>
      <c r="DE604" s="102"/>
      <c r="DF604" s="102"/>
      <c r="DG604" s="102"/>
      <c r="DH604" s="102"/>
      <c r="DI604" s="102"/>
      <c r="DJ604" s="102"/>
      <c r="DK604" s="102"/>
      <c r="DL604" s="102"/>
      <c r="DM604" s="102"/>
      <c r="DN604" s="102"/>
      <c r="DO604" s="102"/>
      <c r="DP604" s="102"/>
      <c r="DQ604" s="102"/>
      <c r="DR604" s="102"/>
      <c r="DS604" s="102"/>
      <c r="DT604" s="102"/>
    </row>
    <row r="605" spans="9:124" s="95" customFormat="1" x14ac:dyDescent="0.15"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/>
      <c r="CT605" s="102"/>
      <c r="CU605" s="102"/>
      <c r="CV605" s="102"/>
      <c r="CW605" s="102"/>
      <c r="CX605" s="102"/>
      <c r="CY605" s="102"/>
      <c r="CZ605" s="102"/>
      <c r="DA605" s="102"/>
      <c r="DB605" s="102"/>
      <c r="DC605" s="102"/>
      <c r="DD605" s="102"/>
      <c r="DE605" s="102"/>
      <c r="DF605" s="102"/>
      <c r="DG605" s="102"/>
      <c r="DH605" s="102"/>
      <c r="DI605" s="102"/>
      <c r="DJ605" s="102"/>
      <c r="DK605" s="102"/>
      <c r="DL605" s="102"/>
      <c r="DM605" s="102"/>
      <c r="DN605" s="102"/>
      <c r="DO605" s="102"/>
      <c r="DP605" s="102"/>
      <c r="DQ605" s="102"/>
      <c r="DR605" s="102"/>
      <c r="DS605" s="102"/>
      <c r="DT605" s="102"/>
    </row>
    <row r="606" spans="9:124" s="95" customFormat="1" x14ac:dyDescent="0.15"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/>
      <c r="CT606" s="102"/>
      <c r="CU606" s="102"/>
      <c r="CV606" s="102"/>
      <c r="CW606" s="102"/>
      <c r="CX606" s="102"/>
      <c r="CY606" s="102"/>
      <c r="CZ606" s="102"/>
      <c r="DA606" s="102"/>
      <c r="DB606" s="102"/>
      <c r="DC606" s="102"/>
      <c r="DD606" s="102"/>
      <c r="DE606" s="102"/>
      <c r="DF606" s="102"/>
      <c r="DG606" s="102"/>
      <c r="DH606" s="102"/>
      <c r="DI606" s="102"/>
      <c r="DJ606" s="102"/>
      <c r="DK606" s="102"/>
      <c r="DL606" s="102"/>
      <c r="DM606" s="102"/>
      <c r="DN606" s="102"/>
      <c r="DO606" s="102"/>
      <c r="DP606" s="102"/>
      <c r="DQ606" s="102"/>
      <c r="DR606" s="102"/>
      <c r="DS606" s="102"/>
      <c r="DT606" s="102"/>
    </row>
    <row r="607" spans="9:124" s="95" customFormat="1" x14ac:dyDescent="0.15"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/>
      <c r="CT607" s="102"/>
      <c r="CU607" s="102"/>
      <c r="CV607" s="102"/>
      <c r="CW607" s="102"/>
      <c r="CX607" s="102"/>
      <c r="CY607" s="102"/>
      <c r="CZ607" s="102"/>
      <c r="DA607" s="102"/>
      <c r="DB607" s="102"/>
      <c r="DC607" s="102"/>
      <c r="DD607" s="102"/>
      <c r="DE607" s="102"/>
      <c r="DF607" s="102"/>
      <c r="DG607" s="102"/>
      <c r="DH607" s="102"/>
      <c r="DI607" s="102"/>
      <c r="DJ607" s="102"/>
      <c r="DK607" s="102"/>
      <c r="DL607" s="102"/>
      <c r="DM607" s="102"/>
      <c r="DN607" s="102"/>
      <c r="DO607" s="102"/>
      <c r="DP607" s="102"/>
      <c r="DQ607" s="102"/>
      <c r="DR607" s="102"/>
      <c r="DS607" s="102"/>
      <c r="DT607" s="102"/>
    </row>
    <row r="608" spans="9:124" s="95" customFormat="1" x14ac:dyDescent="0.15"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/>
      <c r="CT608" s="102"/>
      <c r="CU608" s="102"/>
      <c r="CV608" s="102"/>
      <c r="CW608" s="102"/>
      <c r="CX608" s="102"/>
      <c r="CY608" s="102"/>
      <c r="CZ608" s="102"/>
      <c r="DA608" s="102"/>
      <c r="DB608" s="102"/>
      <c r="DC608" s="102"/>
      <c r="DD608" s="102"/>
      <c r="DE608" s="102"/>
      <c r="DF608" s="102"/>
      <c r="DG608" s="102"/>
      <c r="DH608" s="102"/>
      <c r="DI608" s="102"/>
      <c r="DJ608" s="102"/>
      <c r="DK608" s="102"/>
      <c r="DL608" s="102"/>
      <c r="DM608" s="102"/>
      <c r="DN608" s="102"/>
      <c r="DO608" s="102"/>
      <c r="DP608" s="102"/>
      <c r="DQ608" s="102"/>
      <c r="DR608" s="102"/>
      <c r="DS608" s="102"/>
      <c r="DT608" s="102"/>
    </row>
    <row r="609" spans="9:124" s="95" customFormat="1" x14ac:dyDescent="0.15"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/>
      <c r="CT609" s="102"/>
      <c r="CU609" s="102"/>
      <c r="CV609" s="102"/>
      <c r="CW609" s="102"/>
      <c r="CX609" s="102"/>
      <c r="CY609" s="102"/>
      <c r="CZ609" s="102"/>
      <c r="DA609" s="102"/>
      <c r="DB609" s="102"/>
      <c r="DC609" s="102"/>
      <c r="DD609" s="102"/>
      <c r="DE609" s="102"/>
      <c r="DF609" s="102"/>
      <c r="DG609" s="102"/>
      <c r="DH609" s="102"/>
      <c r="DI609" s="102"/>
      <c r="DJ609" s="102"/>
      <c r="DK609" s="102"/>
      <c r="DL609" s="102"/>
      <c r="DM609" s="102"/>
      <c r="DN609" s="102"/>
      <c r="DO609" s="102"/>
      <c r="DP609" s="102"/>
      <c r="DQ609" s="102"/>
      <c r="DR609" s="102"/>
      <c r="DS609" s="102"/>
      <c r="DT609" s="102"/>
    </row>
    <row r="610" spans="9:124" s="95" customFormat="1" x14ac:dyDescent="0.15"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/>
      <c r="CT610" s="102"/>
      <c r="CU610" s="102"/>
      <c r="CV610" s="102"/>
      <c r="CW610" s="102"/>
      <c r="CX610" s="102"/>
      <c r="CY610" s="102"/>
      <c r="CZ610" s="102"/>
      <c r="DA610" s="102"/>
      <c r="DB610" s="102"/>
      <c r="DC610" s="102"/>
      <c r="DD610" s="102"/>
      <c r="DE610" s="102"/>
      <c r="DF610" s="102"/>
      <c r="DG610" s="102"/>
      <c r="DH610" s="102"/>
      <c r="DI610" s="102"/>
      <c r="DJ610" s="102"/>
      <c r="DK610" s="102"/>
      <c r="DL610" s="102"/>
      <c r="DM610" s="102"/>
      <c r="DN610" s="102"/>
      <c r="DO610" s="102"/>
      <c r="DP610" s="102"/>
      <c r="DQ610" s="102"/>
      <c r="DR610" s="102"/>
      <c r="DS610" s="102"/>
      <c r="DT610" s="102"/>
    </row>
    <row r="611" spans="9:124" s="95" customFormat="1" x14ac:dyDescent="0.15"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/>
      <c r="DR611" s="102"/>
      <c r="DS611" s="102"/>
      <c r="DT611" s="102"/>
    </row>
    <row r="612" spans="9:124" s="95" customFormat="1" x14ac:dyDescent="0.15"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/>
      <c r="DR612" s="102"/>
      <c r="DS612" s="102"/>
      <c r="DT612" s="102"/>
    </row>
    <row r="613" spans="9:124" s="95" customFormat="1" x14ac:dyDescent="0.15"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  <c r="CM613" s="102"/>
      <c r="CN613" s="102"/>
      <c r="CO613" s="102"/>
      <c r="CP613" s="102"/>
      <c r="CQ613" s="102"/>
      <c r="CR613" s="102"/>
      <c r="CS613" s="102"/>
      <c r="CT613" s="102"/>
      <c r="CU613" s="102"/>
      <c r="CV613" s="102"/>
      <c r="CW613" s="102"/>
      <c r="CX613" s="102"/>
      <c r="CY613" s="102"/>
      <c r="CZ613" s="102"/>
      <c r="DA613" s="102"/>
      <c r="DB613" s="102"/>
      <c r="DC613" s="102"/>
      <c r="DD613" s="102"/>
      <c r="DE613" s="102"/>
      <c r="DF613" s="102"/>
      <c r="DG613" s="102"/>
      <c r="DH613" s="102"/>
      <c r="DI613" s="102"/>
      <c r="DJ613" s="102"/>
      <c r="DK613" s="102"/>
      <c r="DL613" s="102"/>
      <c r="DM613" s="102"/>
      <c r="DN613" s="102"/>
      <c r="DO613" s="102"/>
      <c r="DP613" s="102"/>
      <c r="DQ613" s="102"/>
      <c r="DR613" s="102"/>
      <c r="DS613" s="102"/>
      <c r="DT613" s="102"/>
    </row>
    <row r="614" spans="9:124" s="95" customFormat="1" x14ac:dyDescent="0.15"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/>
      <c r="CT614" s="102"/>
      <c r="CU614" s="102"/>
      <c r="CV614" s="102"/>
      <c r="CW614" s="102"/>
      <c r="CX614" s="102"/>
      <c r="CY614" s="102"/>
      <c r="CZ614" s="102"/>
      <c r="DA614" s="102"/>
      <c r="DB614" s="102"/>
      <c r="DC614" s="102"/>
      <c r="DD614" s="102"/>
      <c r="DE614" s="102"/>
      <c r="DF614" s="102"/>
      <c r="DG614" s="102"/>
      <c r="DH614" s="102"/>
      <c r="DI614" s="102"/>
      <c r="DJ614" s="102"/>
      <c r="DK614" s="102"/>
      <c r="DL614" s="102"/>
      <c r="DM614" s="102"/>
      <c r="DN614" s="102"/>
      <c r="DO614" s="102"/>
      <c r="DP614" s="102"/>
      <c r="DQ614" s="102"/>
      <c r="DR614" s="102"/>
      <c r="DS614" s="102"/>
      <c r="DT614" s="102"/>
    </row>
    <row r="615" spans="9:124" s="95" customFormat="1" x14ac:dyDescent="0.15"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/>
      <c r="CT615" s="102"/>
      <c r="CU615" s="102"/>
      <c r="CV615" s="102"/>
      <c r="CW615" s="102"/>
      <c r="CX615" s="102"/>
      <c r="CY615" s="102"/>
      <c r="CZ615" s="102"/>
      <c r="DA615" s="102"/>
      <c r="DB615" s="102"/>
      <c r="DC615" s="102"/>
      <c r="DD615" s="102"/>
      <c r="DE615" s="102"/>
      <c r="DF615" s="102"/>
      <c r="DG615" s="102"/>
      <c r="DH615" s="102"/>
      <c r="DI615" s="102"/>
      <c r="DJ615" s="102"/>
      <c r="DK615" s="102"/>
      <c r="DL615" s="102"/>
      <c r="DM615" s="102"/>
      <c r="DN615" s="102"/>
      <c r="DO615" s="102"/>
      <c r="DP615" s="102"/>
      <c r="DQ615" s="102"/>
      <c r="DR615" s="102"/>
      <c r="DS615" s="102"/>
      <c r="DT615" s="102"/>
    </row>
    <row r="616" spans="9:124" s="95" customFormat="1" x14ac:dyDescent="0.15"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/>
      <c r="CT616" s="102"/>
      <c r="CU616" s="102"/>
      <c r="CV616" s="102"/>
      <c r="CW616" s="102"/>
      <c r="CX616" s="102"/>
      <c r="CY616" s="102"/>
      <c r="CZ616" s="102"/>
      <c r="DA616" s="102"/>
      <c r="DB616" s="102"/>
      <c r="DC616" s="102"/>
      <c r="DD616" s="102"/>
      <c r="DE616" s="102"/>
      <c r="DF616" s="102"/>
      <c r="DG616" s="102"/>
      <c r="DH616" s="102"/>
      <c r="DI616" s="102"/>
      <c r="DJ616" s="102"/>
      <c r="DK616" s="102"/>
      <c r="DL616" s="102"/>
      <c r="DM616" s="102"/>
      <c r="DN616" s="102"/>
      <c r="DO616" s="102"/>
      <c r="DP616" s="102"/>
      <c r="DQ616" s="102"/>
      <c r="DR616" s="102"/>
      <c r="DS616" s="102"/>
      <c r="DT616" s="102"/>
    </row>
    <row r="617" spans="9:124" s="95" customFormat="1" x14ac:dyDescent="0.15"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/>
      <c r="CT617" s="102"/>
      <c r="CU617" s="102"/>
      <c r="CV617" s="102"/>
      <c r="CW617" s="102"/>
      <c r="CX617" s="102"/>
      <c r="CY617" s="102"/>
      <c r="CZ617" s="102"/>
      <c r="DA617" s="102"/>
      <c r="DB617" s="102"/>
      <c r="DC617" s="102"/>
      <c r="DD617" s="102"/>
      <c r="DE617" s="102"/>
      <c r="DF617" s="102"/>
      <c r="DG617" s="102"/>
      <c r="DH617" s="102"/>
      <c r="DI617" s="102"/>
      <c r="DJ617" s="102"/>
      <c r="DK617" s="102"/>
      <c r="DL617" s="102"/>
      <c r="DM617" s="102"/>
      <c r="DN617" s="102"/>
      <c r="DO617" s="102"/>
      <c r="DP617" s="102"/>
      <c r="DQ617" s="102"/>
      <c r="DR617" s="102"/>
      <c r="DS617" s="102"/>
      <c r="DT617" s="102"/>
    </row>
    <row r="618" spans="9:124" s="95" customFormat="1" x14ac:dyDescent="0.15"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/>
      <c r="CT618" s="102"/>
      <c r="CU618" s="102"/>
      <c r="CV618" s="102"/>
      <c r="CW618" s="102"/>
      <c r="CX618" s="102"/>
      <c r="CY618" s="102"/>
      <c r="CZ618" s="102"/>
      <c r="DA618" s="102"/>
      <c r="DB618" s="102"/>
      <c r="DC618" s="102"/>
      <c r="DD618" s="102"/>
      <c r="DE618" s="102"/>
      <c r="DF618" s="102"/>
      <c r="DG618" s="102"/>
      <c r="DH618" s="102"/>
      <c r="DI618" s="102"/>
      <c r="DJ618" s="102"/>
      <c r="DK618" s="102"/>
      <c r="DL618" s="102"/>
      <c r="DM618" s="102"/>
      <c r="DN618" s="102"/>
      <c r="DO618" s="102"/>
      <c r="DP618" s="102"/>
      <c r="DQ618" s="102"/>
      <c r="DR618" s="102"/>
      <c r="DS618" s="102"/>
      <c r="DT618" s="102"/>
    </row>
    <row r="619" spans="9:124" s="95" customFormat="1" x14ac:dyDescent="0.15"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/>
      <c r="CT619" s="102"/>
      <c r="CU619" s="102"/>
      <c r="CV619" s="102"/>
      <c r="CW619" s="102"/>
      <c r="CX619" s="102"/>
      <c r="CY619" s="102"/>
      <c r="CZ619" s="102"/>
      <c r="DA619" s="102"/>
      <c r="DB619" s="102"/>
      <c r="DC619" s="102"/>
      <c r="DD619" s="102"/>
      <c r="DE619" s="102"/>
      <c r="DF619" s="102"/>
      <c r="DG619" s="102"/>
      <c r="DH619" s="102"/>
      <c r="DI619" s="102"/>
      <c r="DJ619" s="102"/>
      <c r="DK619" s="102"/>
      <c r="DL619" s="102"/>
      <c r="DM619" s="102"/>
      <c r="DN619" s="102"/>
      <c r="DO619" s="102"/>
      <c r="DP619" s="102"/>
      <c r="DQ619" s="102"/>
      <c r="DR619" s="102"/>
      <c r="DS619" s="102"/>
      <c r="DT619" s="102"/>
    </row>
    <row r="620" spans="9:124" s="95" customFormat="1" x14ac:dyDescent="0.15"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/>
      <c r="CT620" s="102"/>
      <c r="CU620" s="102"/>
      <c r="CV620" s="102"/>
      <c r="CW620" s="102"/>
      <c r="CX620" s="102"/>
      <c r="CY620" s="102"/>
      <c r="CZ620" s="102"/>
      <c r="DA620" s="102"/>
      <c r="DB620" s="102"/>
      <c r="DC620" s="102"/>
      <c r="DD620" s="102"/>
      <c r="DE620" s="102"/>
      <c r="DF620" s="102"/>
      <c r="DG620" s="102"/>
      <c r="DH620" s="102"/>
      <c r="DI620" s="102"/>
      <c r="DJ620" s="102"/>
      <c r="DK620" s="102"/>
      <c r="DL620" s="102"/>
      <c r="DM620" s="102"/>
      <c r="DN620" s="102"/>
      <c r="DO620" s="102"/>
      <c r="DP620" s="102"/>
      <c r="DQ620" s="102"/>
      <c r="DR620" s="102"/>
      <c r="DS620" s="102"/>
      <c r="DT620" s="102"/>
    </row>
    <row r="621" spans="9:124" s="95" customFormat="1" x14ac:dyDescent="0.15"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/>
      <c r="CT621" s="102"/>
      <c r="CU621" s="102"/>
      <c r="CV621" s="102"/>
      <c r="CW621" s="102"/>
      <c r="CX621" s="102"/>
      <c r="CY621" s="102"/>
      <c r="CZ621" s="102"/>
      <c r="DA621" s="102"/>
      <c r="DB621" s="102"/>
      <c r="DC621" s="102"/>
      <c r="DD621" s="102"/>
      <c r="DE621" s="102"/>
      <c r="DF621" s="102"/>
      <c r="DG621" s="102"/>
      <c r="DH621" s="102"/>
      <c r="DI621" s="102"/>
      <c r="DJ621" s="102"/>
      <c r="DK621" s="102"/>
      <c r="DL621" s="102"/>
      <c r="DM621" s="102"/>
      <c r="DN621" s="102"/>
      <c r="DO621" s="102"/>
      <c r="DP621" s="102"/>
      <c r="DQ621" s="102"/>
      <c r="DR621" s="102"/>
      <c r="DS621" s="102"/>
      <c r="DT621" s="102"/>
    </row>
    <row r="622" spans="9:124" s="95" customFormat="1" x14ac:dyDescent="0.15"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/>
      <c r="CT622" s="102"/>
      <c r="CU622" s="102"/>
      <c r="CV622" s="102"/>
      <c r="CW622" s="102"/>
      <c r="CX622" s="102"/>
      <c r="CY622" s="102"/>
      <c r="CZ622" s="102"/>
      <c r="DA622" s="102"/>
      <c r="DB622" s="102"/>
      <c r="DC622" s="102"/>
      <c r="DD622" s="102"/>
      <c r="DE622" s="102"/>
      <c r="DF622" s="102"/>
      <c r="DG622" s="102"/>
      <c r="DH622" s="102"/>
      <c r="DI622" s="102"/>
      <c r="DJ622" s="102"/>
      <c r="DK622" s="102"/>
      <c r="DL622" s="102"/>
      <c r="DM622" s="102"/>
      <c r="DN622" s="102"/>
      <c r="DO622" s="102"/>
      <c r="DP622" s="102"/>
      <c r="DQ622" s="102"/>
      <c r="DR622" s="102"/>
      <c r="DS622" s="102"/>
      <c r="DT622" s="102"/>
    </row>
    <row r="623" spans="9:124" s="95" customFormat="1" x14ac:dyDescent="0.15"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/>
      <c r="CT623" s="102"/>
      <c r="CU623" s="102"/>
      <c r="CV623" s="102"/>
      <c r="CW623" s="102"/>
      <c r="CX623" s="102"/>
      <c r="CY623" s="102"/>
      <c r="CZ623" s="102"/>
      <c r="DA623" s="102"/>
      <c r="DB623" s="102"/>
      <c r="DC623" s="102"/>
      <c r="DD623" s="102"/>
      <c r="DE623" s="102"/>
      <c r="DF623" s="102"/>
      <c r="DG623" s="102"/>
      <c r="DH623" s="102"/>
      <c r="DI623" s="102"/>
      <c r="DJ623" s="102"/>
      <c r="DK623" s="102"/>
      <c r="DL623" s="102"/>
      <c r="DM623" s="102"/>
      <c r="DN623" s="102"/>
      <c r="DO623" s="102"/>
      <c r="DP623" s="102"/>
      <c r="DQ623" s="102"/>
      <c r="DR623" s="102"/>
      <c r="DS623" s="102"/>
      <c r="DT623" s="102"/>
    </row>
    <row r="624" spans="9:124" s="95" customFormat="1" x14ac:dyDescent="0.15"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/>
      <c r="CT624" s="102"/>
      <c r="CU624" s="102"/>
      <c r="CV624" s="102"/>
      <c r="CW624" s="102"/>
      <c r="CX624" s="102"/>
      <c r="CY624" s="102"/>
      <c r="CZ624" s="102"/>
      <c r="DA624" s="102"/>
      <c r="DB624" s="102"/>
      <c r="DC624" s="102"/>
      <c r="DD624" s="102"/>
      <c r="DE624" s="102"/>
      <c r="DF624" s="102"/>
      <c r="DG624" s="102"/>
      <c r="DH624" s="102"/>
      <c r="DI624" s="102"/>
      <c r="DJ624" s="102"/>
      <c r="DK624" s="102"/>
      <c r="DL624" s="102"/>
      <c r="DM624" s="102"/>
      <c r="DN624" s="102"/>
      <c r="DO624" s="102"/>
      <c r="DP624" s="102"/>
      <c r="DQ624" s="102"/>
      <c r="DR624" s="102"/>
      <c r="DS624" s="102"/>
      <c r="DT624" s="102"/>
    </row>
    <row r="625" spans="9:124" s="95" customFormat="1" x14ac:dyDescent="0.15"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/>
      <c r="CT625" s="102"/>
      <c r="CU625" s="102"/>
      <c r="CV625" s="102"/>
      <c r="CW625" s="102"/>
      <c r="CX625" s="102"/>
      <c r="CY625" s="102"/>
      <c r="CZ625" s="102"/>
      <c r="DA625" s="102"/>
      <c r="DB625" s="102"/>
      <c r="DC625" s="102"/>
      <c r="DD625" s="102"/>
      <c r="DE625" s="102"/>
      <c r="DF625" s="102"/>
      <c r="DG625" s="102"/>
      <c r="DH625" s="102"/>
      <c r="DI625" s="102"/>
      <c r="DJ625" s="102"/>
      <c r="DK625" s="102"/>
      <c r="DL625" s="102"/>
      <c r="DM625" s="102"/>
      <c r="DN625" s="102"/>
      <c r="DO625" s="102"/>
      <c r="DP625" s="102"/>
      <c r="DQ625" s="102"/>
      <c r="DR625" s="102"/>
      <c r="DS625" s="102"/>
      <c r="DT625" s="102"/>
    </row>
    <row r="626" spans="9:124" s="95" customFormat="1" x14ac:dyDescent="0.15"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/>
      <c r="CT626" s="102"/>
      <c r="CU626" s="102"/>
      <c r="CV626" s="102"/>
      <c r="CW626" s="102"/>
      <c r="CX626" s="102"/>
      <c r="CY626" s="102"/>
      <c r="CZ626" s="102"/>
      <c r="DA626" s="102"/>
      <c r="DB626" s="102"/>
      <c r="DC626" s="102"/>
      <c r="DD626" s="102"/>
      <c r="DE626" s="102"/>
      <c r="DF626" s="102"/>
      <c r="DG626" s="102"/>
      <c r="DH626" s="102"/>
      <c r="DI626" s="102"/>
      <c r="DJ626" s="102"/>
      <c r="DK626" s="102"/>
      <c r="DL626" s="102"/>
      <c r="DM626" s="102"/>
      <c r="DN626" s="102"/>
      <c r="DO626" s="102"/>
      <c r="DP626" s="102"/>
      <c r="DQ626" s="102"/>
      <c r="DR626" s="102"/>
      <c r="DS626" s="102"/>
      <c r="DT626" s="102"/>
    </row>
    <row r="627" spans="9:124" s="95" customFormat="1" x14ac:dyDescent="0.15"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/>
      <c r="CT627" s="102"/>
      <c r="CU627" s="102"/>
      <c r="CV627" s="102"/>
      <c r="CW627" s="102"/>
      <c r="CX627" s="102"/>
      <c r="CY627" s="102"/>
      <c r="CZ627" s="102"/>
      <c r="DA627" s="102"/>
      <c r="DB627" s="102"/>
      <c r="DC627" s="102"/>
      <c r="DD627" s="102"/>
      <c r="DE627" s="102"/>
      <c r="DF627" s="102"/>
      <c r="DG627" s="102"/>
      <c r="DH627" s="102"/>
      <c r="DI627" s="102"/>
      <c r="DJ627" s="102"/>
      <c r="DK627" s="102"/>
      <c r="DL627" s="102"/>
      <c r="DM627" s="102"/>
      <c r="DN627" s="102"/>
      <c r="DO627" s="102"/>
      <c r="DP627" s="102"/>
      <c r="DQ627" s="102"/>
      <c r="DR627" s="102"/>
      <c r="DS627" s="102"/>
      <c r="DT627" s="102"/>
    </row>
    <row r="628" spans="9:124" s="95" customFormat="1" x14ac:dyDescent="0.15"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/>
      <c r="CT628" s="102"/>
      <c r="CU628" s="102"/>
      <c r="CV628" s="102"/>
      <c r="CW628" s="102"/>
      <c r="CX628" s="102"/>
      <c r="CY628" s="102"/>
      <c r="CZ628" s="102"/>
      <c r="DA628" s="102"/>
      <c r="DB628" s="102"/>
      <c r="DC628" s="102"/>
      <c r="DD628" s="102"/>
      <c r="DE628" s="102"/>
      <c r="DF628" s="102"/>
      <c r="DG628" s="102"/>
      <c r="DH628" s="102"/>
      <c r="DI628" s="102"/>
      <c r="DJ628" s="102"/>
      <c r="DK628" s="102"/>
      <c r="DL628" s="102"/>
      <c r="DM628" s="102"/>
      <c r="DN628" s="102"/>
      <c r="DO628" s="102"/>
      <c r="DP628" s="102"/>
      <c r="DQ628" s="102"/>
      <c r="DR628" s="102"/>
      <c r="DS628" s="102"/>
      <c r="DT628" s="102"/>
    </row>
    <row r="629" spans="9:124" s="95" customFormat="1" x14ac:dyDescent="0.15"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/>
      <c r="CT629" s="102"/>
      <c r="CU629" s="102"/>
      <c r="CV629" s="102"/>
      <c r="CW629" s="102"/>
      <c r="CX629" s="102"/>
      <c r="CY629" s="102"/>
      <c r="CZ629" s="102"/>
      <c r="DA629" s="102"/>
      <c r="DB629" s="102"/>
      <c r="DC629" s="102"/>
      <c r="DD629" s="102"/>
      <c r="DE629" s="102"/>
      <c r="DF629" s="102"/>
      <c r="DG629" s="102"/>
      <c r="DH629" s="102"/>
      <c r="DI629" s="102"/>
      <c r="DJ629" s="102"/>
      <c r="DK629" s="102"/>
      <c r="DL629" s="102"/>
      <c r="DM629" s="102"/>
      <c r="DN629" s="102"/>
      <c r="DO629" s="102"/>
      <c r="DP629" s="102"/>
      <c r="DQ629" s="102"/>
      <c r="DR629" s="102"/>
      <c r="DS629" s="102"/>
      <c r="DT629" s="102"/>
    </row>
    <row r="630" spans="9:124" s="95" customFormat="1" x14ac:dyDescent="0.15"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  <c r="CM630" s="102"/>
      <c r="CN630" s="102"/>
      <c r="CO630" s="102"/>
      <c r="CP630" s="102"/>
      <c r="CQ630" s="102"/>
      <c r="CR630" s="102"/>
      <c r="CS630" s="102"/>
      <c r="CT630" s="102"/>
      <c r="CU630" s="102"/>
      <c r="CV630" s="102"/>
      <c r="CW630" s="102"/>
      <c r="CX630" s="102"/>
      <c r="CY630" s="102"/>
      <c r="CZ630" s="102"/>
      <c r="DA630" s="102"/>
      <c r="DB630" s="102"/>
      <c r="DC630" s="102"/>
      <c r="DD630" s="102"/>
      <c r="DE630" s="102"/>
      <c r="DF630" s="102"/>
      <c r="DG630" s="102"/>
      <c r="DH630" s="102"/>
      <c r="DI630" s="102"/>
      <c r="DJ630" s="102"/>
      <c r="DK630" s="102"/>
      <c r="DL630" s="102"/>
      <c r="DM630" s="102"/>
      <c r="DN630" s="102"/>
      <c r="DO630" s="102"/>
      <c r="DP630" s="102"/>
      <c r="DQ630" s="102"/>
      <c r="DR630" s="102"/>
      <c r="DS630" s="102"/>
      <c r="DT630" s="102"/>
    </row>
    <row r="631" spans="9:124" s="95" customFormat="1" x14ac:dyDescent="0.15"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  <c r="CM631" s="102"/>
      <c r="CN631" s="102"/>
      <c r="CO631" s="102"/>
      <c r="CP631" s="102"/>
      <c r="CQ631" s="102"/>
      <c r="CR631" s="102"/>
      <c r="CS631" s="102"/>
      <c r="CT631" s="102"/>
      <c r="CU631" s="102"/>
      <c r="CV631" s="102"/>
      <c r="CW631" s="102"/>
      <c r="CX631" s="102"/>
      <c r="CY631" s="102"/>
      <c r="CZ631" s="102"/>
      <c r="DA631" s="102"/>
      <c r="DB631" s="102"/>
      <c r="DC631" s="102"/>
      <c r="DD631" s="102"/>
      <c r="DE631" s="102"/>
      <c r="DF631" s="102"/>
      <c r="DG631" s="102"/>
      <c r="DH631" s="102"/>
      <c r="DI631" s="102"/>
      <c r="DJ631" s="102"/>
      <c r="DK631" s="102"/>
      <c r="DL631" s="102"/>
      <c r="DM631" s="102"/>
      <c r="DN631" s="102"/>
      <c r="DO631" s="102"/>
      <c r="DP631" s="102"/>
      <c r="DQ631" s="102"/>
      <c r="DR631" s="102"/>
      <c r="DS631" s="102"/>
      <c r="DT631" s="102"/>
    </row>
    <row r="632" spans="9:124" s="95" customFormat="1" x14ac:dyDescent="0.15"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  <c r="CM632" s="102"/>
      <c r="CN632" s="102"/>
      <c r="CO632" s="102"/>
      <c r="CP632" s="102"/>
      <c r="CQ632" s="102"/>
      <c r="CR632" s="102"/>
      <c r="CS632" s="102"/>
      <c r="CT632" s="102"/>
      <c r="CU632" s="102"/>
      <c r="CV632" s="102"/>
      <c r="CW632" s="102"/>
      <c r="CX632" s="102"/>
      <c r="CY632" s="102"/>
      <c r="CZ632" s="102"/>
      <c r="DA632" s="102"/>
      <c r="DB632" s="102"/>
      <c r="DC632" s="102"/>
      <c r="DD632" s="102"/>
      <c r="DE632" s="102"/>
      <c r="DF632" s="102"/>
      <c r="DG632" s="102"/>
      <c r="DH632" s="102"/>
      <c r="DI632" s="102"/>
      <c r="DJ632" s="102"/>
      <c r="DK632" s="102"/>
      <c r="DL632" s="102"/>
      <c r="DM632" s="102"/>
      <c r="DN632" s="102"/>
      <c r="DO632" s="102"/>
      <c r="DP632" s="102"/>
      <c r="DQ632" s="102"/>
      <c r="DR632" s="102"/>
      <c r="DS632" s="102"/>
      <c r="DT632" s="102"/>
    </row>
    <row r="633" spans="9:124" s="95" customFormat="1" x14ac:dyDescent="0.15"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  <c r="CM633" s="102"/>
      <c r="CN633" s="102"/>
      <c r="CO633" s="102"/>
      <c r="CP633" s="102"/>
      <c r="CQ633" s="102"/>
      <c r="CR633" s="102"/>
      <c r="CS633" s="102"/>
      <c r="CT633" s="102"/>
      <c r="CU633" s="102"/>
      <c r="CV633" s="102"/>
      <c r="CW633" s="102"/>
      <c r="CX633" s="102"/>
      <c r="CY633" s="102"/>
      <c r="CZ633" s="102"/>
      <c r="DA633" s="102"/>
      <c r="DB633" s="102"/>
      <c r="DC633" s="102"/>
      <c r="DD633" s="102"/>
      <c r="DE633" s="102"/>
      <c r="DF633" s="102"/>
      <c r="DG633" s="102"/>
      <c r="DH633" s="102"/>
      <c r="DI633" s="102"/>
      <c r="DJ633" s="102"/>
      <c r="DK633" s="102"/>
      <c r="DL633" s="102"/>
      <c r="DM633" s="102"/>
      <c r="DN633" s="102"/>
      <c r="DO633" s="102"/>
      <c r="DP633" s="102"/>
      <c r="DQ633" s="102"/>
      <c r="DR633" s="102"/>
      <c r="DS633" s="102"/>
      <c r="DT633" s="102"/>
    </row>
    <row r="634" spans="9:124" s="95" customFormat="1" x14ac:dyDescent="0.15"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  <c r="CM634" s="102"/>
      <c r="CN634" s="102"/>
      <c r="CO634" s="102"/>
      <c r="CP634" s="102"/>
      <c r="CQ634" s="102"/>
      <c r="CR634" s="102"/>
      <c r="CS634" s="102"/>
      <c r="CT634" s="102"/>
      <c r="CU634" s="102"/>
      <c r="CV634" s="102"/>
      <c r="CW634" s="102"/>
      <c r="CX634" s="102"/>
      <c r="CY634" s="102"/>
      <c r="CZ634" s="102"/>
      <c r="DA634" s="102"/>
      <c r="DB634" s="102"/>
      <c r="DC634" s="102"/>
      <c r="DD634" s="102"/>
      <c r="DE634" s="102"/>
      <c r="DF634" s="102"/>
      <c r="DG634" s="102"/>
      <c r="DH634" s="102"/>
      <c r="DI634" s="102"/>
      <c r="DJ634" s="102"/>
      <c r="DK634" s="102"/>
      <c r="DL634" s="102"/>
      <c r="DM634" s="102"/>
      <c r="DN634" s="102"/>
      <c r="DO634" s="102"/>
      <c r="DP634" s="102"/>
      <c r="DQ634" s="102"/>
      <c r="DR634" s="102"/>
      <c r="DS634" s="102"/>
      <c r="DT634" s="102"/>
    </row>
    <row r="635" spans="9:124" s="95" customFormat="1" x14ac:dyDescent="0.15"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  <c r="CM635" s="102"/>
      <c r="CN635" s="102"/>
      <c r="CO635" s="102"/>
      <c r="CP635" s="102"/>
      <c r="CQ635" s="102"/>
      <c r="CR635" s="102"/>
      <c r="CS635" s="102"/>
      <c r="CT635" s="102"/>
      <c r="CU635" s="102"/>
      <c r="CV635" s="102"/>
      <c r="CW635" s="102"/>
      <c r="CX635" s="102"/>
      <c r="CY635" s="102"/>
      <c r="CZ635" s="102"/>
      <c r="DA635" s="102"/>
      <c r="DB635" s="102"/>
      <c r="DC635" s="102"/>
      <c r="DD635" s="102"/>
      <c r="DE635" s="102"/>
      <c r="DF635" s="102"/>
      <c r="DG635" s="102"/>
      <c r="DH635" s="102"/>
      <c r="DI635" s="102"/>
      <c r="DJ635" s="102"/>
      <c r="DK635" s="102"/>
      <c r="DL635" s="102"/>
      <c r="DM635" s="102"/>
      <c r="DN635" s="102"/>
      <c r="DO635" s="102"/>
      <c r="DP635" s="102"/>
      <c r="DQ635" s="102"/>
      <c r="DR635" s="102"/>
      <c r="DS635" s="102"/>
      <c r="DT635" s="102"/>
    </row>
    <row r="636" spans="9:124" s="95" customFormat="1" x14ac:dyDescent="0.15"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  <c r="CM636" s="102"/>
      <c r="CN636" s="102"/>
      <c r="CO636" s="102"/>
      <c r="CP636" s="102"/>
      <c r="CQ636" s="102"/>
      <c r="CR636" s="102"/>
      <c r="CS636" s="102"/>
      <c r="CT636" s="102"/>
      <c r="CU636" s="102"/>
      <c r="CV636" s="102"/>
      <c r="CW636" s="102"/>
      <c r="CX636" s="102"/>
      <c r="CY636" s="102"/>
      <c r="CZ636" s="102"/>
      <c r="DA636" s="102"/>
      <c r="DB636" s="102"/>
      <c r="DC636" s="102"/>
      <c r="DD636" s="102"/>
      <c r="DE636" s="102"/>
      <c r="DF636" s="102"/>
      <c r="DG636" s="102"/>
      <c r="DH636" s="102"/>
      <c r="DI636" s="102"/>
      <c r="DJ636" s="102"/>
      <c r="DK636" s="102"/>
      <c r="DL636" s="102"/>
      <c r="DM636" s="102"/>
      <c r="DN636" s="102"/>
      <c r="DO636" s="102"/>
      <c r="DP636" s="102"/>
      <c r="DQ636" s="102"/>
      <c r="DR636" s="102"/>
      <c r="DS636" s="102"/>
      <c r="DT636" s="102"/>
    </row>
    <row r="637" spans="9:124" s="95" customFormat="1" x14ac:dyDescent="0.15"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  <c r="CM637" s="102"/>
      <c r="CN637" s="102"/>
      <c r="CO637" s="102"/>
      <c r="CP637" s="102"/>
      <c r="CQ637" s="102"/>
      <c r="CR637" s="102"/>
      <c r="CS637" s="102"/>
      <c r="CT637" s="102"/>
      <c r="CU637" s="102"/>
      <c r="CV637" s="102"/>
      <c r="CW637" s="102"/>
      <c r="CX637" s="102"/>
      <c r="CY637" s="102"/>
      <c r="CZ637" s="102"/>
      <c r="DA637" s="102"/>
      <c r="DB637" s="102"/>
      <c r="DC637" s="102"/>
      <c r="DD637" s="102"/>
      <c r="DE637" s="102"/>
      <c r="DF637" s="102"/>
      <c r="DG637" s="102"/>
      <c r="DH637" s="102"/>
      <c r="DI637" s="102"/>
      <c r="DJ637" s="102"/>
      <c r="DK637" s="102"/>
      <c r="DL637" s="102"/>
      <c r="DM637" s="102"/>
      <c r="DN637" s="102"/>
      <c r="DO637" s="102"/>
      <c r="DP637" s="102"/>
      <c r="DQ637" s="102"/>
      <c r="DR637" s="102"/>
      <c r="DS637" s="102"/>
      <c r="DT637" s="102"/>
    </row>
    <row r="638" spans="9:124" s="95" customFormat="1" x14ac:dyDescent="0.15"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  <c r="CM638" s="102"/>
      <c r="CN638" s="102"/>
      <c r="CO638" s="102"/>
      <c r="CP638" s="102"/>
      <c r="CQ638" s="102"/>
      <c r="CR638" s="102"/>
      <c r="CS638" s="102"/>
      <c r="CT638" s="102"/>
      <c r="CU638" s="102"/>
      <c r="CV638" s="102"/>
      <c r="CW638" s="102"/>
      <c r="CX638" s="102"/>
      <c r="CY638" s="102"/>
      <c r="CZ638" s="102"/>
      <c r="DA638" s="102"/>
      <c r="DB638" s="102"/>
      <c r="DC638" s="102"/>
      <c r="DD638" s="102"/>
      <c r="DE638" s="102"/>
      <c r="DF638" s="102"/>
      <c r="DG638" s="102"/>
      <c r="DH638" s="102"/>
      <c r="DI638" s="102"/>
      <c r="DJ638" s="102"/>
      <c r="DK638" s="102"/>
      <c r="DL638" s="102"/>
      <c r="DM638" s="102"/>
      <c r="DN638" s="102"/>
      <c r="DO638" s="102"/>
      <c r="DP638" s="102"/>
      <c r="DQ638" s="102"/>
      <c r="DR638" s="102"/>
      <c r="DS638" s="102"/>
      <c r="DT638" s="102"/>
    </row>
    <row r="639" spans="9:124" s="95" customFormat="1" x14ac:dyDescent="0.15"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  <c r="CM639" s="102"/>
      <c r="CN639" s="102"/>
      <c r="CO639" s="102"/>
      <c r="CP639" s="102"/>
      <c r="CQ639" s="102"/>
      <c r="CR639" s="102"/>
      <c r="CS639" s="102"/>
      <c r="CT639" s="102"/>
      <c r="CU639" s="102"/>
      <c r="CV639" s="102"/>
      <c r="CW639" s="102"/>
      <c r="CX639" s="102"/>
      <c r="CY639" s="102"/>
      <c r="CZ639" s="102"/>
      <c r="DA639" s="102"/>
      <c r="DB639" s="102"/>
      <c r="DC639" s="102"/>
      <c r="DD639" s="102"/>
      <c r="DE639" s="102"/>
      <c r="DF639" s="102"/>
      <c r="DG639" s="102"/>
      <c r="DH639" s="102"/>
      <c r="DI639" s="102"/>
      <c r="DJ639" s="102"/>
      <c r="DK639" s="102"/>
      <c r="DL639" s="102"/>
      <c r="DM639" s="102"/>
      <c r="DN639" s="102"/>
      <c r="DO639" s="102"/>
      <c r="DP639" s="102"/>
      <c r="DQ639" s="102"/>
      <c r="DR639" s="102"/>
      <c r="DS639" s="102"/>
      <c r="DT639" s="102"/>
    </row>
    <row r="640" spans="9:124" s="95" customFormat="1" x14ac:dyDescent="0.15"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  <c r="CM640" s="102"/>
      <c r="CN640" s="102"/>
      <c r="CO640" s="102"/>
      <c r="CP640" s="102"/>
      <c r="CQ640" s="102"/>
      <c r="CR640" s="102"/>
      <c r="CS640" s="102"/>
      <c r="CT640" s="102"/>
      <c r="CU640" s="102"/>
      <c r="CV640" s="102"/>
      <c r="CW640" s="102"/>
      <c r="CX640" s="102"/>
      <c r="CY640" s="102"/>
      <c r="CZ640" s="102"/>
      <c r="DA640" s="102"/>
      <c r="DB640" s="102"/>
      <c r="DC640" s="102"/>
      <c r="DD640" s="102"/>
      <c r="DE640" s="102"/>
      <c r="DF640" s="102"/>
      <c r="DG640" s="102"/>
      <c r="DH640" s="102"/>
      <c r="DI640" s="102"/>
      <c r="DJ640" s="102"/>
      <c r="DK640" s="102"/>
      <c r="DL640" s="102"/>
      <c r="DM640" s="102"/>
      <c r="DN640" s="102"/>
      <c r="DO640" s="102"/>
      <c r="DP640" s="102"/>
      <c r="DQ640" s="102"/>
      <c r="DR640" s="102"/>
      <c r="DS640" s="102"/>
      <c r="DT640" s="102"/>
    </row>
    <row r="641" spans="9:124" s="95" customFormat="1" x14ac:dyDescent="0.15"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  <c r="CM641" s="102"/>
      <c r="CN641" s="102"/>
      <c r="CO641" s="102"/>
      <c r="CP641" s="102"/>
      <c r="CQ641" s="102"/>
      <c r="CR641" s="102"/>
      <c r="CS641" s="102"/>
      <c r="CT641" s="102"/>
      <c r="CU641" s="102"/>
      <c r="CV641" s="102"/>
      <c r="CW641" s="102"/>
      <c r="CX641" s="102"/>
      <c r="CY641" s="102"/>
      <c r="CZ641" s="102"/>
      <c r="DA641" s="102"/>
      <c r="DB641" s="102"/>
      <c r="DC641" s="102"/>
      <c r="DD641" s="102"/>
      <c r="DE641" s="102"/>
      <c r="DF641" s="102"/>
      <c r="DG641" s="102"/>
      <c r="DH641" s="102"/>
      <c r="DI641" s="102"/>
      <c r="DJ641" s="102"/>
      <c r="DK641" s="102"/>
      <c r="DL641" s="102"/>
      <c r="DM641" s="102"/>
      <c r="DN641" s="102"/>
      <c r="DO641" s="102"/>
      <c r="DP641" s="102"/>
      <c r="DQ641" s="102"/>
      <c r="DR641" s="102"/>
      <c r="DS641" s="102"/>
      <c r="DT641" s="102"/>
    </row>
    <row r="642" spans="9:124" s="95" customFormat="1" x14ac:dyDescent="0.15"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  <c r="CM642" s="102"/>
      <c r="CN642" s="102"/>
      <c r="CO642" s="102"/>
      <c r="CP642" s="102"/>
      <c r="CQ642" s="102"/>
      <c r="CR642" s="102"/>
      <c r="CS642" s="102"/>
      <c r="CT642" s="102"/>
      <c r="CU642" s="102"/>
      <c r="CV642" s="102"/>
      <c r="CW642" s="102"/>
      <c r="CX642" s="102"/>
      <c r="CY642" s="102"/>
      <c r="CZ642" s="102"/>
      <c r="DA642" s="102"/>
      <c r="DB642" s="102"/>
      <c r="DC642" s="102"/>
      <c r="DD642" s="102"/>
      <c r="DE642" s="102"/>
      <c r="DF642" s="102"/>
      <c r="DG642" s="102"/>
      <c r="DH642" s="102"/>
      <c r="DI642" s="102"/>
      <c r="DJ642" s="102"/>
      <c r="DK642" s="102"/>
      <c r="DL642" s="102"/>
      <c r="DM642" s="102"/>
      <c r="DN642" s="102"/>
      <c r="DO642" s="102"/>
      <c r="DP642" s="102"/>
      <c r="DQ642" s="102"/>
      <c r="DR642" s="102"/>
      <c r="DS642" s="102"/>
      <c r="DT642" s="102"/>
    </row>
    <row r="643" spans="9:124" s="95" customFormat="1" x14ac:dyDescent="0.15"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  <c r="CM643" s="102"/>
      <c r="CN643" s="102"/>
      <c r="CO643" s="102"/>
      <c r="CP643" s="102"/>
      <c r="CQ643" s="102"/>
      <c r="CR643" s="102"/>
      <c r="CS643" s="102"/>
      <c r="CT643" s="102"/>
      <c r="CU643" s="102"/>
      <c r="CV643" s="102"/>
      <c r="CW643" s="102"/>
      <c r="CX643" s="102"/>
      <c r="CY643" s="102"/>
      <c r="CZ643" s="102"/>
      <c r="DA643" s="102"/>
      <c r="DB643" s="102"/>
      <c r="DC643" s="102"/>
      <c r="DD643" s="102"/>
      <c r="DE643" s="102"/>
      <c r="DF643" s="102"/>
      <c r="DG643" s="102"/>
      <c r="DH643" s="102"/>
      <c r="DI643" s="102"/>
      <c r="DJ643" s="102"/>
      <c r="DK643" s="102"/>
      <c r="DL643" s="102"/>
      <c r="DM643" s="102"/>
      <c r="DN643" s="102"/>
      <c r="DO643" s="102"/>
      <c r="DP643" s="102"/>
      <c r="DQ643" s="102"/>
      <c r="DR643" s="102"/>
      <c r="DS643" s="102"/>
      <c r="DT643" s="102"/>
    </row>
    <row r="644" spans="9:124" s="95" customFormat="1" x14ac:dyDescent="0.15"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  <c r="CM644" s="102"/>
      <c r="CN644" s="102"/>
      <c r="CO644" s="102"/>
      <c r="CP644" s="102"/>
      <c r="CQ644" s="102"/>
      <c r="CR644" s="102"/>
      <c r="CS644" s="102"/>
      <c r="CT644" s="102"/>
      <c r="CU644" s="102"/>
      <c r="CV644" s="102"/>
      <c r="CW644" s="102"/>
      <c r="CX644" s="102"/>
      <c r="CY644" s="102"/>
      <c r="CZ644" s="102"/>
      <c r="DA644" s="102"/>
      <c r="DB644" s="102"/>
      <c r="DC644" s="102"/>
      <c r="DD644" s="102"/>
      <c r="DE644" s="102"/>
      <c r="DF644" s="102"/>
      <c r="DG644" s="102"/>
      <c r="DH644" s="102"/>
      <c r="DI644" s="102"/>
      <c r="DJ644" s="102"/>
      <c r="DK644" s="102"/>
      <c r="DL644" s="102"/>
      <c r="DM644" s="102"/>
      <c r="DN644" s="102"/>
      <c r="DO644" s="102"/>
      <c r="DP644" s="102"/>
      <c r="DQ644" s="102"/>
      <c r="DR644" s="102"/>
      <c r="DS644" s="102"/>
      <c r="DT644" s="102"/>
    </row>
    <row r="645" spans="9:124" s="95" customFormat="1" x14ac:dyDescent="0.15"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  <c r="CM645" s="102"/>
      <c r="CN645" s="102"/>
      <c r="CO645" s="102"/>
      <c r="CP645" s="102"/>
      <c r="CQ645" s="102"/>
      <c r="CR645" s="102"/>
      <c r="CS645" s="102"/>
      <c r="CT645" s="102"/>
      <c r="CU645" s="102"/>
      <c r="CV645" s="102"/>
      <c r="CW645" s="102"/>
      <c r="CX645" s="102"/>
      <c r="CY645" s="102"/>
      <c r="CZ645" s="102"/>
      <c r="DA645" s="102"/>
      <c r="DB645" s="102"/>
      <c r="DC645" s="102"/>
      <c r="DD645" s="102"/>
      <c r="DE645" s="102"/>
      <c r="DF645" s="102"/>
      <c r="DG645" s="102"/>
      <c r="DH645" s="102"/>
      <c r="DI645" s="102"/>
      <c r="DJ645" s="102"/>
      <c r="DK645" s="102"/>
      <c r="DL645" s="102"/>
      <c r="DM645" s="102"/>
      <c r="DN645" s="102"/>
      <c r="DO645" s="102"/>
      <c r="DP645" s="102"/>
      <c r="DQ645" s="102"/>
      <c r="DR645" s="102"/>
      <c r="DS645" s="102"/>
      <c r="DT645" s="102"/>
    </row>
    <row r="646" spans="9:124" s="95" customFormat="1" x14ac:dyDescent="0.15"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  <c r="CM646" s="102"/>
      <c r="CN646" s="102"/>
      <c r="CO646" s="102"/>
      <c r="CP646" s="102"/>
      <c r="CQ646" s="102"/>
      <c r="CR646" s="102"/>
      <c r="CS646" s="102"/>
      <c r="CT646" s="102"/>
      <c r="CU646" s="102"/>
      <c r="CV646" s="102"/>
      <c r="CW646" s="102"/>
      <c r="CX646" s="102"/>
      <c r="CY646" s="102"/>
      <c r="CZ646" s="102"/>
      <c r="DA646" s="102"/>
      <c r="DB646" s="102"/>
      <c r="DC646" s="102"/>
      <c r="DD646" s="102"/>
      <c r="DE646" s="102"/>
      <c r="DF646" s="102"/>
      <c r="DG646" s="102"/>
      <c r="DH646" s="102"/>
      <c r="DI646" s="102"/>
      <c r="DJ646" s="102"/>
      <c r="DK646" s="102"/>
      <c r="DL646" s="102"/>
      <c r="DM646" s="102"/>
      <c r="DN646" s="102"/>
      <c r="DO646" s="102"/>
      <c r="DP646" s="102"/>
      <c r="DQ646" s="102"/>
      <c r="DR646" s="102"/>
      <c r="DS646" s="102"/>
      <c r="DT646" s="102"/>
    </row>
    <row r="647" spans="9:124" s="95" customFormat="1" x14ac:dyDescent="0.15"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  <c r="CM647" s="102"/>
      <c r="CN647" s="102"/>
      <c r="CO647" s="102"/>
      <c r="CP647" s="102"/>
      <c r="CQ647" s="102"/>
      <c r="CR647" s="102"/>
      <c r="CS647" s="102"/>
      <c r="CT647" s="102"/>
      <c r="CU647" s="102"/>
      <c r="CV647" s="102"/>
      <c r="CW647" s="102"/>
      <c r="CX647" s="102"/>
      <c r="CY647" s="102"/>
      <c r="CZ647" s="102"/>
      <c r="DA647" s="102"/>
      <c r="DB647" s="102"/>
      <c r="DC647" s="102"/>
      <c r="DD647" s="102"/>
      <c r="DE647" s="102"/>
      <c r="DF647" s="102"/>
      <c r="DG647" s="102"/>
      <c r="DH647" s="102"/>
      <c r="DI647" s="102"/>
      <c r="DJ647" s="102"/>
      <c r="DK647" s="102"/>
      <c r="DL647" s="102"/>
      <c r="DM647" s="102"/>
      <c r="DN647" s="102"/>
      <c r="DO647" s="102"/>
      <c r="DP647" s="102"/>
      <c r="DQ647" s="102"/>
      <c r="DR647" s="102"/>
      <c r="DS647" s="102"/>
      <c r="DT647" s="102"/>
    </row>
    <row r="648" spans="9:124" s="95" customFormat="1" x14ac:dyDescent="0.15"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  <c r="CM648" s="102"/>
      <c r="CN648" s="102"/>
      <c r="CO648" s="102"/>
      <c r="CP648" s="102"/>
      <c r="CQ648" s="102"/>
      <c r="CR648" s="102"/>
      <c r="CS648" s="102"/>
      <c r="CT648" s="102"/>
      <c r="CU648" s="102"/>
      <c r="CV648" s="102"/>
      <c r="CW648" s="102"/>
      <c r="CX648" s="102"/>
      <c r="CY648" s="102"/>
      <c r="CZ648" s="102"/>
      <c r="DA648" s="102"/>
      <c r="DB648" s="102"/>
      <c r="DC648" s="102"/>
      <c r="DD648" s="102"/>
      <c r="DE648" s="102"/>
      <c r="DF648" s="102"/>
      <c r="DG648" s="102"/>
      <c r="DH648" s="102"/>
      <c r="DI648" s="102"/>
      <c r="DJ648" s="102"/>
      <c r="DK648" s="102"/>
      <c r="DL648" s="102"/>
      <c r="DM648" s="102"/>
      <c r="DN648" s="102"/>
      <c r="DO648" s="102"/>
      <c r="DP648" s="102"/>
      <c r="DQ648" s="102"/>
      <c r="DR648" s="102"/>
      <c r="DS648" s="102"/>
      <c r="DT648" s="102"/>
    </row>
    <row r="649" spans="9:124" s="95" customFormat="1" x14ac:dyDescent="0.15"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  <c r="CM649" s="102"/>
      <c r="CN649" s="102"/>
      <c r="CO649" s="102"/>
      <c r="CP649" s="102"/>
      <c r="CQ649" s="102"/>
      <c r="CR649" s="102"/>
      <c r="CS649" s="102"/>
      <c r="CT649" s="102"/>
      <c r="CU649" s="102"/>
      <c r="CV649" s="102"/>
      <c r="CW649" s="102"/>
      <c r="CX649" s="102"/>
      <c r="CY649" s="102"/>
      <c r="CZ649" s="102"/>
      <c r="DA649" s="102"/>
      <c r="DB649" s="102"/>
      <c r="DC649" s="102"/>
      <c r="DD649" s="102"/>
      <c r="DE649" s="102"/>
      <c r="DF649" s="102"/>
      <c r="DG649" s="102"/>
      <c r="DH649" s="102"/>
      <c r="DI649" s="102"/>
      <c r="DJ649" s="102"/>
      <c r="DK649" s="102"/>
      <c r="DL649" s="102"/>
      <c r="DM649" s="102"/>
      <c r="DN649" s="102"/>
      <c r="DO649" s="102"/>
      <c r="DP649" s="102"/>
      <c r="DQ649" s="102"/>
      <c r="DR649" s="102"/>
      <c r="DS649" s="102"/>
      <c r="DT649" s="102"/>
    </row>
    <row r="650" spans="9:124" s="95" customFormat="1" x14ac:dyDescent="0.15"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  <c r="CM650" s="102"/>
      <c r="CN650" s="102"/>
      <c r="CO650" s="102"/>
      <c r="CP650" s="102"/>
      <c r="CQ650" s="102"/>
      <c r="CR650" s="102"/>
      <c r="CS650" s="102"/>
      <c r="CT650" s="102"/>
      <c r="CU650" s="102"/>
      <c r="CV650" s="102"/>
      <c r="CW650" s="102"/>
      <c r="CX650" s="102"/>
      <c r="CY650" s="102"/>
      <c r="CZ650" s="102"/>
      <c r="DA650" s="102"/>
      <c r="DB650" s="102"/>
      <c r="DC650" s="102"/>
      <c r="DD650" s="102"/>
      <c r="DE650" s="102"/>
      <c r="DF650" s="102"/>
      <c r="DG650" s="102"/>
      <c r="DH650" s="102"/>
      <c r="DI650" s="102"/>
      <c r="DJ650" s="102"/>
      <c r="DK650" s="102"/>
      <c r="DL650" s="102"/>
      <c r="DM650" s="102"/>
      <c r="DN650" s="102"/>
      <c r="DO650" s="102"/>
      <c r="DP650" s="102"/>
      <c r="DQ650" s="102"/>
      <c r="DR650" s="102"/>
      <c r="DS650" s="102"/>
      <c r="DT650" s="102"/>
    </row>
    <row r="651" spans="9:124" s="95" customFormat="1" x14ac:dyDescent="0.15"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  <c r="CM651" s="102"/>
      <c r="CN651" s="102"/>
      <c r="CO651" s="102"/>
      <c r="CP651" s="102"/>
      <c r="CQ651" s="102"/>
      <c r="CR651" s="102"/>
      <c r="CS651" s="102"/>
      <c r="CT651" s="102"/>
      <c r="CU651" s="102"/>
      <c r="CV651" s="102"/>
      <c r="CW651" s="102"/>
      <c r="CX651" s="102"/>
      <c r="CY651" s="102"/>
      <c r="CZ651" s="102"/>
      <c r="DA651" s="102"/>
      <c r="DB651" s="102"/>
      <c r="DC651" s="102"/>
      <c r="DD651" s="102"/>
      <c r="DE651" s="102"/>
      <c r="DF651" s="102"/>
      <c r="DG651" s="102"/>
      <c r="DH651" s="102"/>
      <c r="DI651" s="102"/>
      <c r="DJ651" s="102"/>
      <c r="DK651" s="102"/>
      <c r="DL651" s="102"/>
      <c r="DM651" s="102"/>
      <c r="DN651" s="102"/>
      <c r="DO651" s="102"/>
      <c r="DP651" s="102"/>
      <c r="DQ651" s="102"/>
      <c r="DR651" s="102"/>
      <c r="DS651" s="102"/>
      <c r="DT651" s="102"/>
    </row>
    <row r="652" spans="9:124" s="95" customFormat="1" x14ac:dyDescent="0.15"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  <c r="CM652" s="102"/>
      <c r="CN652" s="102"/>
      <c r="CO652" s="102"/>
      <c r="CP652" s="102"/>
      <c r="CQ652" s="102"/>
      <c r="CR652" s="102"/>
      <c r="CS652" s="102"/>
      <c r="CT652" s="102"/>
      <c r="CU652" s="102"/>
      <c r="CV652" s="102"/>
      <c r="CW652" s="102"/>
      <c r="CX652" s="102"/>
      <c r="CY652" s="102"/>
      <c r="CZ652" s="102"/>
      <c r="DA652" s="102"/>
      <c r="DB652" s="102"/>
      <c r="DC652" s="102"/>
      <c r="DD652" s="102"/>
      <c r="DE652" s="102"/>
      <c r="DF652" s="102"/>
      <c r="DG652" s="102"/>
      <c r="DH652" s="102"/>
      <c r="DI652" s="102"/>
      <c r="DJ652" s="102"/>
      <c r="DK652" s="102"/>
      <c r="DL652" s="102"/>
      <c r="DM652" s="102"/>
      <c r="DN652" s="102"/>
      <c r="DO652" s="102"/>
      <c r="DP652" s="102"/>
      <c r="DQ652" s="102"/>
      <c r="DR652" s="102"/>
      <c r="DS652" s="102"/>
      <c r="DT652" s="102"/>
    </row>
    <row r="653" spans="9:124" s="95" customFormat="1" x14ac:dyDescent="0.15"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  <c r="CM653" s="102"/>
      <c r="CN653" s="102"/>
      <c r="CO653" s="102"/>
      <c r="CP653" s="102"/>
      <c r="CQ653" s="102"/>
      <c r="CR653" s="102"/>
      <c r="CS653" s="102"/>
      <c r="CT653" s="102"/>
      <c r="CU653" s="102"/>
      <c r="CV653" s="102"/>
      <c r="CW653" s="102"/>
      <c r="CX653" s="102"/>
      <c r="CY653" s="102"/>
      <c r="CZ653" s="102"/>
      <c r="DA653" s="102"/>
      <c r="DB653" s="102"/>
      <c r="DC653" s="102"/>
      <c r="DD653" s="102"/>
      <c r="DE653" s="102"/>
      <c r="DF653" s="102"/>
      <c r="DG653" s="102"/>
      <c r="DH653" s="102"/>
      <c r="DI653" s="102"/>
      <c r="DJ653" s="102"/>
      <c r="DK653" s="102"/>
      <c r="DL653" s="102"/>
      <c r="DM653" s="102"/>
      <c r="DN653" s="102"/>
      <c r="DO653" s="102"/>
      <c r="DP653" s="102"/>
      <c r="DQ653" s="102"/>
      <c r="DR653" s="102"/>
      <c r="DS653" s="102"/>
      <c r="DT653" s="102"/>
    </row>
    <row r="654" spans="9:124" s="95" customFormat="1" x14ac:dyDescent="0.15"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  <c r="CM654" s="102"/>
      <c r="CN654" s="102"/>
      <c r="CO654" s="102"/>
      <c r="CP654" s="102"/>
      <c r="CQ654" s="102"/>
      <c r="CR654" s="102"/>
      <c r="CS654" s="102"/>
      <c r="CT654" s="102"/>
      <c r="CU654" s="102"/>
      <c r="CV654" s="102"/>
      <c r="CW654" s="102"/>
      <c r="CX654" s="102"/>
      <c r="CY654" s="102"/>
      <c r="CZ654" s="102"/>
      <c r="DA654" s="102"/>
      <c r="DB654" s="102"/>
      <c r="DC654" s="102"/>
      <c r="DD654" s="102"/>
      <c r="DE654" s="102"/>
      <c r="DF654" s="102"/>
      <c r="DG654" s="102"/>
      <c r="DH654" s="102"/>
      <c r="DI654" s="102"/>
      <c r="DJ654" s="102"/>
      <c r="DK654" s="102"/>
      <c r="DL654" s="102"/>
      <c r="DM654" s="102"/>
      <c r="DN654" s="102"/>
      <c r="DO654" s="102"/>
      <c r="DP654" s="102"/>
      <c r="DQ654" s="102"/>
      <c r="DR654" s="102"/>
      <c r="DS654" s="102"/>
      <c r="DT654" s="102"/>
    </row>
    <row r="655" spans="9:124" s="95" customFormat="1" x14ac:dyDescent="0.15"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  <c r="CM655" s="102"/>
      <c r="CN655" s="102"/>
      <c r="CO655" s="102"/>
      <c r="CP655" s="102"/>
      <c r="CQ655" s="102"/>
      <c r="CR655" s="102"/>
      <c r="CS655" s="102"/>
      <c r="CT655" s="102"/>
      <c r="CU655" s="102"/>
      <c r="CV655" s="102"/>
      <c r="CW655" s="102"/>
      <c r="CX655" s="102"/>
      <c r="CY655" s="102"/>
      <c r="CZ655" s="102"/>
      <c r="DA655" s="102"/>
      <c r="DB655" s="102"/>
      <c r="DC655" s="102"/>
      <c r="DD655" s="102"/>
      <c r="DE655" s="102"/>
      <c r="DF655" s="102"/>
      <c r="DG655" s="102"/>
      <c r="DH655" s="102"/>
      <c r="DI655" s="102"/>
      <c r="DJ655" s="102"/>
      <c r="DK655" s="102"/>
      <c r="DL655" s="102"/>
      <c r="DM655" s="102"/>
      <c r="DN655" s="102"/>
      <c r="DO655" s="102"/>
      <c r="DP655" s="102"/>
      <c r="DQ655" s="102"/>
      <c r="DR655" s="102"/>
      <c r="DS655" s="102"/>
      <c r="DT655" s="102"/>
    </row>
    <row r="656" spans="9:124" s="95" customFormat="1" x14ac:dyDescent="0.15"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  <c r="CM656" s="102"/>
      <c r="CN656" s="102"/>
      <c r="CO656" s="102"/>
      <c r="CP656" s="102"/>
      <c r="CQ656" s="102"/>
      <c r="CR656" s="102"/>
      <c r="CS656" s="102"/>
      <c r="CT656" s="102"/>
      <c r="CU656" s="102"/>
      <c r="CV656" s="102"/>
      <c r="CW656" s="102"/>
      <c r="CX656" s="102"/>
      <c r="CY656" s="102"/>
      <c r="CZ656" s="102"/>
      <c r="DA656" s="102"/>
      <c r="DB656" s="102"/>
      <c r="DC656" s="102"/>
      <c r="DD656" s="102"/>
      <c r="DE656" s="102"/>
      <c r="DF656" s="102"/>
      <c r="DG656" s="102"/>
      <c r="DH656" s="102"/>
      <c r="DI656" s="102"/>
      <c r="DJ656" s="102"/>
      <c r="DK656" s="102"/>
      <c r="DL656" s="102"/>
      <c r="DM656" s="102"/>
      <c r="DN656" s="102"/>
      <c r="DO656" s="102"/>
      <c r="DP656" s="102"/>
      <c r="DQ656" s="102"/>
      <c r="DR656" s="102"/>
      <c r="DS656" s="102"/>
      <c r="DT656" s="102"/>
    </row>
    <row r="657" spans="9:124" s="95" customFormat="1" x14ac:dyDescent="0.15"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  <c r="CM657" s="102"/>
      <c r="CN657" s="102"/>
      <c r="CO657" s="102"/>
      <c r="CP657" s="102"/>
      <c r="CQ657" s="102"/>
      <c r="CR657" s="102"/>
      <c r="CS657" s="102"/>
      <c r="CT657" s="102"/>
      <c r="CU657" s="102"/>
      <c r="CV657" s="102"/>
      <c r="CW657" s="102"/>
      <c r="CX657" s="102"/>
      <c r="CY657" s="102"/>
      <c r="CZ657" s="102"/>
      <c r="DA657" s="102"/>
      <c r="DB657" s="102"/>
      <c r="DC657" s="102"/>
      <c r="DD657" s="102"/>
      <c r="DE657" s="102"/>
      <c r="DF657" s="102"/>
      <c r="DG657" s="102"/>
      <c r="DH657" s="102"/>
      <c r="DI657" s="102"/>
      <c r="DJ657" s="102"/>
      <c r="DK657" s="102"/>
      <c r="DL657" s="102"/>
      <c r="DM657" s="102"/>
      <c r="DN657" s="102"/>
      <c r="DO657" s="102"/>
      <c r="DP657" s="102"/>
      <c r="DQ657" s="102"/>
      <c r="DR657" s="102"/>
      <c r="DS657" s="102"/>
      <c r="DT657" s="102"/>
    </row>
    <row r="658" spans="9:124" s="95" customFormat="1" x14ac:dyDescent="0.15"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  <c r="CM658" s="102"/>
      <c r="CN658" s="102"/>
      <c r="CO658" s="102"/>
      <c r="CP658" s="102"/>
      <c r="CQ658" s="102"/>
      <c r="CR658" s="102"/>
      <c r="CS658" s="102"/>
      <c r="CT658" s="102"/>
      <c r="CU658" s="102"/>
      <c r="CV658" s="102"/>
      <c r="CW658" s="102"/>
      <c r="CX658" s="102"/>
      <c r="CY658" s="102"/>
      <c r="CZ658" s="102"/>
      <c r="DA658" s="102"/>
      <c r="DB658" s="102"/>
      <c r="DC658" s="102"/>
      <c r="DD658" s="102"/>
      <c r="DE658" s="102"/>
      <c r="DF658" s="102"/>
      <c r="DG658" s="102"/>
      <c r="DH658" s="102"/>
      <c r="DI658" s="102"/>
      <c r="DJ658" s="102"/>
      <c r="DK658" s="102"/>
      <c r="DL658" s="102"/>
      <c r="DM658" s="102"/>
      <c r="DN658" s="102"/>
      <c r="DO658" s="102"/>
      <c r="DP658" s="102"/>
      <c r="DQ658" s="102"/>
      <c r="DR658" s="102"/>
      <c r="DS658" s="102"/>
      <c r="DT658" s="102"/>
    </row>
    <row r="659" spans="9:124" s="95" customFormat="1" x14ac:dyDescent="0.15"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  <c r="CM659" s="102"/>
      <c r="CN659" s="102"/>
      <c r="CO659" s="102"/>
      <c r="CP659" s="102"/>
      <c r="CQ659" s="102"/>
      <c r="CR659" s="102"/>
      <c r="CS659" s="102"/>
      <c r="CT659" s="102"/>
      <c r="CU659" s="102"/>
      <c r="CV659" s="102"/>
      <c r="CW659" s="102"/>
      <c r="CX659" s="102"/>
      <c r="CY659" s="102"/>
      <c r="CZ659" s="102"/>
      <c r="DA659" s="102"/>
      <c r="DB659" s="102"/>
      <c r="DC659" s="102"/>
      <c r="DD659" s="102"/>
      <c r="DE659" s="102"/>
      <c r="DF659" s="102"/>
      <c r="DG659" s="102"/>
      <c r="DH659" s="102"/>
      <c r="DI659" s="102"/>
      <c r="DJ659" s="102"/>
      <c r="DK659" s="102"/>
      <c r="DL659" s="102"/>
      <c r="DM659" s="102"/>
      <c r="DN659" s="102"/>
      <c r="DO659" s="102"/>
      <c r="DP659" s="102"/>
      <c r="DQ659" s="102"/>
      <c r="DR659" s="102"/>
      <c r="DS659" s="102"/>
      <c r="DT659" s="102"/>
    </row>
    <row r="660" spans="9:124" s="95" customFormat="1" x14ac:dyDescent="0.15"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  <c r="CM660" s="102"/>
      <c r="CN660" s="102"/>
      <c r="CO660" s="102"/>
      <c r="CP660" s="102"/>
      <c r="CQ660" s="102"/>
      <c r="CR660" s="102"/>
      <c r="CS660" s="102"/>
      <c r="CT660" s="102"/>
      <c r="CU660" s="102"/>
      <c r="CV660" s="102"/>
      <c r="CW660" s="102"/>
      <c r="CX660" s="102"/>
      <c r="CY660" s="102"/>
      <c r="CZ660" s="102"/>
      <c r="DA660" s="102"/>
      <c r="DB660" s="102"/>
      <c r="DC660" s="102"/>
      <c r="DD660" s="102"/>
      <c r="DE660" s="102"/>
      <c r="DF660" s="102"/>
      <c r="DG660" s="102"/>
      <c r="DH660" s="102"/>
      <c r="DI660" s="102"/>
      <c r="DJ660" s="102"/>
      <c r="DK660" s="102"/>
      <c r="DL660" s="102"/>
      <c r="DM660" s="102"/>
      <c r="DN660" s="102"/>
      <c r="DO660" s="102"/>
      <c r="DP660" s="102"/>
      <c r="DQ660" s="102"/>
      <c r="DR660" s="102"/>
      <c r="DS660" s="102"/>
      <c r="DT660" s="102"/>
    </row>
    <row r="661" spans="9:124" s="95" customFormat="1" x14ac:dyDescent="0.15"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  <c r="CM661" s="102"/>
      <c r="CN661" s="102"/>
      <c r="CO661" s="102"/>
      <c r="CP661" s="102"/>
      <c r="CQ661" s="102"/>
      <c r="CR661" s="102"/>
      <c r="CS661" s="102"/>
      <c r="CT661" s="102"/>
      <c r="CU661" s="102"/>
      <c r="CV661" s="102"/>
      <c r="CW661" s="102"/>
      <c r="CX661" s="102"/>
      <c r="CY661" s="102"/>
      <c r="CZ661" s="102"/>
      <c r="DA661" s="102"/>
      <c r="DB661" s="102"/>
      <c r="DC661" s="102"/>
      <c r="DD661" s="102"/>
      <c r="DE661" s="102"/>
      <c r="DF661" s="102"/>
      <c r="DG661" s="102"/>
      <c r="DH661" s="102"/>
      <c r="DI661" s="102"/>
      <c r="DJ661" s="102"/>
      <c r="DK661" s="102"/>
      <c r="DL661" s="102"/>
      <c r="DM661" s="102"/>
      <c r="DN661" s="102"/>
      <c r="DO661" s="102"/>
      <c r="DP661" s="102"/>
      <c r="DQ661" s="102"/>
      <c r="DR661" s="102"/>
      <c r="DS661" s="102"/>
      <c r="DT661" s="102"/>
    </row>
    <row r="662" spans="9:124" s="95" customFormat="1" x14ac:dyDescent="0.15"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  <c r="CM662" s="102"/>
      <c r="CN662" s="102"/>
      <c r="CO662" s="102"/>
      <c r="CP662" s="102"/>
      <c r="CQ662" s="102"/>
      <c r="CR662" s="102"/>
      <c r="CS662" s="102"/>
      <c r="CT662" s="102"/>
      <c r="CU662" s="102"/>
      <c r="CV662" s="102"/>
      <c r="CW662" s="102"/>
      <c r="CX662" s="102"/>
      <c r="CY662" s="102"/>
      <c r="CZ662" s="102"/>
      <c r="DA662" s="102"/>
      <c r="DB662" s="102"/>
      <c r="DC662" s="102"/>
      <c r="DD662" s="102"/>
      <c r="DE662" s="102"/>
      <c r="DF662" s="102"/>
      <c r="DG662" s="102"/>
      <c r="DH662" s="102"/>
      <c r="DI662" s="102"/>
      <c r="DJ662" s="102"/>
      <c r="DK662" s="102"/>
      <c r="DL662" s="102"/>
      <c r="DM662" s="102"/>
      <c r="DN662" s="102"/>
      <c r="DO662" s="102"/>
      <c r="DP662" s="102"/>
      <c r="DQ662" s="102"/>
      <c r="DR662" s="102"/>
      <c r="DS662" s="102"/>
      <c r="DT662" s="102"/>
    </row>
    <row r="663" spans="9:124" s="95" customFormat="1" x14ac:dyDescent="0.15"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  <c r="CM663" s="102"/>
      <c r="CN663" s="102"/>
      <c r="CO663" s="102"/>
      <c r="CP663" s="102"/>
      <c r="CQ663" s="102"/>
      <c r="CR663" s="102"/>
      <c r="CS663" s="102"/>
      <c r="CT663" s="102"/>
      <c r="CU663" s="102"/>
      <c r="CV663" s="102"/>
      <c r="CW663" s="102"/>
      <c r="CX663" s="102"/>
      <c r="CY663" s="102"/>
      <c r="CZ663" s="102"/>
      <c r="DA663" s="102"/>
      <c r="DB663" s="102"/>
      <c r="DC663" s="102"/>
      <c r="DD663" s="102"/>
      <c r="DE663" s="102"/>
      <c r="DF663" s="102"/>
      <c r="DG663" s="102"/>
      <c r="DH663" s="102"/>
      <c r="DI663" s="102"/>
      <c r="DJ663" s="102"/>
      <c r="DK663" s="102"/>
      <c r="DL663" s="102"/>
      <c r="DM663" s="102"/>
      <c r="DN663" s="102"/>
      <c r="DO663" s="102"/>
      <c r="DP663" s="102"/>
      <c r="DQ663" s="102"/>
      <c r="DR663" s="102"/>
      <c r="DS663" s="102"/>
      <c r="DT663" s="102"/>
    </row>
    <row r="664" spans="9:124" s="95" customFormat="1" x14ac:dyDescent="0.15"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  <c r="CM664" s="102"/>
      <c r="CN664" s="102"/>
      <c r="CO664" s="102"/>
      <c r="CP664" s="102"/>
      <c r="CQ664" s="102"/>
      <c r="CR664" s="102"/>
      <c r="CS664" s="102"/>
      <c r="CT664" s="102"/>
      <c r="CU664" s="102"/>
      <c r="CV664" s="102"/>
      <c r="CW664" s="102"/>
      <c r="CX664" s="102"/>
      <c r="CY664" s="102"/>
      <c r="CZ664" s="102"/>
      <c r="DA664" s="102"/>
      <c r="DB664" s="102"/>
      <c r="DC664" s="102"/>
      <c r="DD664" s="102"/>
      <c r="DE664" s="102"/>
      <c r="DF664" s="102"/>
      <c r="DG664" s="102"/>
      <c r="DH664" s="102"/>
      <c r="DI664" s="102"/>
      <c r="DJ664" s="102"/>
      <c r="DK664" s="102"/>
      <c r="DL664" s="102"/>
      <c r="DM664" s="102"/>
      <c r="DN664" s="102"/>
      <c r="DO664" s="102"/>
      <c r="DP664" s="102"/>
      <c r="DQ664" s="102"/>
      <c r="DR664" s="102"/>
      <c r="DS664" s="102"/>
      <c r="DT664" s="102"/>
    </row>
    <row r="665" spans="9:124" s="95" customFormat="1" x14ac:dyDescent="0.15"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  <c r="CM665" s="102"/>
      <c r="CN665" s="102"/>
      <c r="CO665" s="102"/>
      <c r="CP665" s="102"/>
      <c r="CQ665" s="102"/>
      <c r="CR665" s="102"/>
      <c r="CS665" s="102"/>
      <c r="CT665" s="102"/>
      <c r="CU665" s="102"/>
      <c r="CV665" s="102"/>
      <c r="CW665" s="102"/>
      <c r="CX665" s="102"/>
      <c r="CY665" s="102"/>
      <c r="CZ665" s="102"/>
      <c r="DA665" s="102"/>
      <c r="DB665" s="102"/>
      <c r="DC665" s="102"/>
      <c r="DD665" s="102"/>
      <c r="DE665" s="102"/>
      <c r="DF665" s="102"/>
      <c r="DG665" s="102"/>
      <c r="DH665" s="102"/>
      <c r="DI665" s="102"/>
      <c r="DJ665" s="102"/>
      <c r="DK665" s="102"/>
      <c r="DL665" s="102"/>
      <c r="DM665" s="102"/>
      <c r="DN665" s="102"/>
      <c r="DO665" s="102"/>
      <c r="DP665" s="102"/>
      <c r="DQ665" s="102"/>
      <c r="DR665" s="102"/>
      <c r="DS665" s="102"/>
      <c r="DT665" s="102"/>
    </row>
    <row r="666" spans="9:124" s="95" customFormat="1" x14ac:dyDescent="0.15"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  <c r="CM666" s="102"/>
      <c r="CN666" s="102"/>
      <c r="CO666" s="102"/>
      <c r="CP666" s="102"/>
      <c r="CQ666" s="102"/>
      <c r="CR666" s="102"/>
      <c r="CS666" s="102"/>
      <c r="CT666" s="102"/>
      <c r="CU666" s="102"/>
      <c r="CV666" s="102"/>
      <c r="CW666" s="102"/>
      <c r="CX666" s="102"/>
      <c r="CY666" s="102"/>
      <c r="CZ666" s="102"/>
      <c r="DA666" s="102"/>
      <c r="DB666" s="102"/>
      <c r="DC666" s="102"/>
      <c r="DD666" s="102"/>
      <c r="DE666" s="102"/>
      <c r="DF666" s="102"/>
      <c r="DG666" s="102"/>
      <c r="DH666" s="102"/>
      <c r="DI666" s="102"/>
      <c r="DJ666" s="102"/>
      <c r="DK666" s="102"/>
      <c r="DL666" s="102"/>
      <c r="DM666" s="102"/>
      <c r="DN666" s="102"/>
      <c r="DO666" s="102"/>
      <c r="DP666" s="102"/>
      <c r="DQ666" s="102"/>
      <c r="DR666" s="102"/>
      <c r="DS666" s="102"/>
      <c r="DT666" s="102"/>
    </row>
    <row r="667" spans="9:124" s="95" customFormat="1" x14ac:dyDescent="0.15"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  <c r="CM667" s="102"/>
      <c r="CN667" s="102"/>
      <c r="CO667" s="102"/>
      <c r="CP667" s="102"/>
      <c r="CQ667" s="102"/>
      <c r="CR667" s="102"/>
      <c r="CS667" s="102"/>
      <c r="CT667" s="102"/>
      <c r="CU667" s="102"/>
      <c r="CV667" s="102"/>
      <c r="CW667" s="102"/>
      <c r="CX667" s="102"/>
      <c r="CY667" s="102"/>
      <c r="CZ667" s="102"/>
      <c r="DA667" s="102"/>
      <c r="DB667" s="102"/>
      <c r="DC667" s="102"/>
      <c r="DD667" s="102"/>
      <c r="DE667" s="102"/>
      <c r="DF667" s="102"/>
      <c r="DG667" s="102"/>
      <c r="DH667" s="102"/>
      <c r="DI667" s="102"/>
      <c r="DJ667" s="102"/>
      <c r="DK667" s="102"/>
      <c r="DL667" s="102"/>
      <c r="DM667" s="102"/>
      <c r="DN667" s="102"/>
      <c r="DO667" s="102"/>
      <c r="DP667" s="102"/>
      <c r="DQ667" s="102"/>
      <c r="DR667" s="102"/>
      <c r="DS667" s="102"/>
      <c r="DT667" s="102"/>
    </row>
    <row r="668" spans="9:124" s="95" customFormat="1" x14ac:dyDescent="0.15"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  <c r="CM668" s="102"/>
      <c r="CN668" s="102"/>
      <c r="CO668" s="102"/>
      <c r="CP668" s="102"/>
      <c r="CQ668" s="102"/>
      <c r="CR668" s="102"/>
      <c r="CS668" s="102"/>
      <c r="CT668" s="102"/>
      <c r="CU668" s="102"/>
      <c r="CV668" s="102"/>
      <c r="CW668" s="102"/>
      <c r="CX668" s="102"/>
      <c r="CY668" s="102"/>
      <c r="CZ668" s="102"/>
      <c r="DA668" s="102"/>
      <c r="DB668" s="102"/>
      <c r="DC668" s="102"/>
      <c r="DD668" s="102"/>
      <c r="DE668" s="102"/>
      <c r="DF668" s="102"/>
      <c r="DG668" s="102"/>
      <c r="DH668" s="102"/>
      <c r="DI668" s="102"/>
      <c r="DJ668" s="102"/>
      <c r="DK668" s="102"/>
      <c r="DL668" s="102"/>
      <c r="DM668" s="102"/>
      <c r="DN668" s="102"/>
      <c r="DO668" s="102"/>
      <c r="DP668" s="102"/>
      <c r="DQ668" s="102"/>
      <c r="DR668" s="102"/>
      <c r="DS668" s="102"/>
      <c r="DT668" s="102"/>
    </row>
    <row r="669" spans="9:124" s="95" customFormat="1" x14ac:dyDescent="0.15"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  <c r="CM669" s="102"/>
      <c r="CN669" s="102"/>
      <c r="CO669" s="102"/>
      <c r="CP669" s="102"/>
      <c r="CQ669" s="102"/>
      <c r="CR669" s="102"/>
      <c r="CS669" s="102"/>
      <c r="CT669" s="102"/>
      <c r="CU669" s="102"/>
      <c r="CV669" s="102"/>
      <c r="CW669" s="102"/>
      <c r="CX669" s="102"/>
      <c r="CY669" s="102"/>
      <c r="CZ669" s="102"/>
      <c r="DA669" s="102"/>
      <c r="DB669" s="102"/>
      <c r="DC669" s="102"/>
      <c r="DD669" s="102"/>
      <c r="DE669" s="102"/>
      <c r="DF669" s="102"/>
      <c r="DG669" s="102"/>
      <c r="DH669" s="102"/>
      <c r="DI669" s="102"/>
      <c r="DJ669" s="102"/>
      <c r="DK669" s="102"/>
      <c r="DL669" s="102"/>
      <c r="DM669" s="102"/>
      <c r="DN669" s="102"/>
      <c r="DO669" s="102"/>
      <c r="DP669" s="102"/>
      <c r="DQ669" s="102"/>
      <c r="DR669" s="102"/>
      <c r="DS669" s="102"/>
      <c r="DT669" s="102"/>
    </row>
    <row r="670" spans="9:124" s="95" customFormat="1" x14ac:dyDescent="0.15"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  <c r="CM670" s="102"/>
      <c r="CN670" s="102"/>
      <c r="CO670" s="102"/>
      <c r="CP670" s="102"/>
      <c r="CQ670" s="102"/>
      <c r="CR670" s="102"/>
      <c r="CS670" s="102"/>
      <c r="CT670" s="102"/>
      <c r="CU670" s="102"/>
      <c r="CV670" s="102"/>
      <c r="CW670" s="102"/>
      <c r="CX670" s="102"/>
      <c r="CY670" s="102"/>
      <c r="CZ670" s="102"/>
      <c r="DA670" s="102"/>
      <c r="DB670" s="102"/>
      <c r="DC670" s="102"/>
      <c r="DD670" s="102"/>
      <c r="DE670" s="102"/>
      <c r="DF670" s="102"/>
      <c r="DG670" s="102"/>
      <c r="DH670" s="102"/>
      <c r="DI670" s="102"/>
      <c r="DJ670" s="102"/>
      <c r="DK670" s="102"/>
      <c r="DL670" s="102"/>
      <c r="DM670" s="102"/>
      <c r="DN670" s="102"/>
      <c r="DO670" s="102"/>
      <c r="DP670" s="102"/>
      <c r="DQ670" s="102"/>
      <c r="DR670" s="102"/>
      <c r="DS670" s="102"/>
      <c r="DT670" s="102"/>
    </row>
    <row r="671" spans="9:124" s="95" customFormat="1" x14ac:dyDescent="0.15"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  <c r="CM671" s="102"/>
      <c r="CN671" s="102"/>
      <c r="CO671" s="102"/>
      <c r="CP671" s="102"/>
      <c r="CQ671" s="102"/>
      <c r="CR671" s="102"/>
      <c r="CS671" s="102"/>
      <c r="CT671" s="102"/>
      <c r="CU671" s="102"/>
      <c r="CV671" s="102"/>
      <c r="CW671" s="102"/>
      <c r="CX671" s="102"/>
      <c r="CY671" s="102"/>
      <c r="CZ671" s="102"/>
      <c r="DA671" s="102"/>
      <c r="DB671" s="102"/>
      <c r="DC671" s="102"/>
      <c r="DD671" s="102"/>
      <c r="DE671" s="102"/>
      <c r="DF671" s="102"/>
      <c r="DG671" s="102"/>
      <c r="DH671" s="102"/>
      <c r="DI671" s="102"/>
      <c r="DJ671" s="102"/>
      <c r="DK671" s="102"/>
      <c r="DL671" s="102"/>
      <c r="DM671" s="102"/>
      <c r="DN671" s="102"/>
      <c r="DO671" s="102"/>
      <c r="DP671" s="102"/>
      <c r="DQ671" s="102"/>
      <c r="DR671" s="102"/>
      <c r="DS671" s="102"/>
      <c r="DT671" s="102"/>
    </row>
    <row r="672" spans="9:124" s="95" customFormat="1" x14ac:dyDescent="0.15"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  <c r="CM672" s="102"/>
      <c r="CN672" s="102"/>
      <c r="CO672" s="102"/>
      <c r="CP672" s="102"/>
      <c r="CQ672" s="102"/>
      <c r="CR672" s="102"/>
      <c r="CS672" s="102"/>
      <c r="CT672" s="102"/>
      <c r="CU672" s="102"/>
      <c r="CV672" s="102"/>
      <c r="CW672" s="102"/>
      <c r="CX672" s="102"/>
      <c r="CY672" s="102"/>
      <c r="CZ672" s="102"/>
      <c r="DA672" s="102"/>
      <c r="DB672" s="102"/>
      <c r="DC672" s="102"/>
      <c r="DD672" s="102"/>
      <c r="DE672" s="102"/>
      <c r="DF672" s="102"/>
      <c r="DG672" s="102"/>
      <c r="DH672" s="102"/>
      <c r="DI672" s="102"/>
      <c r="DJ672" s="102"/>
      <c r="DK672" s="102"/>
      <c r="DL672" s="102"/>
      <c r="DM672" s="102"/>
      <c r="DN672" s="102"/>
      <c r="DO672" s="102"/>
      <c r="DP672" s="102"/>
      <c r="DQ672" s="102"/>
      <c r="DR672" s="102"/>
      <c r="DS672" s="102"/>
      <c r="DT672" s="102"/>
    </row>
    <row r="673" spans="9:124" s="95" customFormat="1" x14ac:dyDescent="0.15"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  <c r="CM673" s="102"/>
      <c r="CN673" s="102"/>
      <c r="CO673" s="102"/>
      <c r="CP673" s="102"/>
      <c r="CQ673" s="102"/>
      <c r="CR673" s="102"/>
      <c r="CS673" s="102"/>
      <c r="CT673" s="102"/>
      <c r="CU673" s="102"/>
      <c r="CV673" s="102"/>
      <c r="CW673" s="102"/>
      <c r="CX673" s="102"/>
      <c r="CY673" s="102"/>
      <c r="CZ673" s="102"/>
      <c r="DA673" s="102"/>
      <c r="DB673" s="102"/>
      <c r="DC673" s="102"/>
      <c r="DD673" s="102"/>
      <c r="DE673" s="102"/>
      <c r="DF673" s="102"/>
      <c r="DG673" s="102"/>
      <c r="DH673" s="102"/>
      <c r="DI673" s="102"/>
      <c r="DJ673" s="102"/>
      <c r="DK673" s="102"/>
      <c r="DL673" s="102"/>
      <c r="DM673" s="102"/>
      <c r="DN673" s="102"/>
      <c r="DO673" s="102"/>
      <c r="DP673" s="102"/>
      <c r="DQ673" s="102"/>
      <c r="DR673" s="102"/>
      <c r="DS673" s="102"/>
      <c r="DT673" s="102"/>
    </row>
    <row r="674" spans="9:124" s="95" customFormat="1" x14ac:dyDescent="0.15"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  <c r="CM674" s="102"/>
      <c r="CN674" s="102"/>
      <c r="CO674" s="102"/>
      <c r="CP674" s="102"/>
      <c r="CQ674" s="102"/>
      <c r="CR674" s="102"/>
      <c r="CS674" s="102"/>
      <c r="CT674" s="102"/>
      <c r="CU674" s="102"/>
      <c r="CV674" s="102"/>
      <c r="CW674" s="102"/>
      <c r="CX674" s="102"/>
      <c r="CY674" s="102"/>
      <c r="CZ674" s="102"/>
      <c r="DA674" s="102"/>
      <c r="DB674" s="102"/>
      <c r="DC674" s="102"/>
      <c r="DD674" s="102"/>
      <c r="DE674" s="102"/>
      <c r="DF674" s="102"/>
      <c r="DG674" s="102"/>
      <c r="DH674" s="102"/>
      <c r="DI674" s="102"/>
      <c r="DJ674" s="102"/>
      <c r="DK674" s="102"/>
      <c r="DL674" s="102"/>
      <c r="DM674" s="102"/>
      <c r="DN674" s="102"/>
      <c r="DO674" s="102"/>
      <c r="DP674" s="102"/>
      <c r="DQ674" s="102"/>
      <c r="DR674" s="102"/>
      <c r="DS674" s="102"/>
      <c r="DT674" s="102"/>
    </row>
    <row r="675" spans="9:124" s="95" customFormat="1" x14ac:dyDescent="0.15"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  <c r="CM675" s="102"/>
      <c r="CN675" s="102"/>
      <c r="CO675" s="102"/>
      <c r="CP675" s="102"/>
      <c r="CQ675" s="102"/>
      <c r="CR675" s="102"/>
      <c r="CS675" s="102"/>
      <c r="CT675" s="102"/>
      <c r="CU675" s="102"/>
      <c r="CV675" s="102"/>
      <c r="CW675" s="102"/>
      <c r="CX675" s="102"/>
      <c r="CY675" s="102"/>
      <c r="CZ675" s="102"/>
      <c r="DA675" s="102"/>
      <c r="DB675" s="102"/>
      <c r="DC675" s="102"/>
      <c r="DD675" s="102"/>
      <c r="DE675" s="102"/>
      <c r="DF675" s="102"/>
      <c r="DG675" s="102"/>
      <c r="DH675" s="102"/>
      <c r="DI675" s="102"/>
      <c r="DJ675" s="102"/>
      <c r="DK675" s="102"/>
      <c r="DL675" s="102"/>
      <c r="DM675" s="102"/>
      <c r="DN675" s="102"/>
      <c r="DO675" s="102"/>
      <c r="DP675" s="102"/>
      <c r="DQ675" s="102"/>
      <c r="DR675" s="102"/>
      <c r="DS675" s="102"/>
      <c r="DT675" s="102"/>
    </row>
    <row r="676" spans="9:124" s="95" customFormat="1" x14ac:dyDescent="0.15"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  <c r="CM676" s="102"/>
      <c r="CN676" s="102"/>
      <c r="CO676" s="102"/>
      <c r="CP676" s="102"/>
      <c r="CQ676" s="102"/>
      <c r="CR676" s="102"/>
      <c r="CS676" s="102"/>
      <c r="CT676" s="102"/>
      <c r="CU676" s="102"/>
      <c r="CV676" s="102"/>
      <c r="CW676" s="102"/>
      <c r="CX676" s="102"/>
      <c r="CY676" s="102"/>
      <c r="CZ676" s="102"/>
      <c r="DA676" s="102"/>
      <c r="DB676" s="102"/>
      <c r="DC676" s="102"/>
      <c r="DD676" s="102"/>
      <c r="DE676" s="102"/>
      <c r="DF676" s="102"/>
      <c r="DG676" s="102"/>
      <c r="DH676" s="102"/>
      <c r="DI676" s="102"/>
      <c r="DJ676" s="102"/>
      <c r="DK676" s="102"/>
      <c r="DL676" s="102"/>
      <c r="DM676" s="102"/>
      <c r="DN676" s="102"/>
      <c r="DO676" s="102"/>
      <c r="DP676" s="102"/>
      <c r="DQ676" s="102"/>
      <c r="DR676" s="102"/>
      <c r="DS676" s="102"/>
      <c r="DT676" s="102"/>
    </row>
    <row r="677" spans="9:124" s="95" customFormat="1" x14ac:dyDescent="0.15"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  <c r="CM677" s="102"/>
      <c r="CN677" s="102"/>
      <c r="CO677" s="102"/>
      <c r="CP677" s="102"/>
      <c r="CQ677" s="102"/>
      <c r="CR677" s="102"/>
      <c r="CS677" s="102"/>
      <c r="CT677" s="102"/>
      <c r="CU677" s="102"/>
      <c r="CV677" s="102"/>
      <c r="CW677" s="102"/>
      <c r="CX677" s="102"/>
      <c r="CY677" s="102"/>
      <c r="CZ677" s="102"/>
      <c r="DA677" s="102"/>
      <c r="DB677" s="102"/>
      <c r="DC677" s="102"/>
      <c r="DD677" s="102"/>
      <c r="DE677" s="102"/>
      <c r="DF677" s="102"/>
      <c r="DG677" s="102"/>
      <c r="DH677" s="102"/>
      <c r="DI677" s="102"/>
      <c r="DJ677" s="102"/>
      <c r="DK677" s="102"/>
      <c r="DL677" s="102"/>
      <c r="DM677" s="102"/>
      <c r="DN677" s="102"/>
      <c r="DO677" s="102"/>
      <c r="DP677" s="102"/>
      <c r="DQ677" s="102"/>
      <c r="DR677" s="102"/>
      <c r="DS677" s="102"/>
      <c r="DT677" s="102"/>
    </row>
    <row r="678" spans="9:124" s="95" customFormat="1" x14ac:dyDescent="0.15"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  <c r="CM678" s="102"/>
      <c r="CN678" s="102"/>
      <c r="CO678" s="102"/>
      <c r="CP678" s="102"/>
      <c r="CQ678" s="102"/>
      <c r="CR678" s="102"/>
      <c r="CS678" s="102"/>
      <c r="CT678" s="102"/>
      <c r="CU678" s="102"/>
      <c r="CV678" s="102"/>
      <c r="CW678" s="102"/>
      <c r="CX678" s="102"/>
      <c r="CY678" s="102"/>
      <c r="CZ678" s="102"/>
      <c r="DA678" s="102"/>
      <c r="DB678" s="102"/>
      <c r="DC678" s="102"/>
      <c r="DD678" s="102"/>
      <c r="DE678" s="102"/>
      <c r="DF678" s="102"/>
      <c r="DG678" s="102"/>
      <c r="DH678" s="102"/>
      <c r="DI678" s="102"/>
      <c r="DJ678" s="102"/>
      <c r="DK678" s="102"/>
      <c r="DL678" s="102"/>
      <c r="DM678" s="102"/>
      <c r="DN678" s="102"/>
      <c r="DO678" s="102"/>
      <c r="DP678" s="102"/>
      <c r="DQ678" s="102"/>
      <c r="DR678" s="102"/>
      <c r="DS678" s="102"/>
      <c r="DT678" s="102"/>
    </row>
    <row r="679" spans="9:124" s="95" customFormat="1" x14ac:dyDescent="0.15"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/>
      <c r="CT679" s="102"/>
      <c r="CU679" s="102"/>
      <c r="CV679" s="102"/>
      <c r="CW679" s="102"/>
      <c r="CX679" s="102"/>
      <c r="CY679" s="102"/>
      <c r="CZ679" s="102"/>
      <c r="DA679" s="102"/>
      <c r="DB679" s="102"/>
      <c r="DC679" s="102"/>
      <c r="DD679" s="102"/>
      <c r="DE679" s="102"/>
      <c r="DF679" s="102"/>
      <c r="DG679" s="102"/>
      <c r="DH679" s="102"/>
      <c r="DI679" s="102"/>
      <c r="DJ679" s="102"/>
      <c r="DK679" s="102"/>
      <c r="DL679" s="102"/>
      <c r="DM679" s="102"/>
      <c r="DN679" s="102"/>
      <c r="DO679" s="102"/>
      <c r="DP679" s="102"/>
      <c r="DQ679" s="102"/>
      <c r="DR679" s="102"/>
      <c r="DS679" s="102"/>
      <c r="DT679" s="102"/>
    </row>
    <row r="680" spans="9:124" s="95" customFormat="1" x14ac:dyDescent="0.15"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/>
      <c r="CT680" s="102"/>
      <c r="CU680" s="102"/>
      <c r="CV680" s="102"/>
      <c r="CW680" s="102"/>
      <c r="CX680" s="102"/>
      <c r="CY680" s="102"/>
      <c r="CZ680" s="102"/>
      <c r="DA680" s="102"/>
      <c r="DB680" s="102"/>
      <c r="DC680" s="102"/>
      <c r="DD680" s="102"/>
      <c r="DE680" s="102"/>
      <c r="DF680" s="102"/>
      <c r="DG680" s="102"/>
      <c r="DH680" s="102"/>
      <c r="DI680" s="102"/>
      <c r="DJ680" s="102"/>
      <c r="DK680" s="102"/>
      <c r="DL680" s="102"/>
      <c r="DM680" s="102"/>
      <c r="DN680" s="102"/>
      <c r="DO680" s="102"/>
      <c r="DP680" s="102"/>
      <c r="DQ680" s="102"/>
      <c r="DR680" s="102"/>
      <c r="DS680" s="102"/>
      <c r="DT680" s="102"/>
    </row>
    <row r="681" spans="9:124" s="95" customFormat="1" x14ac:dyDescent="0.15"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/>
      <c r="CT681" s="102"/>
      <c r="CU681" s="102"/>
      <c r="CV681" s="102"/>
      <c r="CW681" s="102"/>
      <c r="CX681" s="102"/>
      <c r="CY681" s="102"/>
      <c r="CZ681" s="102"/>
      <c r="DA681" s="102"/>
      <c r="DB681" s="102"/>
      <c r="DC681" s="102"/>
      <c r="DD681" s="102"/>
      <c r="DE681" s="102"/>
      <c r="DF681" s="102"/>
      <c r="DG681" s="102"/>
      <c r="DH681" s="102"/>
      <c r="DI681" s="102"/>
      <c r="DJ681" s="102"/>
      <c r="DK681" s="102"/>
      <c r="DL681" s="102"/>
      <c r="DM681" s="102"/>
      <c r="DN681" s="102"/>
      <c r="DO681" s="102"/>
      <c r="DP681" s="102"/>
      <c r="DQ681" s="102"/>
      <c r="DR681" s="102"/>
      <c r="DS681" s="102"/>
      <c r="DT681" s="102"/>
    </row>
    <row r="682" spans="9:124" s="95" customFormat="1" x14ac:dyDescent="0.15"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/>
      <c r="CT682" s="102"/>
      <c r="CU682" s="102"/>
      <c r="CV682" s="102"/>
      <c r="CW682" s="102"/>
      <c r="CX682" s="102"/>
      <c r="CY682" s="102"/>
      <c r="CZ682" s="102"/>
      <c r="DA682" s="102"/>
      <c r="DB682" s="102"/>
      <c r="DC682" s="102"/>
      <c r="DD682" s="102"/>
      <c r="DE682" s="102"/>
      <c r="DF682" s="102"/>
      <c r="DG682" s="102"/>
      <c r="DH682" s="102"/>
      <c r="DI682" s="102"/>
      <c r="DJ682" s="102"/>
      <c r="DK682" s="102"/>
      <c r="DL682" s="102"/>
      <c r="DM682" s="102"/>
      <c r="DN682" s="102"/>
      <c r="DO682" s="102"/>
      <c r="DP682" s="102"/>
      <c r="DQ682" s="102"/>
      <c r="DR682" s="102"/>
      <c r="DS682" s="102"/>
      <c r="DT682" s="102"/>
    </row>
    <row r="683" spans="9:124" s="95" customFormat="1" x14ac:dyDescent="0.15"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  <c r="CM683" s="102"/>
      <c r="CN683" s="102"/>
      <c r="CO683" s="102"/>
      <c r="CP683" s="102"/>
      <c r="CQ683" s="102"/>
      <c r="CR683" s="102"/>
      <c r="CS683" s="102"/>
      <c r="CT683" s="102"/>
      <c r="CU683" s="102"/>
      <c r="CV683" s="102"/>
      <c r="CW683" s="102"/>
      <c r="CX683" s="102"/>
      <c r="CY683" s="102"/>
      <c r="CZ683" s="102"/>
      <c r="DA683" s="102"/>
      <c r="DB683" s="102"/>
      <c r="DC683" s="102"/>
      <c r="DD683" s="102"/>
      <c r="DE683" s="102"/>
      <c r="DF683" s="102"/>
      <c r="DG683" s="102"/>
      <c r="DH683" s="102"/>
      <c r="DI683" s="102"/>
      <c r="DJ683" s="102"/>
      <c r="DK683" s="102"/>
      <c r="DL683" s="102"/>
      <c r="DM683" s="102"/>
      <c r="DN683" s="102"/>
      <c r="DO683" s="102"/>
      <c r="DP683" s="102"/>
      <c r="DQ683" s="102"/>
      <c r="DR683" s="102"/>
      <c r="DS683" s="102"/>
      <c r="DT683" s="102"/>
    </row>
    <row r="684" spans="9:124" s="95" customFormat="1" x14ac:dyDescent="0.15"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  <c r="CM684" s="102"/>
      <c r="CN684" s="102"/>
      <c r="CO684" s="102"/>
      <c r="CP684" s="102"/>
      <c r="CQ684" s="102"/>
      <c r="CR684" s="102"/>
      <c r="CS684" s="102"/>
      <c r="CT684" s="102"/>
      <c r="CU684" s="102"/>
      <c r="CV684" s="102"/>
      <c r="CW684" s="102"/>
      <c r="CX684" s="102"/>
      <c r="CY684" s="102"/>
      <c r="CZ684" s="102"/>
      <c r="DA684" s="102"/>
      <c r="DB684" s="102"/>
      <c r="DC684" s="102"/>
      <c r="DD684" s="102"/>
      <c r="DE684" s="102"/>
      <c r="DF684" s="102"/>
      <c r="DG684" s="102"/>
      <c r="DH684" s="102"/>
      <c r="DI684" s="102"/>
      <c r="DJ684" s="102"/>
      <c r="DK684" s="102"/>
      <c r="DL684" s="102"/>
      <c r="DM684" s="102"/>
      <c r="DN684" s="102"/>
      <c r="DO684" s="102"/>
      <c r="DP684" s="102"/>
      <c r="DQ684" s="102"/>
      <c r="DR684" s="102"/>
      <c r="DS684" s="102"/>
      <c r="DT684" s="102"/>
    </row>
    <row r="685" spans="9:124" s="95" customFormat="1" x14ac:dyDescent="0.15"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  <c r="CM685" s="102"/>
      <c r="CN685" s="102"/>
      <c r="CO685" s="102"/>
      <c r="CP685" s="102"/>
      <c r="CQ685" s="102"/>
      <c r="CR685" s="102"/>
      <c r="CS685" s="102"/>
      <c r="CT685" s="102"/>
      <c r="CU685" s="102"/>
      <c r="CV685" s="102"/>
      <c r="CW685" s="102"/>
      <c r="CX685" s="102"/>
      <c r="CY685" s="102"/>
      <c r="CZ685" s="102"/>
      <c r="DA685" s="102"/>
      <c r="DB685" s="102"/>
      <c r="DC685" s="102"/>
      <c r="DD685" s="102"/>
      <c r="DE685" s="102"/>
      <c r="DF685" s="102"/>
      <c r="DG685" s="102"/>
      <c r="DH685" s="102"/>
      <c r="DI685" s="102"/>
      <c r="DJ685" s="102"/>
      <c r="DK685" s="102"/>
      <c r="DL685" s="102"/>
      <c r="DM685" s="102"/>
      <c r="DN685" s="102"/>
      <c r="DO685" s="102"/>
      <c r="DP685" s="102"/>
      <c r="DQ685" s="102"/>
      <c r="DR685" s="102"/>
      <c r="DS685" s="102"/>
      <c r="DT685" s="102"/>
    </row>
    <row r="686" spans="9:124" s="95" customFormat="1" x14ac:dyDescent="0.15"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  <c r="CM686" s="102"/>
      <c r="CN686" s="102"/>
      <c r="CO686" s="102"/>
      <c r="CP686" s="102"/>
      <c r="CQ686" s="102"/>
      <c r="CR686" s="102"/>
      <c r="CS686" s="102"/>
      <c r="CT686" s="102"/>
      <c r="CU686" s="102"/>
      <c r="CV686" s="102"/>
      <c r="CW686" s="102"/>
      <c r="CX686" s="102"/>
      <c r="CY686" s="102"/>
      <c r="CZ686" s="102"/>
      <c r="DA686" s="102"/>
      <c r="DB686" s="102"/>
      <c r="DC686" s="102"/>
      <c r="DD686" s="102"/>
      <c r="DE686" s="102"/>
      <c r="DF686" s="102"/>
      <c r="DG686" s="102"/>
      <c r="DH686" s="102"/>
      <c r="DI686" s="102"/>
      <c r="DJ686" s="102"/>
      <c r="DK686" s="102"/>
      <c r="DL686" s="102"/>
      <c r="DM686" s="102"/>
      <c r="DN686" s="102"/>
      <c r="DO686" s="102"/>
      <c r="DP686" s="102"/>
      <c r="DQ686" s="102"/>
      <c r="DR686" s="102"/>
      <c r="DS686" s="102"/>
      <c r="DT686" s="102"/>
    </row>
    <row r="687" spans="9:124" s="95" customFormat="1" x14ac:dyDescent="0.15"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  <c r="CM687" s="102"/>
      <c r="CN687" s="102"/>
      <c r="CO687" s="102"/>
      <c r="CP687" s="102"/>
      <c r="CQ687" s="102"/>
      <c r="CR687" s="102"/>
      <c r="CS687" s="102"/>
      <c r="CT687" s="102"/>
      <c r="CU687" s="102"/>
      <c r="CV687" s="102"/>
      <c r="CW687" s="102"/>
      <c r="CX687" s="102"/>
      <c r="CY687" s="102"/>
      <c r="CZ687" s="102"/>
      <c r="DA687" s="102"/>
      <c r="DB687" s="102"/>
      <c r="DC687" s="102"/>
      <c r="DD687" s="102"/>
      <c r="DE687" s="102"/>
      <c r="DF687" s="102"/>
      <c r="DG687" s="102"/>
      <c r="DH687" s="102"/>
      <c r="DI687" s="102"/>
      <c r="DJ687" s="102"/>
      <c r="DK687" s="102"/>
      <c r="DL687" s="102"/>
      <c r="DM687" s="102"/>
      <c r="DN687" s="102"/>
      <c r="DO687" s="102"/>
      <c r="DP687" s="102"/>
      <c r="DQ687" s="102"/>
      <c r="DR687" s="102"/>
      <c r="DS687" s="102"/>
      <c r="DT687" s="102"/>
    </row>
    <row r="688" spans="9:124" s="95" customFormat="1" x14ac:dyDescent="0.15"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  <c r="CM688" s="102"/>
      <c r="CN688" s="102"/>
      <c r="CO688" s="102"/>
      <c r="CP688" s="102"/>
      <c r="CQ688" s="102"/>
      <c r="CR688" s="102"/>
      <c r="CS688" s="102"/>
      <c r="CT688" s="102"/>
      <c r="CU688" s="102"/>
      <c r="CV688" s="102"/>
      <c r="CW688" s="102"/>
      <c r="CX688" s="102"/>
      <c r="CY688" s="102"/>
      <c r="CZ688" s="102"/>
      <c r="DA688" s="102"/>
      <c r="DB688" s="102"/>
      <c r="DC688" s="102"/>
      <c r="DD688" s="102"/>
      <c r="DE688" s="102"/>
      <c r="DF688" s="102"/>
      <c r="DG688" s="102"/>
      <c r="DH688" s="102"/>
      <c r="DI688" s="102"/>
      <c r="DJ688" s="102"/>
      <c r="DK688" s="102"/>
      <c r="DL688" s="102"/>
      <c r="DM688" s="102"/>
      <c r="DN688" s="102"/>
      <c r="DO688" s="102"/>
      <c r="DP688" s="102"/>
      <c r="DQ688" s="102"/>
      <c r="DR688" s="102"/>
      <c r="DS688" s="102"/>
      <c r="DT688" s="102"/>
    </row>
    <row r="689" spans="9:124" s="95" customFormat="1" x14ac:dyDescent="0.15"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  <c r="CM689" s="102"/>
      <c r="CN689" s="102"/>
      <c r="CO689" s="102"/>
      <c r="CP689" s="102"/>
      <c r="CQ689" s="102"/>
      <c r="CR689" s="102"/>
      <c r="CS689" s="102"/>
      <c r="CT689" s="102"/>
      <c r="CU689" s="102"/>
      <c r="CV689" s="102"/>
      <c r="CW689" s="102"/>
      <c r="CX689" s="102"/>
      <c r="CY689" s="102"/>
      <c r="CZ689" s="102"/>
      <c r="DA689" s="102"/>
      <c r="DB689" s="102"/>
      <c r="DC689" s="102"/>
      <c r="DD689" s="102"/>
      <c r="DE689" s="102"/>
      <c r="DF689" s="102"/>
      <c r="DG689" s="102"/>
      <c r="DH689" s="102"/>
      <c r="DI689" s="102"/>
      <c r="DJ689" s="102"/>
      <c r="DK689" s="102"/>
      <c r="DL689" s="102"/>
      <c r="DM689" s="102"/>
      <c r="DN689" s="102"/>
      <c r="DO689" s="102"/>
      <c r="DP689" s="102"/>
      <c r="DQ689" s="102"/>
      <c r="DR689" s="102"/>
      <c r="DS689" s="102"/>
      <c r="DT689" s="102"/>
    </row>
    <row r="690" spans="9:124" s="95" customFormat="1" x14ac:dyDescent="0.15"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  <c r="CM690" s="102"/>
      <c r="CN690" s="102"/>
      <c r="CO690" s="102"/>
      <c r="CP690" s="102"/>
      <c r="CQ690" s="102"/>
      <c r="CR690" s="102"/>
      <c r="CS690" s="102"/>
      <c r="CT690" s="102"/>
      <c r="CU690" s="102"/>
      <c r="CV690" s="102"/>
      <c r="CW690" s="102"/>
      <c r="CX690" s="102"/>
      <c r="CY690" s="102"/>
      <c r="CZ690" s="102"/>
      <c r="DA690" s="102"/>
      <c r="DB690" s="102"/>
      <c r="DC690" s="102"/>
      <c r="DD690" s="102"/>
      <c r="DE690" s="102"/>
      <c r="DF690" s="102"/>
      <c r="DG690" s="102"/>
      <c r="DH690" s="102"/>
      <c r="DI690" s="102"/>
      <c r="DJ690" s="102"/>
      <c r="DK690" s="102"/>
      <c r="DL690" s="102"/>
      <c r="DM690" s="102"/>
      <c r="DN690" s="102"/>
      <c r="DO690" s="102"/>
      <c r="DP690" s="102"/>
      <c r="DQ690" s="102"/>
      <c r="DR690" s="102"/>
      <c r="DS690" s="102"/>
      <c r="DT690" s="102"/>
    </row>
    <row r="691" spans="9:124" s="95" customFormat="1" x14ac:dyDescent="0.15"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  <c r="CM691" s="102"/>
      <c r="CN691" s="102"/>
      <c r="CO691" s="102"/>
      <c r="CP691" s="102"/>
      <c r="CQ691" s="102"/>
      <c r="CR691" s="102"/>
      <c r="CS691" s="102"/>
      <c r="CT691" s="102"/>
      <c r="CU691" s="102"/>
      <c r="CV691" s="102"/>
      <c r="CW691" s="102"/>
      <c r="CX691" s="102"/>
      <c r="CY691" s="102"/>
      <c r="CZ691" s="102"/>
      <c r="DA691" s="102"/>
      <c r="DB691" s="102"/>
      <c r="DC691" s="102"/>
      <c r="DD691" s="102"/>
      <c r="DE691" s="102"/>
      <c r="DF691" s="102"/>
      <c r="DG691" s="102"/>
      <c r="DH691" s="102"/>
      <c r="DI691" s="102"/>
      <c r="DJ691" s="102"/>
      <c r="DK691" s="102"/>
      <c r="DL691" s="102"/>
      <c r="DM691" s="102"/>
      <c r="DN691" s="102"/>
      <c r="DO691" s="102"/>
      <c r="DP691" s="102"/>
      <c r="DQ691" s="102"/>
      <c r="DR691" s="102"/>
      <c r="DS691" s="102"/>
      <c r="DT691" s="102"/>
    </row>
    <row r="692" spans="9:124" s="95" customFormat="1" x14ac:dyDescent="0.15"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  <c r="CM692" s="102"/>
      <c r="CN692" s="102"/>
      <c r="CO692" s="102"/>
      <c r="CP692" s="102"/>
      <c r="CQ692" s="102"/>
      <c r="CR692" s="102"/>
      <c r="CS692" s="102"/>
      <c r="CT692" s="102"/>
      <c r="CU692" s="102"/>
      <c r="CV692" s="102"/>
      <c r="CW692" s="102"/>
      <c r="CX692" s="102"/>
      <c r="CY692" s="102"/>
      <c r="CZ692" s="102"/>
      <c r="DA692" s="102"/>
      <c r="DB692" s="102"/>
      <c r="DC692" s="102"/>
      <c r="DD692" s="102"/>
      <c r="DE692" s="102"/>
      <c r="DF692" s="102"/>
      <c r="DG692" s="102"/>
      <c r="DH692" s="102"/>
      <c r="DI692" s="102"/>
      <c r="DJ692" s="102"/>
      <c r="DK692" s="102"/>
      <c r="DL692" s="102"/>
      <c r="DM692" s="102"/>
      <c r="DN692" s="102"/>
      <c r="DO692" s="102"/>
      <c r="DP692" s="102"/>
      <c r="DQ692" s="102"/>
      <c r="DR692" s="102"/>
      <c r="DS692" s="102"/>
      <c r="DT692" s="102"/>
    </row>
    <row r="693" spans="9:124" s="95" customFormat="1" x14ac:dyDescent="0.15"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  <c r="CM693" s="102"/>
      <c r="CN693" s="102"/>
      <c r="CO693" s="102"/>
      <c r="CP693" s="102"/>
      <c r="CQ693" s="102"/>
      <c r="CR693" s="102"/>
      <c r="CS693" s="102"/>
      <c r="CT693" s="102"/>
      <c r="CU693" s="102"/>
      <c r="CV693" s="102"/>
      <c r="CW693" s="102"/>
      <c r="CX693" s="102"/>
      <c r="CY693" s="102"/>
      <c r="CZ693" s="102"/>
      <c r="DA693" s="102"/>
      <c r="DB693" s="102"/>
      <c r="DC693" s="102"/>
      <c r="DD693" s="102"/>
      <c r="DE693" s="102"/>
      <c r="DF693" s="102"/>
      <c r="DG693" s="102"/>
      <c r="DH693" s="102"/>
      <c r="DI693" s="102"/>
      <c r="DJ693" s="102"/>
      <c r="DK693" s="102"/>
      <c r="DL693" s="102"/>
      <c r="DM693" s="102"/>
      <c r="DN693" s="102"/>
      <c r="DO693" s="102"/>
      <c r="DP693" s="102"/>
      <c r="DQ693" s="102"/>
      <c r="DR693" s="102"/>
      <c r="DS693" s="102"/>
      <c r="DT693" s="102"/>
    </row>
    <row r="694" spans="9:124" s="95" customFormat="1" x14ac:dyDescent="0.15"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  <c r="CM694" s="102"/>
      <c r="CN694" s="102"/>
      <c r="CO694" s="102"/>
      <c r="CP694" s="102"/>
      <c r="CQ694" s="102"/>
      <c r="CR694" s="102"/>
      <c r="CS694" s="102"/>
      <c r="CT694" s="102"/>
      <c r="CU694" s="102"/>
      <c r="CV694" s="102"/>
      <c r="CW694" s="102"/>
      <c r="CX694" s="102"/>
      <c r="CY694" s="102"/>
      <c r="CZ694" s="102"/>
      <c r="DA694" s="102"/>
      <c r="DB694" s="102"/>
      <c r="DC694" s="102"/>
      <c r="DD694" s="102"/>
      <c r="DE694" s="102"/>
      <c r="DF694" s="102"/>
      <c r="DG694" s="102"/>
      <c r="DH694" s="102"/>
      <c r="DI694" s="102"/>
      <c r="DJ694" s="102"/>
      <c r="DK694" s="102"/>
      <c r="DL694" s="102"/>
      <c r="DM694" s="102"/>
      <c r="DN694" s="102"/>
      <c r="DO694" s="102"/>
      <c r="DP694" s="102"/>
      <c r="DQ694" s="102"/>
      <c r="DR694" s="102"/>
      <c r="DS694" s="102"/>
      <c r="DT694" s="102"/>
    </row>
    <row r="695" spans="9:124" s="95" customFormat="1" x14ac:dyDescent="0.15"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  <c r="CM695" s="102"/>
      <c r="CN695" s="102"/>
      <c r="CO695" s="102"/>
      <c r="CP695" s="102"/>
      <c r="CQ695" s="102"/>
      <c r="CR695" s="102"/>
      <c r="CS695" s="102"/>
      <c r="CT695" s="102"/>
      <c r="CU695" s="102"/>
      <c r="CV695" s="102"/>
      <c r="CW695" s="102"/>
      <c r="CX695" s="102"/>
      <c r="CY695" s="102"/>
      <c r="CZ695" s="102"/>
      <c r="DA695" s="102"/>
      <c r="DB695" s="102"/>
      <c r="DC695" s="102"/>
      <c r="DD695" s="102"/>
      <c r="DE695" s="102"/>
      <c r="DF695" s="102"/>
      <c r="DG695" s="102"/>
      <c r="DH695" s="102"/>
      <c r="DI695" s="102"/>
      <c r="DJ695" s="102"/>
      <c r="DK695" s="102"/>
      <c r="DL695" s="102"/>
      <c r="DM695" s="102"/>
      <c r="DN695" s="102"/>
      <c r="DO695" s="102"/>
      <c r="DP695" s="102"/>
      <c r="DQ695" s="102"/>
      <c r="DR695" s="102"/>
      <c r="DS695" s="102"/>
      <c r="DT695" s="102"/>
    </row>
    <row r="696" spans="9:124" s="95" customFormat="1" x14ac:dyDescent="0.15"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  <c r="CM696" s="102"/>
      <c r="CN696" s="102"/>
      <c r="CO696" s="102"/>
      <c r="CP696" s="102"/>
      <c r="CQ696" s="102"/>
      <c r="CR696" s="102"/>
      <c r="CS696" s="102"/>
      <c r="CT696" s="102"/>
      <c r="CU696" s="102"/>
      <c r="CV696" s="102"/>
      <c r="CW696" s="102"/>
      <c r="CX696" s="102"/>
      <c r="CY696" s="102"/>
      <c r="CZ696" s="102"/>
      <c r="DA696" s="102"/>
      <c r="DB696" s="102"/>
      <c r="DC696" s="102"/>
      <c r="DD696" s="102"/>
      <c r="DE696" s="102"/>
      <c r="DF696" s="102"/>
      <c r="DG696" s="102"/>
      <c r="DH696" s="102"/>
      <c r="DI696" s="102"/>
      <c r="DJ696" s="102"/>
      <c r="DK696" s="102"/>
      <c r="DL696" s="102"/>
      <c r="DM696" s="102"/>
      <c r="DN696" s="102"/>
      <c r="DO696" s="102"/>
      <c r="DP696" s="102"/>
      <c r="DQ696" s="102"/>
      <c r="DR696" s="102"/>
      <c r="DS696" s="102"/>
      <c r="DT696" s="102"/>
    </row>
    <row r="697" spans="9:124" s="95" customFormat="1" x14ac:dyDescent="0.15"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  <c r="CM697" s="102"/>
      <c r="CN697" s="102"/>
      <c r="CO697" s="102"/>
      <c r="CP697" s="102"/>
      <c r="CQ697" s="102"/>
      <c r="CR697" s="102"/>
      <c r="CS697" s="102"/>
      <c r="CT697" s="102"/>
      <c r="CU697" s="102"/>
      <c r="CV697" s="102"/>
      <c r="CW697" s="102"/>
      <c r="CX697" s="102"/>
      <c r="CY697" s="102"/>
      <c r="CZ697" s="102"/>
      <c r="DA697" s="102"/>
      <c r="DB697" s="102"/>
      <c r="DC697" s="102"/>
      <c r="DD697" s="102"/>
      <c r="DE697" s="102"/>
      <c r="DF697" s="102"/>
      <c r="DG697" s="102"/>
      <c r="DH697" s="102"/>
      <c r="DI697" s="102"/>
      <c r="DJ697" s="102"/>
      <c r="DK697" s="102"/>
      <c r="DL697" s="102"/>
      <c r="DM697" s="102"/>
      <c r="DN697" s="102"/>
      <c r="DO697" s="102"/>
      <c r="DP697" s="102"/>
      <c r="DQ697" s="102"/>
      <c r="DR697" s="102"/>
      <c r="DS697" s="102"/>
      <c r="DT697" s="102"/>
    </row>
    <row r="698" spans="9:124" s="95" customFormat="1" x14ac:dyDescent="0.15"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  <c r="CM698" s="102"/>
      <c r="CN698" s="102"/>
      <c r="CO698" s="102"/>
      <c r="CP698" s="102"/>
      <c r="CQ698" s="102"/>
      <c r="CR698" s="102"/>
      <c r="CS698" s="102"/>
      <c r="CT698" s="102"/>
      <c r="CU698" s="102"/>
      <c r="CV698" s="102"/>
      <c r="CW698" s="102"/>
      <c r="CX698" s="102"/>
      <c r="CY698" s="102"/>
      <c r="CZ698" s="102"/>
      <c r="DA698" s="102"/>
      <c r="DB698" s="102"/>
      <c r="DC698" s="102"/>
      <c r="DD698" s="102"/>
      <c r="DE698" s="102"/>
      <c r="DF698" s="102"/>
      <c r="DG698" s="102"/>
      <c r="DH698" s="102"/>
      <c r="DI698" s="102"/>
      <c r="DJ698" s="102"/>
      <c r="DK698" s="102"/>
      <c r="DL698" s="102"/>
      <c r="DM698" s="102"/>
      <c r="DN698" s="102"/>
      <c r="DO698" s="102"/>
      <c r="DP698" s="102"/>
      <c r="DQ698" s="102"/>
      <c r="DR698" s="102"/>
      <c r="DS698" s="102"/>
      <c r="DT698" s="102"/>
    </row>
    <row r="699" spans="9:124" s="95" customFormat="1" x14ac:dyDescent="0.15"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  <c r="CM699" s="102"/>
      <c r="CN699" s="102"/>
      <c r="CO699" s="102"/>
      <c r="CP699" s="102"/>
      <c r="CQ699" s="102"/>
      <c r="CR699" s="102"/>
      <c r="CS699" s="102"/>
      <c r="CT699" s="102"/>
      <c r="CU699" s="102"/>
      <c r="CV699" s="102"/>
      <c r="CW699" s="102"/>
      <c r="CX699" s="102"/>
      <c r="CY699" s="102"/>
      <c r="CZ699" s="102"/>
      <c r="DA699" s="102"/>
      <c r="DB699" s="102"/>
      <c r="DC699" s="102"/>
      <c r="DD699" s="102"/>
      <c r="DE699" s="102"/>
      <c r="DF699" s="102"/>
      <c r="DG699" s="102"/>
      <c r="DH699" s="102"/>
      <c r="DI699" s="102"/>
      <c r="DJ699" s="102"/>
      <c r="DK699" s="102"/>
      <c r="DL699" s="102"/>
      <c r="DM699" s="102"/>
      <c r="DN699" s="102"/>
      <c r="DO699" s="102"/>
      <c r="DP699" s="102"/>
      <c r="DQ699" s="102"/>
      <c r="DR699" s="102"/>
      <c r="DS699" s="102"/>
      <c r="DT699" s="102"/>
    </row>
    <row r="700" spans="9:124" s="95" customFormat="1" x14ac:dyDescent="0.15"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  <c r="CM700" s="102"/>
      <c r="CN700" s="102"/>
      <c r="CO700" s="102"/>
      <c r="CP700" s="102"/>
      <c r="CQ700" s="102"/>
      <c r="CR700" s="102"/>
      <c r="CS700" s="102"/>
      <c r="CT700" s="102"/>
      <c r="CU700" s="102"/>
      <c r="CV700" s="102"/>
      <c r="CW700" s="102"/>
      <c r="CX700" s="102"/>
      <c r="CY700" s="102"/>
      <c r="CZ700" s="102"/>
      <c r="DA700" s="102"/>
      <c r="DB700" s="102"/>
      <c r="DC700" s="102"/>
      <c r="DD700" s="102"/>
      <c r="DE700" s="102"/>
      <c r="DF700" s="102"/>
      <c r="DG700" s="102"/>
      <c r="DH700" s="102"/>
      <c r="DI700" s="102"/>
      <c r="DJ700" s="102"/>
      <c r="DK700" s="102"/>
      <c r="DL700" s="102"/>
      <c r="DM700" s="102"/>
      <c r="DN700" s="102"/>
      <c r="DO700" s="102"/>
      <c r="DP700" s="102"/>
      <c r="DQ700" s="102"/>
      <c r="DR700" s="102"/>
      <c r="DS700" s="102"/>
      <c r="DT700" s="102"/>
    </row>
    <row r="701" spans="9:124" s="95" customFormat="1" x14ac:dyDescent="0.15"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  <c r="CM701" s="102"/>
      <c r="CN701" s="102"/>
      <c r="CO701" s="102"/>
      <c r="CP701" s="102"/>
      <c r="CQ701" s="102"/>
      <c r="CR701" s="102"/>
      <c r="CS701" s="102"/>
      <c r="CT701" s="102"/>
      <c r="CU701" s="102"/>
      <c r="CV701" s="102"/>
      <c r="CW701" s="102"/>
      <c r="CX701" s="102"/>
      <c r="CY701" s="102"/>
      <c r="CZ701" s="102"/>
      <c r="DA701" s="102"/>
      <c r="DB701" s="102"/>
      <c r="DC701" s="102"/>
      <c r="DD701" s="102"/>
      <c r="DE701" s="102"/>
      <c r="DF701" s="102"/>
      <c r="DG701" s="102"/>
      <c r="DH701" s="102"/>
      <c r="DI701" s="102"/>
      <c r="DJ701" s="102"/>
      <c r="DK701" s="102"/>
      <c r="DL701" s="102"/>
      <c r="DM701" s="102"/>
      <c r="DN701" s="102"/>
      <c r="DO701" s="102"/>
      <c r="DP701" s="102"/>
      <c r="DQ701" s="102"/>
      <c r="DR701" s="102"/>
      <c r="DS701" s="102"/>
      <c r="DT701" s="102"/>
    </row>
    <row r="702" spans="9:124" s="95" customFormat="1" x14ac:dyDescent="0.15"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  <c r="CM702" s="102"/>
      <c r="CN702" s="102"/>
      <c r="CO702" s="102"/>
      <c r="CP702" s="102"/>
      <c r="CQ702" s="102"/>
      <c r="CR702" s="102"/>
      <c r="CS702" s="102"/>
      <c r="CT702" s="102"/>
      <c r="CU702" s="102"/>
      <c r="CV702" s="102"/>
      <c r="CW702" s="102"/>
      <c r="CX702" s="102"/>
      <c r="CY702" s="102"/>
      <c r="CZ702" s="102"/>
      <c r="DA702" s="102"/>
      <c r="DB702" s="102"/>
      <c r="DC702" s="102"/>
      <c r="DD702" s="102"/>
      <c r="DE702" s="102"/>
      <c r="DF702" s="102"/>
      <c r="DG702" s="102"/>
      <c r="DH702" s="102"/>
      <c r="DI702" s="102"/>
      <c r="DJ702" s="102"/>
      <c r="DK702" s="102"/>
      <c r="DL702" s="102"/>
      <c r="DM702" s="102"/>
      <c r="DN702" s="102"/>
      <c r="DO702" s="102"/>
      <c r="DP702" s="102"/>
      <c r="DQ702" s="102"/>
      <c r="DR702" s="102"/>
      <c r="DS702" s="102"/>
      <c r="DT702" s="102"/>
    </row>
    <row r="703" spans="9:124" s="95" customFormat="1" x14ac:dyDescent="0.15"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  <c r="CM703" s="102"/>
      <c r="CN703" s="102"/>
      <c r="CO703" s="102"/>
      <c r="CP703" s="102"/>
      <c r="CQ703" s="102"/>
      <c r="CR703" s="102"/>
      <c r="CS703" s="102"/>
      <c r="CT703" s="102"/>
      <c r="CU703" s="102"/>
      <c r="CV703" s="102"/>
      <c r="CW703" s="102"/>
      <c r="CX703" s="102"/>
      <c r="CY703" s="102"/>
      <c r="CZ703" s="102"/>
      <c r="DA703" s="102"/>
      <c r="DB703" s="102"/>
      <c r="DC703" s="102"/>
      <c r="DD703" s="102"/>
      <c r="DE703" s="102"/>
      <c r="DF703" s="102"/>
      <c r="DG703" s="102"/>
      <c r="DH703" s="102"/>
      <c r="DI703" s="102"/>
      <c r="DJ703" s="102"/>
      <c r="DK703" s="102"/>
      <c r="DL703" s="102"/>
      <c r="DM703" s="102"/>
      <c r="DN703" s="102"/>
      <c r="DO703" s="102"/>
      <c r="DP703" s="102"/>
      <c r="DQ703" s="102"/>
      <c r="DR703" s="102"/>
      <c r="DS703" s="102"/>
      <c r="DT703" s="102"/>
    </row>
    <row r="704" spans="9:124" s="95" customFormat="1" x14ac:dyDescent="0.15"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  <c r="CM704" s="102"/>
      <c r="CN704" s="102"/>
      <c r="CO704" s="102"/>
      <c r="CP704" s="102"/>
      <c r="CQ704" s="102"/>
      <c r="CR704" s="102"/>
      <c r="CS704" s="102"/>
      <c r="CT704" s="102"/>
      <c r="CU704" s="102"/>
      <c r="CV704" s="102"/>
      <c r="CW704" s="102"/>
      <c r="CX704" s="102"/>
      <c r="CY704" s="102"/>
      <c r="CZ704" s="102"/>
      <c r="DA704" s="102"/>
      <c r="DB704" s="102"/>
      <c r="DC704" s="102"/>
      <c r="DD704" s="102"/>
      <c r="DE704" s="102"/>
      <c r="DF704" s="102"/>
      <c r="DG704" s="102"/>
      <c r="DH704" s="102"/>
      <c r="DI704" s="102"/>
      <c r="DJ704" s="102"/>
      <c r="DK704" s="102"/>
      <c r="DL704" s="102"/>
      <c r="DM704" s="102"/>
      <c r="DN704" s="102"/>
      <c r="DO704" s="102"/>
      <c r="DP704" s="102"/>
      <c r="DQ704" s="102"/>
      <c r="DR704" s="102"/>
      <c r="DS704" s="102"/>
      <c r="DT704" s="102"/>
    </row>
    <row r="705" spans="9:124" s="95" customFormat="1" x14ac:dyDescent="0.15"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  <c r="CM705" s="102"/>
      <c r="CN705" s="102"/>
      <c r="CO705" s="102"/>
      <c r="CP705" s="102"/>
      <c r="CQ705" s="102"/>
      <c r="CR705" s="102"/>
      <c r="CS705" s="102"/>
      <c r="CT705" s="102"/>
      <c r="CU705" s="102"/>
      <c r="CV705" s="102"/>
      <c r="CW705" s="102"/>
      <c r="CX705" s="102"/>
      <c r="CY705" s="102"/>
      <c r="CZ705" s="102"/>
      <c r="DA705" s="102"/>
      <c r="DB705" s="102"/>
      <c r="DC705" s="102"/>
      <c r="DD705" s="102"/>
      <c r="DE705" s="102"/>
      <c r="DF705" s="102"/>
      <c r="DG705" s="102"/>
      <c r="DH705" s="102"/>
      <c r="DI705" s="102"/>
      <c r="DJ705" s="102"/>
      <c r="DK705" s="102"/>
      <c r="DL705" s="102"/>
      <c r="DM705" s="102"/>
      <c r="DN705" s="102"/>
      <c r="DO705" s="102"/>
      <c r="DP705" s="102"/>
      <c r="DQ705" s="102"/>
      <c r="DR705" s="102"/>
      <c r="DS705" s="102"/>
      <c r="DT705" s="102"/>
    </row>
    <row r="706" spans="9:124" s="95" customFormat="1" x14ac:dyDescent="0.15"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  <c r="CM706" s="102"/>
      <c r="CN706" s="102"/>
      <c r="CO706" s="102"/>
      <c r="CP706" s="102"/>
      <c r="CQ706" s="102"/>
      <c r="CR706" s="102"/>
      <c r="CS706" s="102"/>
      <c r="CT706" s="102"/>
      <c r="CU706" s="102"/>
      <c r="CV706" s="102"/>
      <c r="CW706" s="102"/>
      <c r="CX706" s="102"/>
      <c r="CY706" s="102"/>
      <c r="CZ706" s="102"/>
      <c r="DA706" s="102"/>
      <c r="DB706" s="102"/>
      <c r="DC706" s="102"/>
      <c r="DD706" s="102"/>
      <c r="DE706" s="102"/>
      <c r="DF706" s="102"/>
      <c r="DG706" s="102"/>
      <c r="DH706" s="102"/>
      <c r="DI706" s="102"/>
      <c r="DJ706" s="102"/>
      <c r="DK706" s="102"/>
      <c r="DL706" s="102"/>
      <c r="DM706" s="102"/>
      <c r="DN706" s="102"/>
      <c r="DO706" s="102"/>
      <c r="DP706" s="102"/>
      <c r="DQ706" s="102"/>
      <c r="DR706" s="102"/>
      <c r="DS706" s="102"/>
      <c r="DT706" s="102"/>
    </row>
    <row r="707" spans="9:124" s="95" customFormat="1" x14ac:dyDescent="0.15"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  <c r="CM707" s="102"/>
      <c r="CN707" s="102"/>
      <c r="CO707" s="102"/>
      <c r="CP707" s="102"/>
      <c r="CQ707" s="102"/>
      <c r="CR707" s="102"/>
      <c r="CS707" s="102"/>
      <c r="CT707" s="102"/>
      <c r="CU707" s="102"/>
      <c r="CV707" s="102"/>
      <c r="CW707" s="102"/>
      <c r="CX707" s="102"/>
      <c r="CY707" s="102"/>
      <c r="CZ707" s="102"/>
      <c r="DA707" s="102"/>
      <c r="DB707" s="102"/>
      <c r="DC707" s="102"/>
      <c r="DD707" s="102"/>
      <c r="DE707" s="102"/>
      <c r="DF707" s="102"/>
      <c r="DG707" s="102"/>
      <c r="DH707" s="102"/>
      <c r="DI707" s="102"/>
      <c r="DJ707" s="102"/>
      <c r="DK707" s="102"/>
      <c r="DL707" s="102"/>
      <c r="DM707" s="102"/>
      <c r="DN707" s="102"/>
      <c r="DO707" s="102"/>
      <c r="DP707" s="102"/>
      <c r="DQ707" s="102"/>
      <c r="DR707" s="102"/>
      <c r="DS707" s="102"/>
      <c r="DT707" s="102"/>
    </row>
    <row r="708" spans="9:124" s="95" customFormat="1" x14ac:dyDescent="0.15"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  <c r="CM708" s="102"/>
      <c r="CN708" s="102"/>
      <c r="CO708" s="102"/>
      <c r="CP708" s="102"/>
      <c r="CQ708" s="102"/>
      <c r="CR708" s="102"/>
      <c r="CS708" s="102"/>
      <c r="CT708" s="102"/>
      <c r="CU708" s="102"/>
      <c r="CV708" s="102"/>
      <c r="CW708" s="102"/>
      <c r="CX708" s="102"/>
      <c r="CY708" s="102"/>
      <c r="CZ708" s="102"/>
      <c r="DA708" s="102"/>
      <c r="DB708" s="102"/>
      <c r="DC708" s="102"/>
      <c r="DD708" s="102"/>
      <c r="DE708" s="102"/>
      <c r="DF708" s="102"/>
      <c r="DG708" s="102"/>
      <c r="DH708" s="102"/>
      <c r="DI708" s="102"/>
      <c r="DJ708" s="102"/>
      <c r="DK708" s="102"/>
      <c r="DL708" s="102"/>
      <c r="DM708" s="102"/>
      <c r="DN708" s="102"/>
      <c r="DO708" s="102"/>
      <c r="DP708" s="102"/>
      <c r="DQ708" s="102"/>
      <c r="DR708" s="102"/>
      <c r="DS708" s="102"/>
      <c r="DT708" s="102"/>
    </row>
    <row r="709" spans="9:124" s="95" customFormat="1" x14ac:dyDescent="0.15"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  <c r="CM709" s="102"/>
      <c r="CN709" s="102"/>
      <c r="CO709" s="102"/>
      <c r="CP709" s="102"/>
      <c r="CQ709" s="102"/>
      <c r="CR709" s="102"/>
      <c r="CS709" s="102"/>
      <c r="CT709" s="102"/>
      <c r="CU709" s="102"/>
      <c r="CV709" s="102"/>
      <c r="CW709" s="102"/>
      <c r="CX709" s="102"/>
      <c r="CY709" s="102"/>
      <c r="CZ709" s="102"/>
      <c r="DA709" s="102"/>
      <c r="DB709" s="102"/>
      <c r="DC709" s="102"/>
      <c r="DD709" s="102"/>
      <c r="DE709" s="102"/>
      <c r="DF709" s="102"/>
      <c r="DG709" s="102"/>
      <c r="DH709" s="102"/>
      <c r="DI709" s="102"/>
      <c r="DJ709" s="102"/>
      <c r="DK709" s="102"/>
      <c r="DL709" s="102"/>
      <c r="DM709" s="102"/>
      <c r="DN709" s="102"/>
      <c r="DO709" s="102"/>
      <c r="DP709" s="102"/>
      <c r="DQ709" s="102"/>
      <c r="DR709" s="102"/>
      <c r="DS709" s="102"/>
      <c r="DT709" s="102"/>
    </row>
    <row r="710" spans="9:124" s="95" customFormat="1" x14ac:dyDescent="0.15"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  <c r="CM710" s="102"/>
      <c r="CN710" s="102"/>
      <c r="CO710" s="102"/>
      <c r="CP710" s="102"/>
      <c r="CQ710" s="102"/>
      <c r="CR710" s="102"/>
      <c r="CS710" s="102"/>
      <c r="CT710" s="102"/>
      <c r="CU710" s="102"/>
      <c r="CV710" s="102"/>
      <c r="CW710" s="102"/>
      <c r="CX710" s="102"/>
      <c r="CY710" s="102"/>
      <c r="CZ710" s="102"/>
      <c r="DA710" s="102"/>
      <c r="DB710" s="102"/>
      <c r="DC710" s="102"/>
      <c r="DD710" s="102"/>
      <c r="DE710" s="102"/>
      <c r="DF710" s="102"/>
      <c r="DG710" s="102"/>
      <c r="DH710" s="102"/>
      <c r="DI710" s="102"/>
      <c r="DJ710" s="102"/>
      <c r="DK710" s="102"/>
      <c r="DL710" s="102"/>
      <c r="DM710" s="102"/>
      <c r="DN710" s="102"/>
      <c r="DO710" s="102"/>
      <c r="DP710" s="102"/>
      <c r="DQ710" s="102"/>
      <c r="DR710" s="102"/>
      <c r="DS710" s="102"/>
      <c r="DT710" s="102"/>
    </row>
    <row r="711" spans="9:124" s="95" customFormat="1" x14ac:dyDescent="0.15"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  <c r="CM711" s="102"/>
      <c r="CN711" s="102"/>
      <c r="CO711" s="102"/>
      <c r="CP711" s="102"/>
      <c r="CQ711" s="102"/>
      <c r="CR711" s="102"/>
      <c r="CS711" s="102"/>
      <c r="CT711" s="102"/>
      <c r="CU711" s="102"/>
      <c r="CV711" s="102"/>
      <c r="CW711" s="102"/>
      <c r="CX711" s="102"/>
      <c r="CY711" s="102"/>
      <c r="CZ711" s="102"/>
      <c r="DA711" s="102"/>
      <c r="DB711" s="102"/>
      <c r="DC711" s="102"/>
      <c r="DD711" s="102"/>
      <c r="DE711" s="102"/>
      <c r="DF711" s="102"/>
      <c r="DG711" s="102"/>
      <c r="DH711" s="102"/>
      <c r="DI711" s="102"/>
      <c r="DJ711" s="102"/>
      <c r="DK711" s="102"/>
      <c r="DL711" s="102"/>
      <c r="DM711" s="102"/>
      <c r="DN711" s="102"/>
      <c r="DO711" s="102"/>
      <c r="DP711" s="102"/>
      <c r="DQ711" s="102"/>
      <c r="DR711" s="102"/>
      <c r="DS711" s="102"/>
      <c r="DT711" s="102"/>
    </row>
    <row r="712" spans="9:124" s="95" customFormat="1" x14ac:dyDescent="0.15"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  <c r="CM712" s="102"/>
      <c r="CN712" s="102"/>
      <c r="CO712" s="102"/>
      <c r="CP712" s="102"/>
      <c r="CQ712" s="102"/>
      <c r="CR712" s="102"/>
      <c r="CS712" s="102"/>
      <c r="CT712" s="102"/>
      <c r="CU712" s="102"/>
      <c r="CV712" s="102"/>
      <c r="CW712" s="102"/>
      <c r="CX712" s="102"/>
      <c r="CY712" s="102"/>
      <c r="CZ712" s="102"/>
      <c r="DA712" s="102"/>
      <c r="DB712" s="102"/>
      <c r="DC712" s="102"/>
      <c r="DD712" s="102"/>
      <c r="DE712" s="102"/>
      <c r="DF712" s="102"/>
      <c r="DG712" s="102"/>
      <c r="DH712" s="102"/>
      <c r="DI712" s="102"/>
      <c r="DJ712" s="102"/>
      <c r="DK712" s="102"/>
      <c r="DL712" s="102"/>
      <c r="DM712" s="102"/>
      <c r="DN712" s="102"/>
      <c r="DO712" s="102"/>
      <c r="DP712" s="102"/>
      <c r="DQ712" s="102"/>
      <c r="DR712" s="102"/>
      <c r="DS712" s="102"/>
      <c r="DT712" s="102"/>
    </row>
    <row r="713" spans="9:124" s="95" customFormat="1" x14ac:dyDescent="0.15"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  <c r="CM713" s="102"/>
      <c r="CN713" s="102"/>
      <c r="CO713" s="102"/>
      <c r="CP713" s="102"/>
      <c r="CQ713" s="102"/>
      <c r="CR713" s="102"/>
      <c r="CS713" s="102"/>
      <c r="CT713" s="102"/>
      <c r="CU713" s="102"/>
      <c r="CV713" s="102"/>
      <c r="CW713" s="102"/>
      <c r="CX713" s="102"/>
      <c r="CY713" s="102"/>
      <c r="CZ713" s="102"/>
      <c r="DA713" s="102"/>
      <c r="DB713" s="102"/>
      <c r="DC713" s="102"/>
      <c r="DD713" s="102"/>
      <c r="DE713" s="102"/>
      <c r="DF713" s="102"/>
      <c r="DG713" s="102"/>
      <c r="DH713" s="102"/>
      <c r="DI713" s="102"/>
      <c r="DJ713" s="102"/>
      <c r="DK713" s="102"/>
      <c r="DL713" s="102"/>
      <c r="DM713" s="102"/>
      <c r="DN713" s="102"/>
      <c r="DO713" s="102"/>
      <c r="DP713" s="102"/>
      <c r="DQ713" s="102"/>
      <c r="DR713" s="102"/>
      <c r="DS713" s="102"/>
      <c r="DT713" s="102"/>
    </row>
    <row r="714" spans="9:124" s="95" customFormat="1" x14ac:dyDescent="0.15"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  <c r="CM714" s="102"/>
      <c r="CN714" s="102"/>
      <c r="CO714" s="102"/>
      <c r="CP714" s="102"/>
      <c r="CQ714" s="102"/>
      <c r="CR714" s="102"/>
      <c r="CS714" s="102"/>
      <c r="CT714" s="102"/>
      <c r="CU714" s="102"/>
      <c r="CV714" s="102"/>
      <c r="CW714" s="102"/>
      <c r="CX714" s="102"/>
      <c r="CY714" s="102"/>
      <c r="CZ714" s="102"/>
      <c r="DA714" s="102"/>
      <c r="DB714" s="102"/>
      <c r="DC714" s="102"/>
      <c r="DD714" s="102"/>
      <c r="DE714" s="102"/>
      <c r="DF714" s="102"/>
      <c r="DG714" s="102"/>
      <c r="DH714" s="102"/>
      <c r="DI714" s="102"/>
      <c r="DJ714" s="102"/>
      <c r="DK714" s="102"/>
      <c r="DL714" s="102"/>
      <c r="DM714" s="102"/>
      <c r="DN714" s="102"/>
      <c r="DO714" s="102"/>
      <c r="DP714" s="102"/>
      <c r="DQ714" s="102"/>
      <c r="DR714" s="102"/>
      <c r="DS714" s="102"/>
      <c r="DT714" s="102"/>
    </row>
    <row r="715" spans="9:124" s="95" customFormat="1" x14ac:dyDescent="0.15"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  <c r="CM715" s="102"/>
      <c r="CN715" s="102"/>
      <c r="CO715" s="102"/>
      <c r="CP715" s="102"/>
      <c r="CQ715" s="102"/>
      <c r="CR715" s="102"/>
      <c r="CS715" s="102"/>
      <c r="CT715" s="102"/>
      <c r="CU715" s="102"/>
      <c r="CV715" s="102"/>
      <c r="CW715" s="102"/>
      <c r="CX715" s="102"/>
      <c r="CY715" s="102"/>
      <c r="CZ715" s="102"/>
      <c r="DA715" s="102"/>
      <c r="DB715" s="102"/>
      <c r="DC715" s="102"/>
      <c r="DD715" s="102"/>
      <c r="DE715" s="102"/>
      <c r="DF715" s="102"/>
      <c r="DG715" s="102"/>
      <c r="DH715" s="102"/>
      <c r="DI715" s="102"/>
      <c r="DJ715" s="102"/>
      <c r="DK715" s="102"/>
      <c r="DL715" s="102"/>
      <c r="DM715" s="102"/>
      <c r="DN715" s="102"/>
      <c r="DO715" s="102"/>
      <c r="DP715" s="102"/>
      <c r="DQ715" s="102"/>
      <c r="DR715" s="102"/>
      <c r="DS715" s="102"/>
      <c r="DT715" s="102"/>
    </row>
    <row r="716" spans="9:124" s="95" customFormat="1" x14ac:dyDescent="0.15"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  <c r="CM716" s="102"/>
      <c r="CN716" s="102"/>
      <c r="CO716" s="102"/>
      <c r="CP716" s="102"/>
      <c r="CQ716" s="102"/>
      <c r="CR716" s="102"/>
      <c r="CS716" s="102"/>
      <c r="CT716" s="102"/>
      <c r="CU716" s="102"/>
      <c r="CV716" s="102"/>
      <c r="CW716" s="102"/>
      <c r="CX716" s="102"/>
      <c r="CY716" s="102"/>
      <c r="CZ716" s="102"/>
      <c r="DA716" s="102"/>
      <c r="DB716" s="102"/>
      <c r="DC716" s="102"/>
      <c r="DD716" s="102"/>
      <c r="DE716" s="102"/>
      <c r="DF716" s="102"/>
      <c r="DG716" s="102"/>
      <c r="DH716" s="102"/>
      <c r="DI716" s="102"/>
      <c r="DJ716" s="102"/>
      <c r="DK716" s="102"/>
      <c r="DL716" s="102"/>
      <c r="DM716" s="102"/>
      <c r="DN716" s="102"/>
      <c r="DO716" s="102"/>
      <c r="DP716" s="102"/>
      <c r="DQ716" s="102"/>
      <c r="DR716" s="102"/>
      <c r="DS716" s="102"/>
      <c r="DT716" s="102"/>
    </row>
    <row r="717" spans="9:124" s="95" customFormat="1" x14ac:dyDescent="0.15"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  <c r="BG717" s="102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  <c r="CM717" s="102"/>
      <c r="CN717" s="102"/>
      <c r="CO717" s="102"/>
      <c r="CP717" s="102"/>
      <c r="CQ717" s="102"/>
      <c r="CR717" s="102"/>
      <c r="CS717" s="102"/>
      <c r="CT717" s="102"/>
      <c r="CU717" s="102"/>
      <c r="CV717" s="102"/>
      <c r="CW717" s="102"/>
      <c r="CX717" s="102"/>
      <c r="CY717" s="102"/>
      <c r="CZ717" s="102"/>
      <c r="DA717" s="102"/>
      <c r="DB717" s="102"/>
      <c r="DC717" s="102"/>
      <c r="DD717" s="102"/>
      <c r="DE717" s="102"/>
      <c r="DF717" s="102"/>
      <c r="DG717" s="102"/>
      <c r="DH717" s="102"/>
      <c r="DI717" s="102"/>
      <c r="DJ717" s="102"/>
      <c r="DK717" s="102"/>
      <c r="DL717" s="102"/>
      <c r="DM717" s="102"/>
      <c r="DN717" s="102"/>
      <c r="DO717" s="102"/>
      <c r="DP717" s="102"/>
      <c r="DQ717" s="102"/>
      <c r="DR717" s="102"/>
      <c r="DS717" s="102"/>
      <c r="DT717" s="102"/>
    </row>
    <row r="718" spans="9:124" s="95" customFormat="1" x14ac:dyDescent="0.15"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  <c r="CM718" s="102"/>
      <c r="CN718" s="102"/>
      <c r="CO718" s="102"/>
      <c r="CP718" s="102"/>
      <c r="CQ718" s="102"/>
      <c r="CR718" s="102"/>
      <c r="CS718" s="102"/>
      <c r="CT718" s="102"/>
      <c r="CU718" s="102"/>
      <c r="CV718" s="102"/>
      <c r="CW718" s="102"/>
      <c r="CX718" s="102"/>
      <c r="CY718" s="102"/>
      <c r="CZ718" s="102"/>
      <c r="DA718" s="102"/>
      <c r="DB718" s="102"/>
      <c r="DC718" s="102"/>
      <c r="DD718" s="102"/>
      <c r="DE718" s="102"/>
      <c r="DF718" s="102"/>
      <c r="DG718" s="102"/>
      <c r="DH718" s="102"/>
      <c r="DI718" s="102"/>
      <c r="DJ718" s="102"/>
      <c r="DK718" s="102"/>
      <c r="DL718" s="102"/>
      <c r="DM718" s="102"/>
      <c r="DN718" s="102"/>
      <c r="DO718" s="102"/>
      <c r="DP718" s="102"/>
      <c r="DQ718" s="102"/>
      <c r="DR718" s="102"/>
      <c r="DS718" s="102"/>
      <c r="DT718" s="102"/>
    </row>
    <row r="719" spans="9:124" s="95" customFormat="1" x14ac:dyDescent="0.15"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  <c r="BG719" s="102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102"/>
      <c r="BR719" s="102"/>
      <c r="BS719" s="102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  <c r="CM719" s="102"/>
      <c r="CN719" s="102"/>
      <c r="CO719" s="102"/>
      <c r="CP719" s="102"/>
      <c r="CQ719" s="102"/>
      <c r="CR719" s="102"/>
      <c r="CS719" s="102"/>
      <c r="CT719" s="102"/>
      <c r="CU719" s="102"/>
      <c r="CV719" s="102"/>
      <c r="CW719" s="102"/>
      <c r="CX719" s="102"/>
      <c r="CY719" s="102"/>
      <c r="CZ719" s="102"/>
      <c r="DA719" s="102"/>
      <c r="DB719" s="102"/>
      <c r="DC719" s="102"/>
      <c r="DD719" s="102"/>
      <c r="DE719" s="102"/>
      <c r="DF719" s="102"/>
      <c r="DG719" s="102"/>
      <c r="DH719" s="102"/>
      <c r="DI719" s="102"/>
      <c r="DJ719" s="102"/>
      <c r="DK719" s="102"/>
      <c r="DL719" s="102"/>
      <c r="DM719" s="102"/>
      <c r="DN719" s="102"/>
      <c r="DO719" s="102"/>
      <c r="DP719" s="102"/>
      <c r="DQ719" s="102"/>
      <c r="DR719" s="102"/>
      <c r="DS719" s="102"/>
      <c r="DT719" s="102"/>
    </row>
    <row r="720" spans="9:124" s="95" customFormat="1" x14ac:dyDescent="0.15"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  <c r="BG720" s="102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102"/>
      <c r="BR720" s="102"/>
      <c r="BS720" s="102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  <c r="CM720" s="102"/>
      <c r="CN720" s="102"/>
      <c r="CO720" s="102"/>
      <c r="CP720" s="102"/>
      <c r="CQ720" s="102"/>
      <c r="CR720" s="102"/>
      <c r="CS720" s="102"/>
      <c r="CT720" s="102"/>
      <c r="CU720" s="102"/>
      <c r="CV720" s="102"/>
      <c r="CW720" s="102"/>
      <c r="CX720" s="102"/>
      <c r="CY720" s="102"/>
      <c r="CZ720" s="102"/>
      <c r="DA720" s="102"/>
      <c r="DB720" s="102"/>
      <c r="DC720" s="102"/>
      <c r="DD720" s="102"/>
      <c r="DE720" s="102"/>
      <c r="DF720" s="102"/>
      <c r="DG720" s="102"/>
      <c r="DH720" s="102"/>
      <c r="DI720" s="102"/>
      <c r="DJ720" s="102"/>
      <c r="DK720" s="102"/>
      <c r="DL720" s="102"/>
      <c r="DM720" s="102"/>
      <c r="DN720" s="102"/>
      <c r="DO720" s="102"/>
      <c r="DP720" s="102"/>
      <c r="DQ720" s="102"/>
      <c r="DR720" s="102"/>
      <c r="DS720" s="102"/>
      <c r="DT720" s="102"/>
    </row>
    <row r="721" spans="9:124" s="95" customFormat="1" x14ac:dyDescent="0.15"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  <c r="BG721" s="102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2"/>
      <c r="BR721" s="102"/>
      <c r="BS721" s="102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  <c r="CM721" s="102"/>
      <c r="CN721" s="102"/>
      <c r="CO721" s="102"/>
      <c r="CP721" s="102"/>
      <c r="CQ721" s="102"/>
      <c r="CR721" s="102"/>
      <c r="CS721" s="102"/>
      <c r="CT721" s="102"/>
      <c r="CU721" s="102"/>
      <c r="CV721" s="102"/>
      <c r="CW721" s="102"/>
      <c r="CX721" s="102"/>
      <c r="CY721" s="102"/>
      <c r="CZ721" s="102"/>
      <c r="DA721" s="102"/>
      <c r="DB721" s="102"/>
      <c r="DC721" s="102"/>
      <c r="DD721" s="102"/>
      <c r="DE721" s="102"/>
      <c r="DF721" s="102"/>
      <c r="DG721" s="102"/>
      <c r="DH721" s="102"/>
      <c r="DI721" s="102"/>
      <c r="DJ721" s="102"/>
      <c r="DK721" s="102"/>
      <c r="DL721" s="102"/>
      <c r="DM721" s="102"/>
      <c r="DN721" s="102"/>
      <c r="DO721" s="102"/>
      <c r="DP721" s="102"/>
      <c r="DQ721" s="102"/>
      <c r="DR721" s="102"/>
      <c r="DS721" s="102"/>
      <c r="DT721" s="102"/>
    </row>
    <row r="722" spans="9:124" s="95" customFormat="1" x14ac:dyDescent="0.15"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  <c r="BG722" s="102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2"/>
      <c r="BR722" s="102"/>
      <c r="BS722" s="102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  <c r="CM722" s="102"/>
      <c r="CN722" s="102"/>
      <c r="CO722" s="102"/>
      <c r="CP722" s="102"/>
      <c r="CQ722" s="102"/>
      <c r="CR722" s="102"/>
      <c r="CS722" s="102"/>
      <c r="CT722" s="102"/>
      <c r="CU722" s="102"/>
      <c r="CV722" s="102"/>
      <c r="CW722" s="102"/>
      <c r="CX722" s="102"/>
      <c r="CY722" s="102"/>
      <c r="CZ722" s="102"/>
      <c r="DA722" s="102"/>
      <c r="DB722" s="102"/>
      <c r="DC722" s="102"/>
      <c r="DD722" s="102"/>
      <c r="DE722" s="102"/>
      <c r="DF722" s="102"/>
      <c r="DG722" s="102"/>
      <c r="DH722" s="102"/>
      <c r="DI722" s="102"/>
      <c r="DJ722" s="102"/>
      <c r="DK722" s="102"/>
      <c r="DL722" s="102"/>
      <c r="DM722" s="102"/>
      <c r="DN722" s="102"/>
      <c r="DO722" s="102"/>
      <c r="DP722" s="102"/>
      <c r="DQ722" s="102"/>
      <c r="DR722" s="102"/>
      <c r="DS722" s="102"/>
      <c r="DT722" s="102"/>
    </row>
    <row r="723" spans="9:124" s="95" customFormat="1" x14ac:dyDescent="0.15"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  <c r="BG723" s="102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102"/>
      <c r="BR723" s="102"/>
      <c r="BS723" s="102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  <c r="CM723" s="102"/>
      <c r="CN723" s="102"/>
      <c r="CO723" s="102"/>
      <c r="CP723" s="102"/>
      <c r="CQ723" s="102"/>
      <c r="CR723" s="102"/>
      <c r="CS723" s="102"/>
      <c r="CT723" s="102"/>
      <c r="CU723" s="102"/>
      <c r="CV723" s="102"/>
      <c r="CW723" s="102"/>
      <c r="CX723" s="102"/>
      <c r="CY723" s="102"/>
      <c r="CZ723" s="102"/>
      <c r="DA723" s="102"/>
      <c r="DB723" s="102"/>
      <c r="DC723" s="102"/>
      <c r="DD723" s="102"/>
      <c r="DE723" s="102"/>
      <c r="DF723" s="102"/>
      <c r="DG723" s="102"/>
      <c r="DH723" s="102"/>
      <c r="DI723" s="102"/>
      <c r="DJ723" s="102"/>
      <c r="DK723" s="102"/>
      <c r="DL723" s="102"/>
      <c r="DM723" s="102"/>
      <c r="DN723" s="102"/>
      <c r="DO723" s="102"/>
      <c r="DP723" s="102"/>
      <c r="DQ723" s="102"/>
      <c r="DR723" s="102"/>
      <c r="DS723" s="102"/>
      <c r="DT723" s="102"/>
    </row>
    <row r="724" spans="9:124" s="95" customFormat="1" x14ac:dyDescent="0.15"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  <c r="BG724" s="102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102"/>
      <c r="BR724" s="102"/>
      <c r="BS724" s="102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  <c r="CM724" s="102"/>
      <c r="CN724" s="102"/>
      <c r="CO724" s="102"/>
      <c r="CP724" s="102"/>
      <c r="CQ724" s="102"/>
      <c r="CR724" s="102"/>
      <c r="CS724" s="102"/>
      <c r="CT724" s="102"/>
      <c r="CU724" s="102"/>
      <c r="CV724" s="102"/>
      <c r="CW724" s="102"/>
      <c r="CX724" s="102"/>
      <c r="CY724" s="102"/>
      <c r="CZ724" s="102"/>
      <c r="DA724" s="102"/>
      <c r="DB724" s="102"/>
      <c r="DC724" s="102"/>
      <c r="DD724" s="102"/>
      <c r="DE724" s="102"/>
      <c r="DF724" s="102"/>
      <c r="DG724" s="102"/>
      <c r="DH724" s="102"/>
      <c r="DI724" s="102"/>
      <c r="DJ724" s="102"/>
      <c r="DK724" s="102"/>
      <c r="DL724" s="102"/>
      <c r="DM724" s="102"/>
      <c r="DN724" s="102"/>
      <c r="DO724" s="102"/>
      <c r="DP724" s="102"/>
      <c r="DQ724" s="102"/>
      <c r="DR724" s="102"/>
      <c r="DS724" s="102"/>
      <c r="DT724" s="102"/>
    </row>
    <row r="725" spans="9:124" s="95" customFormat="1" x14ac:dyDescent="0.15"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  <c r="BG725" s="102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2"/>
      <c r="BR725" s="102"/>
      <c r="BS725" s="102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  <c r="CM725" s="102"/>
      <c r="CN725" s="102"/>
      <c r="CO725" s="102"/>
      <c r="CP725" s="102"/>
      <c r="CQ725" s="102"/>
      <c r="CR725" s="102"/>
      <c r="CS725" s="102"/>
      <c r="CT725" s="102"/>
      <c r="CU725" s="102"/>
      <c r="CV725" s="102"/>
      <c r="CW725" s="102"/>
      <c r="CX725" s="102"/>
      <c r="CY725" s="102"/>
      <c r="CZ725" s="102"/>
      <c r="DA725" s="102"/>
      <c r="DB725" s="102"/>
      <c r="DC725" s="102"/>
      <c r="DD725" s="102"/>
      <c r="DE725" s="102"/>
      <c r="DF725" s="102"/>
      <c r="DG725" s="102"/>
      <c r="DH725" s="102"/>
      <c r="DI725" s="102"/>
      <c r="DJ725" s="102"/>
      <c r="DK725" s="102"/>
      <c r="DL725" s="102"/>
      <c r="DM725" s="102"/>
      <c r="DN725" s="102"/>
      <c r="DO725" s="102"/>
      <c r="DP725" s="102"/>
      <c r="DQ725" s="102"/>
      <c r="DR725" s="102"/>
      <c r="DS725" s="102"/>
      <c r="DT725" s="102"/>
    </row>
    <row r="726" spans="9:124" s="95" customFormat="1" x14ac:dyDescent="0.15"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  <c r="CM726" s="102"/>
      <c r="CN726" s="102"/>
      <c r="CO726" s="102"/>
      <c r="CP726" s="102"/>
      <c r="CQ726" s="102"/>
      <c r="CR726" s="102"/>
      <c r="CS726" s="102"/>
      <c r="CT726" s="102"/>
      <c r="CU726" s="102"/>
      <c r="CV726" s="102"/>
      <c r="CW726" s="102"/>
      <c r="CX726" s="102"/>
      <c r="CY726" s="102"/>
      <c r="CZ726" s="102"/>
      <c r="DA726" s="102"/>
      <c r="DB726" s="102"/>
      <c r="DC726" s="102"/>
      <c r="DD726" s="102"/>
      <c r="DE726" s="102"/>
      <c r="DF726" s="102"/>
      <c r="DG726" s="102"/>
      <c r="DH726" s="102"/>
      <c r="DI726" s="102"/>
      <c r="DJ726" s="102"/>
      <c r="DK726" s="102"/>
      <c r="DL726" s="102"/>
      <c r="DM726" s="102"/>
      <c r="DN726" s="102"/>
      <c r="DO726" s="102"/>
      <c r="DP726" s="102"/>
      <c r="DQ726" s="102"/>
      <c r="DR726" s="102"/>
      <c r="DS726" s="102"/>
      <c r="DT726" s="102"/>
    </row>
    <row r="727" spans="9:124" s="95" customFormat="1" x14ac:dyDescent="0.15"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  <c r="CM727" s="102"/>
      <c r="CN727" s="102"/>
      <c r="CO727" s="102"/>
      <c r="CP727" s="102"/>
      <c r="CQ727" s="102"/>
      <c r="CR727" s="102"/>
      <c r="CS727" s="102"/>
      <c r="CT727" s="102"/>
      <c r="CU727" s="102"/>
      <c r="CV727" s="102"/>
      <c r="CW727" s="102"/>
      <c r="CX727" s="102"/>
      <c r="CY727" s="102"/>
      <c r="CZ727" s="102"/>
      <c r="DA727" s="102"/>
      <c r="DB727" s="102"/>
      <c r="DC727" s="102"/>
      <c r="DD727" s="102"/>
      <c r="DE727" s="102"/>
      <c r="DF727" s="102"/>
      <c r="DG727" s="102"/>
      <c r="DH727" s="102"/>
      <c r="DI727" s="102"/>
      <c r="DJ727" s="102"/>
      <c r="DK727" s="102"/>
      <c r="DL727" s="102"/>
      <c r="DM727" s="102"/>
      <c r="DN727" s="102"/>
      <c r="DO727" s="102"/>
      <c r="DP727" s="102"/>
      <c r="DQ727" s="102"/>
      <c r="DR727" s="102"/>
      <c r="DS727" s="102"/>
      <c r="DT727" s="102"/>
    </row>
    <row r="728" spans="9:124" s="95" customFormat="1" x14ac:dyDescent="0.15"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  <c r="CM728" s="102"/>
      <c r="CN728" s="102"/>
      <c r="CO728" s="102"/>
      <c r="CP728" s="102"/>
      <c r="CQ728" s="102"/>
      <c r="CR728" s="102"/>
      <c r="CS728" s="102"/>
      <c r="CT728" s="102"/>
      <c r="CU728" s="102"/>
      <c r="CV728" s="102"/>
      <c r="CW728" s="102"/>
      <c r="CX728" s="102"/>
      <c r="CY728" s="102"/>
      <c r="CZ728" s="102"/>
      <c r="DA728" s="102"/>
      <c r="DB728" s="102"/>
      <c r="DC728" s="102"/>
      <c r="DD728" s="102"/>
      <c r="DE728" s="102"/>
      <c r="DF728" s="102"/>
      <c r="DG728" s="102"/>
      <c r="DH728" s="102"/>
      <c r="DI728" s="102"/>
      <c r="DJ728" s="102"/>
      <c r="DK728" s="102"/>
      <c r="DL728" s="102"/>
      <c r="DM728" s="102"/>
      <c r="DN728" s="102"/>
      <c r="DO728" s="102"/>
      <c r="DP728" s="102"/>
      <c r="DQ728" s="102"/>
      <c r="DR728" s="102"/>
      <c r="DS728" s="102"/>
      <c r="DT728" s="102"/>
    </row>
    <row r="729" spans="9:124" s="95" customFormat="1" x14ac:dyDescent="0.15"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  <c r="CM729" s="102"/>
      <c r="CN729" s="102"/>
      <c r="CO729" s="102"/>
      <c r="CP729" s="102"/>
      <c r="CQ729" s="102"/>
      <c r="CR729" s="102"/>
      <c r="CS729" s="102"/>
      <c r="CT729" s="102"/>
      <c r="CU729" s="102"/>
      <c r="CV729" s="102"/>
      <c r="CW729" s="102"/>
      <c r="CX729" s="102"/>
      <c r="CY729" s="102"/>
      <c r="CZ729" s="102"/>
      <c r="DA729" s="102"/>
      <c r="DB729" s="102"/>
      <c r="DC729" s="102"/>
      <c r="DD729" s="102"/>
      <c r="DE729" s="102"/>
      <c r="DF729" s="102"/>
      <c r="DG729" s="102"/>
      <c r="DH729" s="102"/>
      <c r="DI729" s="102"/>
      <c r="DJ729" s="102"/>
      <c r="DK729" s="102"/>
      <c r="DL729" s="102"/>
      <c r="DM729" s="102"/>
      <c r="DN729" s="102"/>
      <c r="DO729" s="102"/>
      <c r="DP729" s="102"/>
      <c r="DQ729" s="102"/>
      <c r="DR729" s="102"/>
      <c r="DS729" s="102"/>
      <c r="DT729" s="102"/>
    </row>
    <row r="730" spans="9:124" s="95" customFormat="1" x14ac:dyDescent="0.15"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  <c r="CM730" s="102"/>
      <c r="CN730" s="102"/>
      <c r="CO730" s="102"/>
      <c r="CP730" s="102"/>
      <c r="CQ730" s="102"/>
      <c r="CR730" s="102"/>
      <c r="CS730" s="102"/>
      <c r="CT730" s="102"/>
      <c r="CU730" s="102"/>
      <c r="CV730" s="102"/>
      <c r="CW730" s="102"/>
      <c r="CX730" s="102"/>
      <c r="CY730" s="102"/>
      <c r="CZ730" s="102"/>
      <c r="DA730" s="102"/>
      <c r="DB730" s="102"/>
      <c r="DC730" s="102"/>
      <c r="DD730" s="102"/>
      <c r="DE730" s="102"/>
      <c r="DF730" s="102"/>
      <c r="DG730" s="102"/>
      <c r="DH730" s="102"/>
      <c r="DI730" s="102"/>
      <c r="DJ730" s="102"/>
      <c r="DK730" s="102"/>
      <c r="DL730" s="102"/>
      <c r="DM730" s="102"/>
      <c r="DN730" s="102"/>
      <c r="DO730" s="102"/>
      <c r="DP730" s="102"/>
      <c r="DQ730" s="102"/>
      <c r="DR730" s="102"/>
      <c r="DS730" s="102"/>
      <c r="DT730" s="102"/>
    </row>
    <row r="731" spans="9:124" s="95" customFormat="1" x14ac:dyDescent="0.15"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  <c r="CM731" s="102"/>
      <c r="CN731" s="102"/>
      <c r="CO731" s="102"/>
      <c r="CP731" s="102"/>
      <c r="CQ731" s="102"/>
      <c r="CR731" s="102"/>
      <c r="CS731" s="102"/>
      <c r="CT731" s="102"/>
      <c r="CU731" s="102"/>
      <c r="CV731" s="102"/>
      <c r="CW731" s="102"/>
      <c r="CX731" s="102"/>
      <c r="CY731" s="102"/>
      <c r="CZ731" s="102"/>
      <c r="DA731" s="102"/>
      <c r="DB731" s="102"/>
      <c r="DC731" s="102"/>
      <c r="DD731" s="102"/>
      <c r="DE731" s="102"/>
      <c r="DF731" s="102"/>
      <c r="DG731" s="102"/>
      <c r="DH731" s="102"/>
      <c r="DI731" s="102"/>
      <c r="DJ731" s="102"/>
      <c r="DK731" s="102"/>
      <c r="DL731" s="102"/>
      <c r="DM731" s="102"/>
      <c r="DN731" s="102"/>
      <c r="DO731" s="102"/>
      <c r="DP731" s="102"/>
      <c r="DQ731" s="102"/>
      <c r="DR731" s="102"/>
      <c r="DS731" s="102"/>
      <c r="DT731" s="102"/>
    </row>
    <row r="732" spans="9:124" s="95" customFormat="1" x14ac:dyDescent="0.15"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  <c r="BG732" s="102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102"/>
      <c r="BR732" s="102"/>
      <c r="BS732" s="102"/>
      <c r="BT732" s="102"/>
      <c r="BU732" s="102"/>
      <c r="BV732" s="102"/>
      <c r="BW732" s="102"/>
      <c r="BX732" s="102"/>
      <c r="BY732" s="102"/>
      <c r="BZ732" s="102"/>
      <c r="CA732" s="102"/>
      <c r="CB732" s="102"/>
      <c r="CC732" s="102"/>
      <c r="CD732" s="102"/>
      <c r="CE732" s="102"/>
      <c r="CF732" s="102"/>
      <c r="CG732" s="102"/>
      <c r="CH732" s="102"/>
      <c r="CI732" s="102"/>
      <c r="CJ732" s="102"/>
      <c r="CK732" s="102"/>
      <c r="CL732" s="102"/>
      <c r="CM732" s="102"/>
      <c r="CN732" s="102"/>
      <c r="CO732" s="102"/>
      <c r="CP732" s="102"/>
      <c r="CQ732" s="102"/>
      <c r="CR732" s="102"/>
      <c r="CS732" s="102"/>
      <c r="CT732" s="102"/>
      <c r="CU732" s="102"/>
      <c r="CV732" s="102"/>
      <c r="CW732" s="102"/>
      <c r="CX732" s="102"/>
      <c r="CY732" s="102"/>
      <c r="CZ732" s="102"/>
      <c r="DA732" s="102"/>
      <c r="DB732" s="102"/>
      <c r="DC732" s="102"/>
      <c r="DD732" s="102"/>
      <c r="DE732" s="102"/>
      <c r="DF732" s="102"/>
      <c r="DG732" s="102"/>
      <c r="DH732" s="102"/>
      <c r="DI732" s="102"/>
      <c r="DJ732" s="102"/>
      <c r="DK732" s="102"/>
      <c r="DL732" s="102"/>
      <c r="DM732" s="102"/>
      <c r="DN732" s="102"/>
      <c r="DO732" s="102"/>
      <c r="DP732" s="102"/>
      <c r="DQ732" s="102"/>
      <c r="DR732" s="102"/>
      <c r="DS732" s="102"/>
      <c r="DT732" s="102"/>
    </row>
    <row r="733" spans="9:124" s="95" customFormat="1" x14ac:dyDescent="0.15"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  <c r="BG733" s="102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2"/>
      <c r="BR733" s="102"/>
      <c r="BS733" s="102"/>
      <c r="BT733" s="102"/>
      <c r="BU733" s="102"/>
      <c r="BV733" s="102"/>
      <c r="BW733" s="102"/>
      <c r="BX733" s="102"/>
      <c r="BY733" s="102"/>
      <c r="BZ733" s="102"/>
      <c r="CA733" s="102"/>
      <c r="CB733" s="102"/>
      <c r="CC733" s="102"/>
      <c r="CD733" s="102"/>
      <c r="CE733" s="102"/>
      <c r="CF733" s="102"/>
      <c r="CG733" s="102"/>
      <c r="CH733" s="102"/>
      <c r="CI733" s="102"/>
      <c r="CJ733" s="102"/>
      <c r="CK733" s="102"/>
      <c r="CL733" s="102"/>
      <c r="CM733" s="102"/>
      <c r="CN733" s="102"/>
      <c r="CO733" s="102"/>
      <c r="CP733" s="102"/>
      <c r="CQ733" s="102"/>
      <c r="CR733" s="102"/>
      <c r="CS733" s="102"/>
      <c r="CT733" s="102"/>
      <c r="CU733" s="102"/>
      <c r="CV733" s="102"/>
      <c r="CW733" s="102"/>
      <c r="CX733" s="102"/>
      <c r="CY733" s="102"/>
      <c r="CZ733" s="102"/>
      <c r="DA733" s="102"/>
      <c r="DB733" s="102"/>
      <c r="DC733" s="102"/>
      <c r="DD733" s="102"/>
      <c r="DE733" s="102"/>
      <c r="DF733" s="102"/>
      <c r="DG733" s="102"/>
      <c r="DH733" s="102"/>
      <c r="DI733" s="102"/>
      <c r="DJ733" s="102"/>
      <c r="DK733" s="102"/>
      <c r="DL733" s="102"/>
      <c r="DM733" s="102"/>
      <c r="DN733" s="102"/>
      <c r="DO733" s="102"/>
      <c r="DP733" s="102"/>
      <c r="DQ733" s="102"/>
      <c r="DR733" s="102"/>
      <c r="DS733" s="102"/>
      <c r="DT733" s="102"/>
    </row>
    <row r="734" spans="9:124" s="95" customFormat="1" x14ac:dyDescent="0.15"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  <c r="BG734" s="102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2"/>
      <c r="BR734" s="102"/>
      <c r="BS734" s="102"/>
      <c r="BT734" s="102"/>
      <c r="BU734" s="102"/>
      <c r="BV734" s="102"/>
      <c r="BW734" s="102"/>
      <c r="BX734" s="102"/>
      <c r="BY734" s="102"/>
      <c r="BZ734" s="102"/>
      <c r="CA734" s="102"/>
      <c r="CB734" s="102"/>
      <c r="CC734" s="102"/>
      <c r="CD734" s="102"/>
      <c r="CE734" s="102"/>
      <c r="CF734" s="102"/>
      <c r="CG734" s="102"/>
      <c r="CH734" s="102"/>
      <c r="CI734" s="102"/>
      <c r="CJ734" s="102"/>
      <c r="CK734" s="102"/>
      <c r="CL734" s="102"/>
      <c r="CM734" s="102"/>
      <c r="CN734" s="102"/>
      <c r="CO734" s="102"/>
      <c r="CP734" s="102"/>
      <c r="CQ734" s="102"/>
      <c r="CR734" s="102"/>
      <c r="CS734" s="102"/>
      <c r="CT734" s="102"/>
      <c r="CU734" s="102"/>
      <c r="CV734" s="102"/>
      <c r="CW734" s="102"/>
      <c r="CX734" s="102"/>
      <c r="CY734" s="102"/>
      <c r="CZ734" s="102"/>
      <c r="DA734" s="102"/>
      <c r="DB734" s="102"/>
      <c r="DC734" s="102"/>
      <c r="DD734" s="102"/>
      <c r="DE734" s="102"/>
      <c r="DF734" s="102"/>
      <c r="DG734" s="102"/>
      <c r="DH734" s="102"/>
      <c r="DI734" s="102"/>
      <c r="DJ734" s="102"/>
      <c r="DK734" s="102"/>
      <c r="DL734" s="102"/>
      <c r="DM734" s="102"/>
      <c r="DN734" s="102"/>
      <c r="DO734" s="102"/>
      <c r="DP734" s="102"/>
      <c r="DQ734" s="102"/>
      <c r="DR734" s="102"/>
      <c r="DS734" s="102"/>
      <c r="DT734" s="102"/>
    </row>
    <row r="735" spans="9:124" s="95" customFormat="1" x14ac:dyDescent="0.15"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  <c r="BG735" s="102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102"/>
      <c r="BR735" s="102"/>
      <c r="BS735" s="102"/>
      <c r="BT735" s="102"/>
      <c r="BU735" s="102"/>
      <c r="BV735" s="102"/>
      <c r="BW735" s="102"/>
      <c r="BX735" s="102"/>
      <c r="BY735" s="102"/>
      <c r="BZ735" s="102"/>
      <c r="CA735" s="102"/>
      <c r="CB735" s="102"/>
      <c r="CC735" s="102"/>
      <c r="CD735" s="102"/>
      <c r="CE735" s="102"/>
      <c r="CF735" s="102"/>
      <c r="CG735" s="102"/>
      <c r="CH735" s="102"/>
      <c r="CI735" s="102"/>
      <c r="CJ735" s="102"/>
      <c r="CK735" s="102"/>
      <c r="CL735" s="102"/>
      <c r="CM735" s="102"/>
      <c r="CN735" s="102"/>
      <c r="CO735" s="102"/>
      <c r="CP735" s="102"/>
      <c r="CQ735" s="102"/>
      <c r="CR735" s="102"/>
      <c r="CS735" s="102"/>
      <c r="CT735" s="102"/>
      <c r="CU735" s="102"/>
      <c r="CV735" s="102"/>
      <c r="CW735" s="102"/>
      <c r="CX735" s="102"/>
      <c r="CY735" s="102"/>
      <c r="CZ735" s="102"/>
      <c r="DA735" s="102"/>
      <c r="DB735" s="102"/>
      <c r="DC735" s="102"/>
      <c r="DD735" s="102"/>
      <c r="DE735" s="102"/>
      <c r="DF735" s="102"/>
      <c r="DG735" s="102"/>
      <c r="DH735" s="102"/>
      <c r="DI735" s="102"/>
      <c r="DJ735" s="102"/>
      <c r="DK735" s="102"/>
      <c r="DL735" s="102"/>
      <c r="DM735" s="102"/>
      <c r="DN735" s="102"/>
      <c r="DO735" s="102"/>
      <c r="DP735" s="102"/>
      <c r="DQ735" s="102"/>
      <c r="DR735" s="102"/>
      <c r="DS735" s="102"/>
      <c r="DT735" s="102"/>
    </row>
    <row r="736" spans="9:124" s="95" customFormat="1" x14ac:dyDescent="0.15"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  <c r="BG736" s="102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102"/>
      <c r="BR736" s="102"/>
      <c r="BS736" s="102"/>
      <c r="BT736" s="102"/>
      <c r="BU736" s="102"/>
      <c r="BV736" s="102"/>
      <c r="BW736" s="102"/>
      <c r="BX736" s="102"/>
      <c r="BY736" s="102"/>
      <c r="BZ736" s="102"/>
      <c r="CA736" s="102"/>
      <c r="CB736" s="102"/>
      <c r="CC736" s="102"/>
      <c r="CD736" s="102"/>
      <c r="CE736" s="102"/>
      <c r="CF736" s="102"/>
      <c r="CG736" s="102"/>
      <c r="CH736" s="102"/>
      <c r="CI736" s="102"/>
      <c r="CJ736" s="102"/>
      <c r="CK736" s="102"/>
      <c r="CL736" s="102"/>
      <c r="CM736" s="102"/>
      <c r="CN736" s="102"/>
      <c r="CO736" s="102"/>
      <c r="CP736" s="102"/>
      <c r="CQ736" s="102"/>
      <c r="CR736" s="102"/>
      <c r="CS736" s="102"/>
      <c r="CT736" s="102"/>
      <c r="CU736" s="102"/>
      <c r="CV736" s="102"/>
      <c r="CW736" s="102"/>
      <c r="CX736" s="102"/>
      <c r="CY736" s="102"/>
      <c r="CZ736" s="102"/>
      <c r="DA736" s="102"/>
      <c r="DB736" s="102"/>
      <c r="DC736" s="102"/>
      <c r="DD736" s="102"/>
      <c r="DE736" s="102"/>
      <c r="DF736" s="102"/>
      <c r="DG736" s="102"/>
      <c r="DH736" s="102"/>
      <c r="DI736" s="102"/>
      <c r="DJ736" s="102"/>
      <c r="DK736" s="102"/>
      <c r="DL736" s="102"/>
      <c r="DM736" s="102"/>
      <c r="DN736" s="102"/>
      <c r="DO736" s="102"/>
      <c r="DP736" s="102"/>
      <c r="DQ736" s="102"/>
      <c r="DR736" s="102"/>
      <c r="DS736" s="102"/>
      <c r="DT736" s="102"/>
    </row>
    <row r="737" spans="9:124" s="95" customFormat="1" x14ac:dyDescent="0.15"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  <c r="BG737" s="102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2"/>
      <c r="BR737" s="102"/>
      <c r="BS737" s="102"/>
      <c r="BT737" s="102"/>
      <c r="BU737" s="102"/>
      <c r="BV737" s="102"/>
      <c r="BW737" s="102"/>
      <c r="BX737" s="102"/>
      <c r="BY737" s="102"/>
      <c r="BZ737" s="102"/>
      <c r="CA737" s="102"/>
      <c r="CB737" s="102"/>
      <c r="CC737" s="102"/>
      <c r="CD737" s="102"/>
      <c r="CE737" s="102"/>
      <c r="CF737" s="102"/>
      <c r="CG737" s="102"/>
      <c r="CH737" s="102"/>
      <c r="CI737" s="102"/>
      <c r="CJ737" s="102"/>
      <c r="CK737" s="102"/>
      <c r="CL737" s="102"/>
      <c r="CM737" s="102"/>
      <c r="CN737" s="102"/>
      <c r="CO737" s="102"/>
      <c r="CP737" s="102"/>
      <c r="CQ737" s="102"/>
      <c r="CR737" s="102"/>
      <c r="CS737" s="102"/>
      <c r="CT737" s="102"/>
      <c r="CU737" s="102"/>
      <c r="CV737" s="102"/>
      <c r="CW737" s="102"/>
      <c r="CX737" s="102"/>
      <c r="CY737" s="102"/>
      <c r="CZ737" s="102"/>
      <c r="DA737" s="102"/>
      <c r="DB737" s="102"/>
      <c r="DC737" s="102"/>
      <c r="DD737" s="102"/>
      <c r="DE737" s="102"/>
      <c r="DF737" s="102"/>
      <c r="DG737" s="102"/>
      <c r="DH737" s="102"/>
      <c r="DI737" s="102"/>
      <c r="DJ737" s="102"/>
      <c r="DK737" s="102"/>
      <c r="DL737" s="102"/>
      <c r="DM737" s="102"/>
      <c r="DN737" s="102"/>
      <c r="DO737" s="102"/>
      <c r="DP737" s="102"/>
      <c r="DQ737" s="102"/>
      <c r="DR737" s="102"/>
      <c r="DS737" s="102"/>
      <c r="DT737" s="102"/>
    </row>
    <row r="738" spans="9:124" s="95" customFormat="1" x14ac:dyDescent="0.15"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  <c r="BG738" s="102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2"/>
      <c r="BR738" s="102"/>
      <c r="BS738" s="102"/>
      <c r="BT738" s="102"/>
      <c r="BU738" s="102"/>
      <c r="BV738" s="102"/>
      <c r="BW738" s="102"/>
      <c r="BX738" s="102"/>
      <c r="BY738" s="102"/>
      <c r="BZ738" s="102"/>
      <c r="CA738" s="102"/>
      <c r="CB738" s="102"/>
      <c r="CC738" s="102"/>
      <c r="CD738" s="102"/>
      <c r="CE738" s="102"/>
      <c r="CF738" s="102"/>
      <c r="CG738" s="102"/>
      <c r="CH738" s="102"/>
      <c r="CI738" s="102"/>
      <c r="CJ738" s="102"/>
      <c r="CK738" s="102"/>
      <c r="CL738" s="102"/>
      <c r="CM738" s="102"/>
      <c r="CN738" s="102"/>
      <c r="CO738" s="102"/>
      <c r="CP738" s="102"/>
      <c r="CQ738" s="102"/>
      <c r="CR738" s="102"/>
      <c r="CS738" s="102"/>
      <c r="CT738" s="102"/>
      <c r="CU738" s="102"/>
      <c r="CV738" s="102"/>
      <c r="CW738" s="102"/>
      <c r="CX738" s="102"/>
      <c r="CY738" s="102"/>
      <c r="CZ738" s="102"/>
      <c r="DA738" s="102"/>
      <c r="DB738" s="102"/>
      <c r="DC738" s="102"/>
      <c r="DD738" s="102"/>
      <c r="DE738" s="102"/>
      <c r="DF738" s="102"/>
      <c r="DG738" s="102"/>
      <c r="DH738" s="102"/>
      <c r="DI738" s="102"/>
      <c r="DJ738" s="102"/>
      <c r="DK738" s="102"/>
      <c r="DL738" s="102"/>
      <c r="DM738" s="102"/>
      <c r="DN738" s="102"/>
      <c r="DO738" s="102"/>
      <c r="DP738" s="102"/>
      <c r="DQ738" s="102"/>
      <c r="DR738" s="102"/>
      <c r="DS738" s="102"/>
      <c r="DT738" s="102"/>
    </row>
    <row r="739" spans="9:124" s="95" customFormat="1" x14ac:dyDescent="0.15"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  <c r="BG739" s="102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102"/>
      <c r="BR739" s="102"/>
      <c r="BS739" s="102"/>
      <c r="BT739" s="102"/>
      <c r="BU739" s="102"/>
      <c r="BV739" s="102"/>
      <c r="BW739" s="102"/>
      <c r="BX739" s="102"/>
      <c r="BY739" s="102"/>
      <c r="BZ739" s="102"/>
      <c r="CA739" s="102"/>
      <c r="CB739" s="102"/>
      <c r="CC739" s="102"/>
      <c r="CD739" s="102"/>
      <c r="CE739" s="102"/>
      <c r="CF739" s="102"/>
      <c r="CG739" s="102"/>
      <c r="CH739" s="102"/>
      <c r="CI739" s="102"/>
      <c r="CJ739" s="102"/>
      <c r="CK739" s="102"/>
      <c r="CL739" s="102"/>
      <c r="CM739" s="102"/>
      <c r="CN739" s="102"/>
      <c r="CO739" s="102"/>
      <c r="CP739" s="102"/>
      <c r="CQ739" s="102"/>
      <c r="CR739" s="102"/>
      <c r="CS739" s="102"/>
      <c r="CT739" s="102"/>
      <c r="CU739" s="102"/>
      <c r="CV739" s="102"/>
      <c r="CW739" s="102"/>
      <c r="CX739" s="102"/>
      <c r="CY739" s="102"/>
      <c r="CZ739" s="102"/>
      <c r="DA739" s="102"/>
      <c r="DB739" s="102"/>
      <c r="DC739" s="102"/>
      <c r="DD739" s="102"/>
      <c r="DE739" s="102"/>
      <c r="DF739" s="102"/>
      <c r="DG739" s="102"/>
      <c r="DH739" s="102"/>
      <c r="DI739" s="102"/>
      <c r="DJ739" s="102"/>
      <c r="DK739" s="102"/>
      <c r="DL739" s="102"/>
      <c r="DM739" s="102"/>
      <c r="DN739" s="102"/>
      <c r="DO739" s="102"/>
      <c r="DP739" s="102"/>
      <c r="DQ739" s="102"/>
      <c r="DR739" s="102"/>
      <c r="DS739" s="102"/>
      <c r="DT739" s="102"/>
    </row>
    <row r="740" spans="9:124" s="95" customFormat="1" x14ac:dyDescent="0.15"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  <c r="CM740" s="102"/>
      <c r="CN740" s="102"/>
      <c r="CO740" s="102"/>
      <c r="CP740" s="102"/>
      <c r="CQ740" s="102"/>
      <c r="CR740" s="102"/>
      <c r="CS740" s="102"/>
      <c r="CT740" s="102"/>
      <c r="CU740" s="102"/>
      <c r="CV740" s="102"/>
      <c r="CW740" s="102"/>
      <c r="CX740" s="102"/>
      <c r="CY740" s="102"/>
      <c r="CZ740" s="102"/>
      <c r="DA740" s="102"/>
      <c r="DB740" s="102"/>
      <c r="DC740" s="102"/>
      <c r="DD740" s="102"/>
      <c r="DE740" s="102"/>
      <c r="DF740" s="102"/>
      <c r="DG740" s="102"/>
      <c r="DH740" s="102"/>
      <c r="DI740" s="102"/>
      <c r="DJ740" s="102"/>
      <c r="DK740" s="102"/>
      <c r="DL740" s="102"/>
      <c r="DM740" s="102"/>
      <c r="DN740" s="102"/>
      <c r="DO740" s="102"/>
      <c r="DP740" s="102"/>
      <c r="DQ740" s="102"/>
      <c r="DR740" s="102"/>
      <c r="DS740" s="102"/>
      <c r="DT740" s="102"/>
    </row>
    <row r="741" spans="9:124" s="95" customFormat="1" x14ac:dyDescent="0.15"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  <c r="CM741" s="102"/>
      <c r="CN741" s="102"/>
      <c r="CO741" s="102"/>
      <c r="CP741" s="102"/>
      <c r="CQ741" s="102"/>
      <c r="CR741" s="102"/>
      <c r="CS741" s="102"/>
      <c r="CT741" s="102"/>
      <c r="CU741" s="102"/>
      <c r="CV741" s="102"/>
      <c r="CW741" s="102"/>
      <c r="CX741" s="102"/>
      <c r="CY741" s="102"/>
      <c r="CZ741" s="102"/>
      <c r="DA741" s="102"/>
      <c r="DB741" s="102"/>
      <c r="DC741" s="102"/>
      <c r="DD741" s="102"/>
      <c r="DE741" s="102"/>
      <c r="DF741" s="102"/>
      <c r="DG741" s="102"/>
      <c r="DH741" s="102"/>
      <c r="DI741" s="102"/>
      <c r="DJ741" s="102"/>
      <c r="DK741" s="102"/>
      <c r="DL741" s="102"/>
      <c r="DM741" s="102"/>
      <c r="DN741" s="102"/>
      <c r="DO741" s="102"/>
      <c r="DP741" s="102"/>
      <c r="DQ741" s="102"/>
      <c r="DR741" s="102"/>
      <c r="DS741" s="102"/>
      <c r="DT741" s="102"/>
    </row>
    <row r="742" spans="9:124" s="95" customFormat="1" x14ac:dyDescent="0.15"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  <c r="CM742" s="102"/>
      <c r="CN742" s="102"/>
      <c r="CO742" s="102"/>
      <c r="CP742" s="102"/>
      <c r="CQ742" s="102"/>
      <c r="CR742" s="102"/>
      <c r="CS742" s="102"/>
      <c r="CT742" s="102"/>
      <c r="CU742" s="102"/>
      <c r="CV742" s="102"/>
      <c r="CW742" s="102"/>
      <c r="CX742" s="102"/>
      <c r="CY742" s="102"/>
      <c r="CZ742" s="102"/>
      <c r="DA742" s="102"/>
      <c r="DB742" s="102"/>
      <c r="DC742" s="102"/>
      <c r="DD742" s="102"/>
      <c r="DE742" s="102"/>
      <c r="DF742" s="102"/>
      <c r="DG742" s="102"/>
      <c r="DH742" s="102"/>
      <c r="DI742" s="102"/>
      <c r="DJ742" s="102"/>
      <c r="DK742" s="102"/>
      <c r="DL742" s="102"/>
      <c r="DM742" s="102"/>
      <c r="DN742" s="102"/>
      <c r="DO742" s="102"/>
      <c r="DP742" s="102"/>
      <c r="DQ742" s="102"/>
      <c r="DR742" s="102"/>
      <c r="DS742" s="102"/>
      <c r="DT742" s="102"/>
    </row>
    <row r="743" spans="9:124" s="95" customFormat="1" x14ac:dyDescent="0.15"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  <c r="CM743" s="102"/>
      <c r="CN743" s="102"/>
      <c r="CO743" s="102"/>
      <c r="CP743" s="102"/>
      <c r="CQ743" s="102"/>
      <c r="CR743" s="102"/>
      <c r="CS743" s="102"/>
      <c r="CT743" s="102"/>
      <c r="CU743" s="102"/>
      <c r="CV743" s="102"/>
      <c r="CW743" s="102"/>
      <c r="CX743" s="102"/>
      <c r="CY743" s="102"/>
      <c r="CZ743" s="102"/>
      <c r="DA743" s="102"/>
      <c r="DB743" s="102"/>
      <c r="DC743" s="102"/>
      <c r="DD743" s="102"/>
      <c r="DE743" s="102"/>
      <c r="DF743" s="102"/>
      <c r="DG743" s="102"/>
      <c r="DH743" s="102"/>
      <c r="DI743" s="102"/>
      <c r="DJ743" s="102"/>
      <c r="DK743" s="102"/>
      <c r="DL743" s="102"/>
      <c r="DM743" s="102"/>
      <c r="DN743" s="102"/>
      <c r="DO743" s="102"/>
      <c r="DP743" s="102"/>
      <c r="DQ743" s="102"/>
      <c r="DR743" s="102"/>
      <c r="DS743" s="102"/>
      <c r="DT743" s="102"/>
    </row>
    <row r="744" spans="9:124" s="95" customFormat="1" x14ac:dyDescent="0.15"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102"/>
      <c r="BR744" s="102"/>
      <c r="BS744" s="102"/>
      <c r="BT744" s="102"/>
      <c r="BU744" s="102"/>
      <c r="BV744" s="102"/>
      <c r="BW744" s="102"/>
      <c r="BX744" s="102"/>
      <c r="BY744" s="102"/>
      <c r="BZ744" s="102"/>
      <c r="CA744" s="102"/>
      <c r="CB744" s="102"/>
      <c r="CC744" s="102"/>
      <c r="CD744" s="102"/>
      <c r="CE744" s="102"/>
      <c r="CF744" s="102"/>
      <c r="CG744" s="102"/>
      <c r="CH744" s="102"/>
      <c r="CI744" s="102"/>
      <c r="CJ744" s="102"/>
      <c r="CK744" s="102"/>
      <c r="CL744" s="102"/>
      <c r="CM744" s="102"/>
      <c r="CN744" s="102"/>
      <c r="CO744" s="102"/>
      <c r="CP744" s="102"/>
      <c r="CQ744" s="102"/>
      <c r="CR744" s="102"/>
      <c r="CS744" s="102"/>
      <c r="CT744" s="102"/>
      <c r="CU744" s="102"/>
      <c r="CV744" s="102"/>
      <c r="CW744" s="102"/>
      <c r="CX744" s="102"/>
      <c r="CY744" s="102"/>
      <c r="CZ744" s="102"/>
      <c r="DA744" s="102"/>
      <c r="DB744" s="102"/>
      <c r="DC744" s="102"/>
      <c r="DD744" s="102"/>
      <c r="DE744" s="102"/>
      <c r="DF744" s="102"/>
      <c r="DG744" s="102"/>
      <c r="DH744" s="102"/>
      <c r="DI744" s="102"/>
      <c r="DJ744" s="102"/>
      <c r="DK744" s="102"/>
      <c r="DL744" s="102"/>
      <c r="DM744" s="102"/>
      <c r="DN744" s="102"/>
      <c r="DO744" s="102"/>
      <c r="DP744" s="102"/>
      <c r="DQ744" s="102"/>
      <c r="DR744" s="102"/>
      <c r="DS744" s="102"/>
      <c r="DT744" s="102"/>
    </row>
    <row r="745" spans="9:124" s="95" customFormat="1" x14ac:dyDescent="0.15"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2"/>
      <c r="BR745" s="102"/>
      <c r="BS745" s="102"/>
      <c r="BT745" s="102"/>
      <c r="BU745" s="102"/>
      <c r="BV745" s="102"/>
      <c r="BW745" s="102"/>
      <c r="BX745" s="102"/>
      <c r="BY745" s="102"/>
      <c r="BZ745" s="102"/>
      <c r="CA745" s="102"/>
      <c r="CB745" s="102"/>
      <c r="CC745" s="102"/>
      <c r="CD745" s="102"/>
      <c r="CE745" s="102"/>
      <c r="CF745" s="102"/>
      <c r="CG745" s="102"/>
      <c r="CH745" s="102"/>
      <c r="CI745" s="102"/>
      <c r="CJ745" s="102"/>
      <c r="CK745" s="102"/>
      <c r="CL745" s="102"/>
      <c r="CM745" s="102"/>
      <c r="CN745" s="102"/>
      <c r="CO745" s="102"/>
      <c r="CP745" s="102"/>
      <c r="CQ745" s="102"/>
      <c r="CR745" s="102"/>
      <c r="CS745" s="102"/>
      <c r="CT745" s="102"/>
      <c r="CU745" s="102"/>
      <c r="CV745" s="102"/>
      <c r="CW745" s="102"/>
      <c r="CX745" s="102"/>
      <c r="CY745" s="102"/>
      <c r="CZ745" s="102"/>
      <c r="DA745" s="102"/>
      <c r="DB745" s="102"/>
      <c r="DC745" s="102"/>
      <c r="DD745" s="102"/>
      <c r="DE745" s="102"/>
      <c r="DF745" s="102"/>
      <c r="DG745" s="102"/>
      <c r="DH745" s="102"/>
      <c r="DI745" s="102"/>
      <c r="DJ745" s="102"/>
      <c r="DK745" s="102"/>
      <c r="DL745" s="102"/>
      <c r="DM745" s="102"/>
      <c r="DN745" s="102"/>
      <c r="DO745" s="102"/>
      <c r="DP745" s="102"/>
      <c r="DQ745" s="102"/>
      <c r="DR745" s="102"/>
      <c r="DS745" s="102"/>
      <c r="DT745" s="102"/>
    </row>
    <row r="746" spans="9:124" s="95" customFormat="1" x14ac:dyDescent="0.15"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  <c r="BG746" s="102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2"/>
      <c r="BR746" s="102"/>
      <c r="BS746" s="102"/>
      <c r="BT746" s="102"/>
      <c r="BU746" s="102"/>
      <c r="BV746" s="102"/>
      <c r="BW746" s="102"/>
      <c r="BX746" s="102"/>
      <c r="BY746" s="102"/>
      <c r="BZ746" s="102"/>
      <c r="CA746" s="102"/>
      <c r="CB746" s="102"/>
      <c r="CC746" s="102"/>
      <c r="CD746" s="102"/>
      <c r="CE746" s="102"/>
      <c r="CF746" s="102"/>
      <c r="CG746" s="102"/>
      <c r="CH746" s="102"/>
      <c r="CI746" s="102"/>
      <c r="CJ746" s="102"/>
      <c r="CK746" s="102"/>
      <c r="CL746" s="102"/>
      <c r="CM746" s="102"/>
      <c r="CN746" s="102"/>
      <c r="CO746" s="102"/>
      <c r="CP746" s="102"/>
      <c r="CQ746" s="102"/>
      <c r="CR746" s="102"/>
      <c r="CS746" s="102"/>
      <c r="CT746" s="102"/>
      <c r="CU746" s="102"/>
      <c r="CV746" s="102"/>
      <c r="CW746" s="102"/>
      <c r="CX746" s="102"/>
      <c r="CY746" s="102"/>
      <c r="CZ746" s="102"/>
      <c r="DA746" s="102"/>
      <c r="DB746" s="102"/>
      <c r="DC746" s="102"/>
      <c r="DD746" s="102"/>
      <c r="DE746" s="102"/>
      <c r="DF746" s="102"/>
      <c r="DG746" s="102"/>
      <c r="DH746" s="102"/>
      <c r="DI746" s="102"/>
      <c r="DJ746" s="102"/>
      <c r="DK746" s="102"/>
      <c r="DL746" s="102"/>
      <c r="DM746" s="102"/>
      <c r="DN746" s="102"/>
      <c r="DO746" s="102"/>
      <c r="DP746" s="102"/>
      <c r="DQ746" s="102"/>
      <c r="DR746" s="102"/>
      <c r="DS746" s="102"/>
      <c r="DT746" s="102"/>
    </row>
    <row r="747" spans="9:124" s="95" customFormat="1" x14ac:dyDescent="0.15"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102"/>
      <c r="BR747" s="102"/>
      <c r="BS747" s="102"/>
      <c r="BT747" s="102"/>
      <c r="BU747" s="102"/>
      <c r="BV747" s="102"/>
      <c r="BW747" s="102"/>
      <c r="BX747" s="102"/>
      <c r="BY747" s="102"/>
      <c r="BZ747" s="102"/>
      <c r="CA747" s="102"/>
      <c r="CB747" s="102"/>
      <c r="CC747" s="102"/>
      <c r="CD747" s="102"/>
      <c r="CE747" s="102"/>
      <c r="CF747" s="102"/>
      <c r="CG747" s="102"/>
      <c r="CH747" s="102"/>
      <c r="CI747" s="102"/>
      <c r="CJ747" s="102"/>
      <c r="CK747" s="102"/>
      <c r="CL747" s="102"/>
      <c r="CM747" s="102"/>
      <c r="CN747" s="102"/>
      <c r="CO747" s="102"/>
      <c r="CP747" s="102"/>
      <c r="CQ747" s="102"/>
      <c r="CR747" s="102"/>
      <c r="CS747" s="102"/>
      <c r="CT747" s="102"/>
      <c r="CU747" s="102"/>
      <c r="CV747" s="102"/>
      <c r="CW747" s="102"/>
      <c r="CX747" s="102"/>
      <c r="CY747" s="102"/>
      <c r="CZ747" s="102"/>
      <c r="DA747" s="102"/>
      <c r="DB747" s="102"/>
      <c r="DC747" s="102"/>
      <c r="DD747" s="102"/>
      <c r="DE747" s="102"/>
      <c r="DF747" s="102"/>
      <c r="DG747" s="102"/>
      <c r="DH747" s="102"/>
      <c r="DI747" s="102"/>
      <c r="DJ747" s="102"/>
      <c r="DK747" s="102"/>
      <c r="DL747" s="102"/>
      <c r="DM747" s="102"/>
      <c r="DN747" s="102"/>
      <c r="DO747" s="102"/>
      <c r="DP747" s="102"/>
      <c r="DQ747" s="102"/>
      <c r="DR747" s="102"/>
      <c r="DS747" s="102"/>
      <c r="DT747" s="102"/>
    </row>
    <row r="748" spans="9:124" s="95" customFormat="1" x14ac:dyDescent="0.15"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  <c r="BG748" s="102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102"/>
      <c r="BR748" s="102"/>
      <c r="BS748" s="102"/>
      <c r="BT748" s="102"/>
      <c r="BU748" s="102"/>
      <c r="BV748" s="102"/>
      <c r="BW748" s="102"/>
      <c r="BX748" s="102"/>
      <c r="BY748" s="102"/>
      <c r="BZ748" s="102"/>
      <c r="CA748" s="102"/>
      <c r="CB748" s="102"/>
      <c r="CC748" s="102"/>
      <c r="CD748" s="102"/>
      <c r="CE748" s="102"/>
      <c r="CF748" s="102"/>
      <c r="CG748" s="102"/>
      <c r="CH748" s="102"/>
      <c r="CI748" s="102"/>
      <c r="CJ748" s="102"/>
      <c r="CK748" s="102"/>
      <c r="CL748" s="102"/>
      <c r="CM748" s="102"/>
      <c r="CN748" s="102"/>
      <c r="CO748" s="102"/>
      <c r="CP748" s="102"/>
      <c r="CQ748" s="102"/>
      <c r="CR748" s="102"/>
      <c r="CS748" s="102"/>
      <c r="CT748" s="102"/>
      <c r="CU748" s="102"/>
      <c r="CV748" s="102"/>
      <c r="CW748" s="102"/>
      <c r="CX748" s="102"/>
      <c r="CY748" s="102"/>
      <c r="CZ748" s="102"/>
      <c r="DA748" s="102"/>
      <c r="DB748" s="102"/>
      <c r="DC748" s="102"/>
      <c r="DD748" s="102"/>
      <c r="DE748" s="102"/>
      <c r="DF748" s="102"/>
      <c r="DG748" s="102"/>
      <c r="DH748" s="102"/>
      <c r="DI748" s="102"/>
      <c r="DJ748" s="102"/>
      <c r="DK748" s="102"/>
      <c r="DL748" s="102"/>
      <c r="DM748" s="102"/>
      <c r="DN748" s="102"/>
      <c r="DO748" s="102"/>
      <c r="DP748" s="102"/>
      <c r="DQ748" s="102"/>
      <c r="DR748" s="102"/>
      <c r="DS748" s="102"/>
      <c r="DT748" s="102"/>
    </row>
    <row r="749" spans="9:124" s="95" customFormat="1" x14ac:dyDescent="0.15"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  <c r="BG749" s="102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2"/>
      <c r="BR749" s="102"/>
      <c r="BS749" s="102"/>
      <c r="BT749" s="102"/>
      <c r="BU749" s="102"/>
      <c r="BV749" s="102"/>
      <c r="BW749" s="102"/>
      <c r="BX749" s="102"/>
      <c r="BY749" s="102"/>
      <c r="BZ749" s="102"/>
      <c r="CA749" s="102"/>
      <c r="CB749" s="102"/>
      <c r="CC749" s="102"/>
      <c r="CD749" s="102"/>
      <c r="CE749" s="102"/>
      <c r="CF749" s="102"/>
      <c r="CG749" s="102"/>
      <c r="CH749" s="102"/>
      <c r="CI749" s="102"/>
      <c r="CJ749" s="102"/>
      <c r="CK749" s="102"/>
      <c r="CL749" s="102"/>
      <c r="CM749" s="102"/>
      <c r="CN749" s="102"/>
      <c r="CO749" s="102"/>
      <c r="CP749" s="102"/>
      <c r="CQ749" s="102"/>
      <c r="CR749" s="102"/>
      <c r="CS749" s="102"/>
      <c r="CT749" s="102"/>
      <c r="CU749" s="102"/>
      <c r="CV749" s="102"/>
      <c r="CW749" s="102"/>
      <c r="CX749" s="102"/>
      <c r="CY749" s="102"/>
      <c r="CZ749" s="102"/>
      <c r="DA749" s="102"/>
      <c r="DB749" s="102"/>
      <c r="DC749" s="102"/>
      <c r="DD749" s="102"/>
      <c r="DE749" s="102"/>
      <c r="DF749" s="102"/>
      <c r="DG749" s="102"/>
      <c r="DH749" s="102"/>
      <c r="DI749" s="102"/>
      <c r="DJ749" s="102"/>
      <c r="DK749" s="102"/>
      <c r="DL749" s="102"/>
      <c r="DM749" s="102"/>
      <c r="DN749" s="102"/>
      <c r="DO749" s="102"/>
      <c r="DP749" s="102"/>
      <c r="DQ749" s="102"/>
      <c r="DR749" s="102"/>
      <c r="DS749" s="102"/>
      <c r="DT749" s="102"/>
    </row>
    <row r="750" spans="9:124" s="95" customFormat="1" x14ac:dyDescent="0.15"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02"/>
      <c r="CF750" s="102"/>
      <c r="CG750" s="102"/>
      <c r="CH750" s="102"/>
      <c r="CI750" s="102"/>
      <c r="CJ750" s="102"/>
      <c r="CK750" s="102"/>
      <c r="CL750" s="102"/>
      <c r="CM750" s="102"/>
      <c r="CN750" s="102"/>
      <c r="CO750" s="102"/>
      <c r="CP750" s="102"/>
      <c r="CQ750" s="102"/>
      <c r="CR750" s="102"/>
      <c r="CS750" s="102"/>
      <c r="CT750" s="102"/>
      <c r="CU750" s="102"/>
      <c r="CV750" s="102"/>
      <c r="CW750" s="102"/>
      <c r="CX750" s="102"/>
      <c r="CY750" s="102"/>
      <c r="CZ750" s="102"/>
      <c r="DA750" s="102"/>
      <c r="DB750" s="102"/>
      <c r="DC750" s="102"/>
      <c r="DD750" s="102"/>
      <c r="DE750" s="102"/>
      <c r="DF750" s="102"/>
      <c r="DG750" s="102"/>
      <c r="DH750" s="102"/>
      <c r="DI750" s="102"/>
      <c r="DJ750" s="102"/>
      <c r="DK750" s="102"/>
      <c r="DL750" s="102"/>
      <c r="DM750" s="102"/>
      <c r="DN750" s="102"/>
      <c r="DO750" s="102"/>
      <c r="DP750" s="102"/>
      <c r="DQ750" s="102"/>
      <c r="DR750" s="102"/>
      <c r="DS750" s="102"/>
      <c r="DT750" s="102"/>
    </row>
    <row r="751" spans="9:124" s="95" customFormat="1" x14ac:dyDescent="0.15"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  <c r="BG751" s="102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102"/>
      <c r="BR751" s="102"/>
      <c r="BS751" s="102"/>
      <c r="BT751" s="102"/>
      <c r="BU751" s="102"/>
      <c r="BV751" s="102"/>
      <c r="BW751" s="102"/>
      <c r="BX751" s="102"/>
      <c r="BY751" s="102"/>
      <c r="BZ751" s="102"/>
      <c r="CA751" s="102"/>
      <c r="CB751" s="102"/>
      <c r="CC751" s="102"/>
      <c r="CD751" s="102"/>
      <c r="CE751" s="102"/>
      <c r="CF751" s="102"/>
      <c r="CG751" s="102"/>
      <c r="CH751" s="102"/>
      <c r="CI751" s="102"/>
      <c r="CJ751" s="102"/>
      <c r="CK751" s="102"/>
      <c r="CL751" s="102"/>
      <c r="CM751" s="102"/>
      <c r="CN751" s="102"/>
      <c r="CO751" s="102"/>
      <c r="CP751" s="102"/>
      <c r="CQ751" s="102"/>
      <c r="CR751" s="102"/>
      <c r="CS751" s="102"/>
      <c r="CT751" s="102"/>
      <c r="CU751" s="102"/>
      <c r="CV751" s="102"/>
      <c r="CW751" s="102"/>
      <c r="CX751" s="102"/>
      <c r="CY751" s="102"/>
      <c r="CZ751" s="102"/>
      <c r="DA751" s="102"/>
      <c r="DB751" s="102"/>
      <c r="DC751" s="102"/>
      <c r="DD751" s="102"/>
      <c r="DE751" s="102"/>
      <c r="DF751" s="102"/>
      <c r="DG751" s="102"/>
      <c r="DH751" s="102"/>
      <c r="DI751" s="102"/>
      <c r="DJ751" s="102"/>
      <c r="DK751" s="102"/>
      <c r="DL751" s="102"/>
      <c r="DM751" s="102"/>
      <c r="DN751" s="102"/>
      <c r="DO751" s="102"/>
      <c r="DP751" s="102"/>
      <c r="DQ751" s="102"/>
      <c r="DR751" s="102"/>
      <c r="DS751" s="102"/>
      <c r="DT751" s="102"/>
    </row>
    <row r="752" spans="9:124" s="95" customFormat="1" x14ac:dyDescent="0.15"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  <c r="BG752" s="102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102"/>
      <c r="BR752" s="102"/>
      <c r="BS752" s="102"/>
      <c r="BT752" s="102"/>
      <c r="BU752" s="102"/>
      <c r="BV752" s="102"/>
      <c r="BW752" s="102"/>
      <c r="BX752" s="102"/>
      <c r="BY752" s="102"/>
      <c r="BZ752" s="102"/>
      <c r="CA752" s="102"/>
      <c r="CB752" s="102"/>
      <c r="CC752" s="102"/>
      <c r="CD752" s="102"/>
      <c r="CE752" s="102"/>
      <c r="CF752" s="102"/>
      <c r="CG752" s="102"/>
      <c r="CH752" s="102"/>
      <c r="CI752" s="102"/>
      <c r="CJ752" s="102"/>
      <c r="CK752" s="102"/>
      <c r="CL752" s="102"/>
      <c r="CM752" s="102"/>
      <c r="CN752" s="102"/>
      <c r="CO752" s="102"/>
      <c r="CP752" s="102"/>
      <c r="CQ752" s="102"/>
      <c r="CR752" s="102"/>
      <c r="CS752" s="102"/>
      <c r="CT752" s="102"/>
      <c r="CU752" s="102"/>
      <c r="CV752" s="102"/>
      <c r="CW752" s="102"/>
      <c r="CX752" s="102"/>
      <c r="CY752" s="102"/>
      <c r="CZ752" s="102"/>
      <c r="DA752" s="102"/>
      <c r="DB752" s="102"/>
      <c r="DC752" s="102"/>
      <c r="DD752" s="102"/>
      <c r="DE752" s="102"/>
      <c r="DF752" s="102"/>
      <c r="DG752" s="102"/>
      <c r="DH752" s="102"/>
      <c r="DI752" s="102"/>
      <c r="DJ752" s="102"/>
      <c r="DK752" s="102"/>
      <c r="DL752" s="102"/>
      <c r="DM752" s="102"/>
      <c r="DN752" s="102"/>
      <c r="DO752" s="102"/>
      <c r="DP752" s="102"/>
      <c r="DQ752" s="102"/>
      <c r="DR752" s="102"/>
      <c r="DS752" s="102"/>
      <c r="DT752" s="102"/>
    </row>
    <row r="753" spans="9:124" s="95" customFormat="1" x14ac:dyDescent="0.15"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  <c r="BG753" s="102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2"/>
      <c r="BR753" s="102"/>
      <c r="BS753" s="102"/>
      <c r="BT753" s="102"/>
      <c r="BU753" s="102"/>
      <c r="BV753" s="102"/>
      <c r="BW753" s="102"/>
      <c r="BX753" s="102"/>
      <c r="BY753" s="102"/>
      <c r="BZ753" s="102"/>
      <c r="CA753" s="102"/>
      <c r="CB753" s="102"/>
      <c r="CC753" s="102"/>
      <c r="CD753" s="102"/>
      <c r="CE753" s="102"/>
      <c r="CF753" s="102"/>
      <c r="CG753" s="102"/>
      <c r="CH753" s="102"/>
      <c r="CI753" s="102"/>
      <c r="CJ753" s="102"/>
      <c r="CK753" s="102"/>
      <c r="CL753" s="102"/>
      <c r="CM753" s="102"/>
      <c r="CN753" s="102"/>
      <c r="CO753" s="102"/>
      <c r="CP753" s="102"/>
      <c r="CQ753" s="102"/>
      <c r="CR753" s="102"/>
      <c r="CS753" s="102"/>
      <c r="CT753" s="102"/>
      <c r="CU753" s="102"/>
      <c r="CV753" s="102"/>
      <c r="CW753" s="102"/>
      <c r="CX753" s="102"/>
      <c r="CY753" s="102"/>
      <c r="CZ753" s="102"/>
      <c r="DA753" s="102"/>
      <c r="DB753" s="102"/>
      <c r="DC753" s="102"/>
      <c r="DD753" s="102"/>
      <c r="DE753" s="102"/>
      <c r="DF753" s="102"/>
      <c r="DG753" s="102"/>
      <c r="DH753" s="102"/>
      <c r="DI753" s="102"/>
      <c r="DJ753" s="102"/>
      <c r="DK753" s="102"/>
      <c r="DL753" s="102"/>
      <c r="DM753" s="102"/>
      <c r="DN753" s="102"/>
      <c r="DO753" s="102"/>
      <c r="DP753" s="102"/>
      <c r="DQ753" s="102"/>
      <c r="DR753" s="102"/>
      <c r="DS753" s="102"/>
      <c r="DT753" s="102"/>
    </row>
    <row r="754" spans="9:124" s="95" customFormat="1" x14ac:dyDescent="0.15"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  <c r="BG754" s="102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2"/>
      <c r="BR754" s="102"/>
      <c r="BS754" s="102"/>
      <c r="BT754" s="102"/>
      <c r="BU754" s="102"/>
      <c r="BV754" s="102"/>
      <c r="BW754" s="102"/>
      <c r="BX754" s="102"/>
      <c r="BY754" s="102"/>
      <c r="BZ754" s="102"/>
      <c r="CA754" s="102"/>
      <c r="CB754" s="102"/>
      <c r="CC754" s="102"/>
      <c r="CD754" s="102"/>
      <c r="CE754" s="102"/>
      <c r="CF754" s="102"/>
      <c r="CG754" s="102"/>
      <c r="CH754" s="102"/>
      <c r="CI754" s="102"/>
      <c r="CJ754" s="102"/>
      <c r="CK754" s="102"/>
      <c r="CL754" s="102"/>
      <c r="CM754" s="102"/>
      <c r="CN754" s="102"/>
      <c r="CO754" s="102"/>
      <c r="CP754" s="102"/>
      <c r="CQ754" s="102"/>
      <c r="CR754" s="102"/>
      <c r="CS754" s="102"/>
      <c r="CT754" s="102"/>
      <c r="CU754" s="102"/>
      <c r="CV754" s="102"/>
      <c r="CW754" s="102"/>
      <c r="CX754" s="102"/>
      <c r="CY754" s="102"/>
      <c r="CZ754" s="102"/>
      <c r="DA754" s="102"/>
      <c r="DB754" s="102"/>
      <c r="DC754" s="102"/>
      <c r="DD754" s="102"/>
      <c r="DE754" s="102"/>
      <c r="DF754" s="102"/>
      <c r="DG754" s="102"/>
      <c r="DH754" s="102"/>
      <c r="DI754" s="102"/>
      <c r="DJ754" s="102"/>
      <c r="DK754" s="102"/>
      <c r="DL754" s="102"/>
      <c r="DM754" s="102"/>
      <c r="DN754" s="102"/>
      <c r="DO754" s="102"/>
      <c r="DP754" s="102"/>
      <c r="DQ754" s="102"/>
      <c r="DR754" s="102"/>
      <c r="DS754" s="102"/>
      <c r="DT754" s="102"/>
    </row>
    <row r="755" spans="9:124" s="95" customFormat="1" x14ac:dyDescent="0.15"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  <c r="CM755" s="102"/>
      <c r="CN755" s="102"/>
      <c r="CO755" s="102"/>
      <c r="CP755" s="102"/>
      <c r="CQ755" s="102"/>
      <c r="CR755" s="102"/>
      <c r="CS755" s="102"/>
      <c r="CT755" s="102"/>
      <c r="CU755" s="102"/>
      <c r="CV755" s="102"/>
      <c r="CW755" s="102"/>
      <c r="CX755" s="102"/>
      <c r="CY755" s="102"/>
      <c r="CZ755" s="102"/>
      <c r="DA755" s="102"/>
      <c r="DB755" s="102"/>
      <c r="DC755" s="102"/>
      <c r="DD755" s="102"/>
      <c r="DE755" s="102"/>
      <c r="DF755" s="102"/>
      <c r="DG755" s="102"/>
      <c r="DH755" s="102"/>
      <c r="DI755" s="102"/>
      <c r="DJ755" s="102"/>
      <c r="DK755" s="102"/>
      <c r="DL755" s="102"/>
      <c r="DM755" s="102"/>
      <c r="DN755" s="102"/>
      <c r="DO755" s="102"/>
      <c r="DP755" s="102"/>
      <c r="DQ755" s="102"/>
      <c r="DR755" s="102"/>
      <c r="DS755" s="102"/>
      <c r="DT755" s="102"/>
    </row>
    <row r="756" spans="9:124" s="95" customFormat="1" x14ac:dyDescent="0.15"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  <c r="BG756" s="102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102"/>
      <c r="BR756" s="102"/>
      <c r="BS756" s="102"/>
      <c r="BT756" s="102"/>
      <c r="BU756" s="102"/>
      <c r="BV756" s="102"/>
      <c r="BW756" s="102"/>
      <c r="BX756" s="102"/>
      <c r="BY756" s="102"/>
      <c r="BZ756" s="102"/>
      <c r="CA756" s="102"/>
      <c r="CB756" s="102"/>
      <c r="CC756" s="102"/>
      <c r="CD756" s="102"/>
      <c r="CE756" s="102"/>
      <c r="CF756" s="102"/>
      <c r="CG756" s="102"/>
      <c r="CH756" s="102"/>
      <c r="CI756" s="102"/>
      <c r="CJ756" s="102"/>
      <c r="CK756" s="102"/>
      <c r="CL756" s="102"/>
      <c r="CM756" s="102"/>
      <c r="CN756" s="102"/>
      <c r="CO756" s="102"/>
      <c r="CP756" s="102"/>
      <c r="CQ756" s="102"/>
      <c r="CR756" s="102"/>
      <c r="CS756" s="102"/>
      <c r="CT756" s="102"/>
      <c r="CU756" s="102"/>
      <c r="CV756" s="102"/>
      <c r="CW756" s="102"/>
      <c r="CX756" s="102"/>
      <c r="CY756" s="102"/>
      <c r="CZ756" s="102"/>
      <c r="DA756" s="102"/>
      <c r="DB756" s="102"/>
      <c r="DC756" s="102"/>
      <c r="DD756" s="102"/>
      <c r="DE756" s="102"/>
      <c r="DF756" s="102"/>
      <c r="DG756" s="102"/>
      <c r="DH756" s="102"/>
      <c r="DI756" s="102"/>
      <c r="DJ756" s="102"/>
      <c r="DK756" s="102"/>
      <c r="DL756" s="102"/>
      <c r="DM756" s="102"/>
      <c r="DN756" s="102"/>
      <c r="DO756" s="102"/>
      <c r="DP756" s="102"/>
      <c r="DQ756" s="102"/>
      <c r="DR756" s="102"/>
      <c r="DS756" s="102"/>
      <c r="DT756" s="102"/>
    </row>
    <row r="757" spans="9:124" s="95" customFormat="1" x14ac:dyDescent="0.15"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  <c r="BG757" s="102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2"/>
      <c r="BR757" s="102"/>
      <c r="BS757" s="102"/>
      <c r="BT757" s="102"/>
      <c r="BU757" s="102"/>
      <c r="BV757" s="102"/>
      <c r="BW757" s="102"/>
      <c r="BX757" s="102"/>
      <c r="BY757" s="102"/>
      <c r="BZ757" s="102"/>
      <c r="CA757" s="102"/>
      <c r="CB757" s="102"/>
      <c r="CC757" s="102"/>
      <c r="CD757" s="102"/>
      <c r="CE757" s="102"/>
      <c r="CF757" s="102"/>
      <c r="CG757" s="102"/>
      <c r="CH757" s="102"/>
      <c r="CI757" s="102"/>
      <c r="CJ757" s="102"/>
      <c r="CK757" s="102"/>
      <c r="CL757" s="102"/>
      <c r="CM757" s="102"/>
      <c r="CN757" s="102"/>
      <c r="CO757" s="102"/>
      <c r="CP757" s="102"/>
      <c r="CQ757" s="102"/>
      <c r="CR757" s="102"/>
      <c r="CS757" s="102"/>
      <c r="CT757" s="102"/>
      <c r="CU757" s="102"/>
      <c r="CV757" s="102"/>
      <c r="CW757" s="102"/>
      <c r="CX757" s="102"/>
      <c r="CY757" s="102"/>
      <c r="CZ757" s="102"/>
      <c r="DA757" s="102"/>
      <c r="DB757" s="102"/>
      <c r="DC757" s="102"/>
      <c r="DD757" s="102"/>
      <c r="DE757" s="102"/>
      <c r="DF757" s="102"/>
      <c r="DG757" s="102"/>
      <c r="DH757" s="102"/>
      <c r="DI757" s="102"/>
      <c r="DJ757" s="102"/>
      <c r="DK757" s="102"/>
      <c r="DL757" s="102"/>
      <c r="DM757" s="102"/>
      <c r="DN757" s="102"/>
      <c r="DO757" s="102"/>
      <c r="DP757" s="102"/>
      <c r="DQ757" s="102"/>
      <c r="DR757" s="102"/>
      <c r="DS757" s="102"/>
      <c r="DT757" s="102"/>
    </row>
    <row r="758" spans="9:124" s="95" customFormat="1" x14ac:dyDescent="0.15"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  <c r="CM758" s="102"/>
      <c r="CN758" s="102"/>
      <c r="CO758" s="102"/>
      <c r="CP758" s="102"/>
      <c r="CQ758" s="102"/>
      <c r="CR758" s="102"/>
      <c r="CS758" s="102"/>
      <c r="CT758" s="102"/>
      <c r="CU758" s="102"/>
      <c r="CV758" s="102"/>
      <c r="CW758" s="102"/>
      <c r="CX758" s="102"/>
      <c r="CY758" s="102"/>
      <c r="CZ758" s="102"/>
      <c r="DA758" s="102"/>
      <c r="DB758" s="102"/>
      <c r="DC758" s="102"/>
      <c r="DD758" s="102"/>
      <c r="DE758" s="102"/>
      <c r="DF758" s="102"/>
      <c r="DG758" s="102"/>
      <c r="DH758" s="102"/>
      <c r="DI758" s="102"/>
      <c r="DJ758" s="102"/>
      <c r="DK758" s="102"/>
      <c r="DL758" s="102"/>
      <c r="DM758" s="102"/>
      <c r="DN758" s="102"/>
      <c r="DO758" s="102"/>
      <c r="DP758" s="102"/>
      <c r="DQ758" s="102"/>
      <c r="DR758" s="102"/>
      <c r="DS758" s="102"/>
      <c r="DT758" s="102"/>
    </row>
    <row r="759" spans="9:124" s="95" customFormat="1" x14ac:dyDescent="0.15"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  <c r="CM759" s="102"/>
      <c r="CN759" s="102"/>
      <c r="CO759" s="102"/>
      <c r="CP759" s="102"/>
      <c r="CQ759" s="102"/>
      <c r="CR759" s="102"/>
      <c r="CS759" s="102"/>
      <c r="CT759" s="102"/>
      <c r="CU759" s="102"/>
      <c r="CV759" s="102"/>
      <c r="CW759" s="102"/>
      <c r="CX759" s="102"/>
      <c r="CY759" s="102"/>
      <c r="CZ759" s="102"/>
      <c r="DA759" s="102"/>
      <c r="DB759" s="102"/>
      <c r="DC759" s="102"/>
      <c r="DD759" s="102"/>
      <c r="DE759" s="102"/>
      <c r="DF759" s="102"/>
      <c r="DG759" s="102"/>
      <c r="DH759" s="102"/>
      <c r="DI759" s="102"/>
      <c r="DJ759" s="102"/>
      <c r="DK759" s="102"/>
      <c r="DL759" s="102"/>
      <c r="DM759" s="102"/>
      <c r="DN759" s="102"/>
      <c r="DO759" s="102"/>
      <c r="DP759" s="102"/>
      <c r="DQ759" s="102"/>
      <c r="DR759" s="102"/>
      <c r="DS759" s="102"/>
      <c r="DT759" s="102"/>
    </row>
    <row r="760" spans="9:124" s="95" customFormat="1" x14ac:dyDescent="0.15"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/>
      <c r="BK760" s="102"/>
      <c r="BL760" s="102"/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  <c r="CM760" s="102"/>
      <c r="CN760" s="102"/>
      <c r="CO760" s="102"/>
      <c r="CP760" s="102"/>
      <c r="CQ760" s="102"/>
      <c r="CR760" s="102"/>
      <c r="CS760" s="102"/>
      <c r="CT760" s="102"/>
      <c r="CU760" s="102"/>
      <c r="CV760" s="102"/>
      <c r="CW760" s="102"/>
      <c r="CX760" s="102"/>
      <c r="CY760" s="102"/>
      <c r="CZ760" s="102"/>
      <c r="DA760" s="102"/>
      <c r="DB760" s="102"/>
      <c r="DC760" s="102"/>
      <c r="DD760" s="102"/>
      <c r="DE760" s="102"/>
      <c r="DF760" s="102"/>
      <c r="DG760" s="102"/>
      <c r="DH760" s="102"/>
      <c r="DI760" s="102"/>
      <c r="DJ760" s="102"/>
      <c r="DK760" s="102"/>
      <c r="DL760" s="102"/>
      <c r="DM760" s="102"/>
      <c r="DN760" s="102"/>
      <c r="DO760" s="102"/>
      <c r="DP760" s="102"/>
      <c r="DQ760" s="102"/>
      <c r="DR760" s="102"/>
      <c r="DS760" s="102"/>
      <c r="DT760" s="102"/>
    </row>
    <row r="761" spans="9:124" s="95" customFormat="1" x14ac:dyDescent="0.15"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/>
      <c r="BK761" s="102"/>
      <c r="BL761" s="102"/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  <c r="CM761" s="102"/>
      <c r="CN761" s="102"/>
      <c r="CO761" s="102"/>
      <c r="CP761" s="102"/>
      <c r="CQ761" s="102"/>
      <c r="CR761" s="102"/>
      <c r="CS761" s="102"/>
      <c r="CT761" s="102"/>
      <c r="CU761" s="102"/>
      <c r="CV761" s="102"/>
      <c r="CW761" s="102"/>
      <c r="CX761" s="102"/>
      <c r="CY761" s="102"/>
      <c r="CZ761" s="102"/>
      <c r="DA761" s="102"/>
      <c r="DB761" s="102"/>
      <c r="DC761" s="102"/>
      <c r="DD761" s="102"/>
      <c r="DE761" s="102"/>
      <c r="DF761" s="102"/>
      <c r="DG761" s="102"/>
      <c r="DH761" s="102"/>
      <c r="DI761" s="102"/>
      <c r="DJ761" s="102"/>
      <c r="DK761" s="102"/>
      <c r="DL761" s="102"/>
      <c r="DM761" s="102"/>
      <c r="DN761" s="102"/>
      <c r="DO761" s="102"/>
      <c r="DP761" s="102"/>
      <c r="DQ761" s="102"/>
      <c r="DR761" s="102"/>
      <c r="DS761" s="102"/>
      <c r="DT761" s="102"/>
    </row>
    <row r="762" spans="9:124" s="95" customFormat="1" x14ac:dyDescent="0.15"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/>
      <c r="BK762" s="102"/>
      <c r="BL762" s="102"/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  <c r="CM762" s="102"/>
      <c r="CN762" s="102"/>
      <c r="CO762" s="102"/>
      <c r="CP762" s="102"/>
      <c r="CQ762" s="102"/>
      <c r="CR762" s="102"/>
      <c r="CS762" s="102"/>
      <c r="CT762" s="102"/>
      <c r="CU762" s="102"/>
      <c r="CV762" s="102"/>
      <c r="CW762" s="102"/>
      <c r="CX762" s="102"/>
      <c r="CY762" s="102"/>
      <c r="CZ762" s="102"/>
      <c r="DA762" s="102"/>
      <c r="DB762" s="102"/>
      <c r="DC762" s="102"/>
      <c r="DD762" s="102"/>
      <c r="DE762" s="102"/>
      <c r="DF762" s="102"/>
      <c r="DG762" s="102"/>
      <c r="DH762" s="102"/>
      <c r="DI762" s="102"/>
      <c r="DJ762" s="102"/>
      <c r="DK762" s="102"/>
      <c r="DL762" s="102"/>
      <c r="DM762" s="102"/>
      <c r="DN762" s="102"/>
      <c r="DO762" s="102"/>
      <c r="DP762" s="102"/>
      <c r="DQ762" s="102"/>
      <c r="DR762" s="102"/>
      <c r="DS762" s="102"/>
      <c r="DT762" s="102"/>
    </row>
    <row r="763" spans="9:124" s="95" customFormat="1" x14ac:dyDescent="0.15"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/>
      <c r="BK763" s="102"/>
      <c r="BL763" s="102"/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  <c r="CM763" s="102"/>
      <c r="CN763" s="102"/>
      <c r="CO763" s="102"/>
      <c r="CP763" s="102"/>
      <c r="CQ763" s="102"/>
      <c r="CR763" s="102"/>
      <c r="CS763" s="102"/>
      <c r="CT763" s="102"/>
      <c r="CU763" s="102"/>
      <c r="CV763" s="102"/>
      <c r="CW763" s="102"/>
      <c r="CX763" s="102"/>
      <c r="CY763" s="102"/>
      <c r="CZ763" s="102"/>
      <c r="DA763" s="102"/>
      <c r="DB763" s="102"/>
      <c r="DC763" s="102"/>
      <c r="DD763" s="102"/>
      <c r="DE763" s="102"/>
      <c r="DF763" s="102"/>
      <c r="DG763" s="102"/>
      <c r="DH763" s="102"/>
      <c r="DI763" s="102"/>
      <c r="DJ763" s="102"/>
      <c r="DK763" s="102"/>
      <c r="DL763" s="102"/>
      <c r="DM763" s="102"/>
      <c r="DN763" s="102"/>
      <c r="DO763" s="102"/>
      <c r="DP763" s="102"/>
      <c r="DQ763" s="102"/>
      <c r="DR763" s="102"/>
      <c r="DS763" s="102"/>
      <c r="DT763" s="102"/>
    </row>
    <row r="764" spans="9:124" s="95" customFormat="1" x14ac:dyDescent="0.15"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/>
      <c r="BK764" s="102"/>
      <c r="BL764" s="102"/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  <c r="CM764" s="102"/>
      <c r="CN764" s="102"/>
      <c r="CO764" s="102"/>
      <c r="CP764" s="102"/>
      <c r="CQ764" s="102"/>
      <c r="CR764" s="102"/>
      <c r="CS764" s="102"/>
      <c r="CT764" s="102"/>
      <c r="CU764" s="102"/>
      <c r="CV764" s="102"/>
      <c r="CW764" s="102"/>
      <c r="CX764" s="102"/>
      <c r="CY764" s="102"/>
      <c r="CZ764" s="102"/>
      <c r="DA764" s="102"/>
      <c r="DB764" s="102"/>
      <c r="DC764" s="102"/>
      <c r="DD764" s="102"/>
      <c r="DE764" s="102"/>
      <c r="DF764" s="102"/>
      <c r="DG764" s="102"/>
      <c r="DH764" s="102"/>
      <c r="DI764" s="102"/>
      <c r="DJ764" s="102"/>
      <c r="DK764" s="102"/>
      <c r="DL764" s="102"/>
      <c r="DM764" s="102"/>
      <c r="DN764" s="102"/>
      <c r="DO764" s="102"/>
      <c r="DP764" s="102"/>
      <c r="DQ764" s="102"/>
      <c r="DR764" s="102"/>
      <c r="DS764" s="102"/>
      <c r="DT764" s="102"/>
    </row>
    <row r="765" spans="9:124" s="95" customFormat="1" x14ac:dyDescent="0.15"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/>
      <c r="BK765" s="102"/>
      <c r="BL765" s="102"/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  <c r="CM765" s="102"/>
      <c r="CN765" s="102"/>
      <c r="CO765" s="102"/>
      <c r="CP765" s="102"/>
      <c r="CQ765" s="102"/>
      <c r="CR765" s="102"/>
      <c r="CS765" s="102"/>
      <c r="CT765" s="102"/>
      <c r="CU765" s="102"/>
      <c r="CV765" s="102"/>
      <c r="CW765" s="102"/>
      <c r="CX765" s="102"/>
      <c r="CY765" s="102"/>
      <c r="CZ765" s="102"/>
      <c r="DA765" s="102"/>
      <c r="DB765" s="102"/>
      <c r="DC765" s="102"/>
      <c r="DD765" s="102"/>
      <c r="DE765" s="102"/>
      <c r="DF765" s="102"/>
      <c r="DG765" s="102"/>
      <c r="DH765" s="102"/>
      <c r="DI765" s="102"/>
      <c r="DJ765" s="102"/>
      <c r="DK765" s="102"/>
      <c r="DL765" s="102"/>
      <c r="DM765" s="102"/>
      <c r="DN765" s="102"/>
      <c r="DO765" s="102"/>
      <c r="DP765" s="102"/>
      <c r="DQ765" s="102"/>
      <c r="DR765" s="102"/>
      <c r="DS765" s="102"/>
      <c r="DT765" s="102"/>
    </row>
    <row r="766" spans="9:124" s="95" customFormat="1" x14ac:dyDescent="0.15"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/>
      <c r="BK766" s="102"/>
      <c r="BL766" s="102"/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  <c r="CM766" s="102"/>
      <c r="CN766" s="102"/>
      <c r="CO766" s="102"/>
      <c r="CP766" s="102"/>
      <c r="CQ766" s="102"/>
      <c r="CR766" s="102"/>
      <c r="CS766" s="102"/>
      <c r="CT766" s="102"/>
      <c r="CU766" s="102"/>
      <c r="CV766" s="102"/>
      <c r="CW766" s="102"/>
      <c r="CX766" s="102"/>
      <c r="CY766" s="102"/>
      <c r="CZ766" s="102"/>
      <c r="DA766" s="102"/>
      <c r="DB766" s="102"/>
      <c r="DC766" s="102"/>
      <c r="DD766" s="102"/>
      <c r="DE766" s="102"/>
      <c r="DF766" s="102"/>
      <c r="DG766" s="102"/>
      <c r="DH766" s="102"/>
      <c r="DI766" s="102"/>
      <c r="DJ766" s="102"/>
      <c r="DK766" s="102"/>
      <c r="DL766" s="102"/>
      <c r="DM766" s="102"/>
      <c r="DN766" s="102"/>
      <c r="DO766" s="102"/>
      <c r="DP766" s="102"/>
      <c r="DQ766" s="102"/>
      <c r="DR766" s="102"/>
      <c r="DS766" s="102"/>
      <c r="DT766" s="102"/>
    </row>
    <row r="767" spans="9:124" s="95" customFormat="1" x14ac:dyDescent="0.15"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/>
      <c r="BK767" s="102"/>
      <c r="BL767" s="102"/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  <c r="CM767" s="102"/>
      <c r="CN767" s="102"/>
      <c r="CO767" s="102"/>
      <c r="CP767" s="102"/>
      <c r="CQ767" s="102"/>
      <c r="CR767" s="102"/>
      <c r="CS767" s="102"/>
      <c r="CT767" s="102"/>
      <c r="CU767" s="102"/>
      <c r="CV767" s="102"/>
      <c r="CW767" s="102"/>
      <c r="CX767" s="102"/>
      <c r="CY767" s="102"/>
      <c r="CZ767" s="102"/>
      <c r="DA767" s="102"/>
      <c r="DB767" s="102"/>
      <c r="DC767" s="102"/>
      <c r="DD767" s="102"/>
      <c r="DE767" s="102"/>
      <c r="DF767" s="102"/>
      <c r="DG767" s="102"/>
      <c r="DH767" s="102"/>
      <c r="DI767" s="102"/>
      <c r="DJ767" s="102"/>
      <c r="DK767" s="102"/>
      <c r="DL767" s="102"/>
      <c r="DM767" s="102"/>
      <c r="DN767" s="102"/>
      <c r="DO767" s="102"/>
      <c r="DP767" s="102"/>
      <c r="DQ767" s="102"/>
      <c r="DR767" s="102"/>
      <c r="DS767" s="102"/>
      <c r="DT767" s="102"/>
    </row>
    <row r="768" spans="9:124" s="95" customFormat="1" x14ac:dyDescent="0.15"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/>
      <c r="BK768" s="102"/>
      <c r="BL768" s="102"/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  <c r="CM768" s="102"/>
      <c r="CN768" s="102"/>
      <c r="CO768" s="102"/>
      <c r="CP768" s="102"/>
      <c r="CQ768" s="102"/>
      <c r="CR768" s="102"/>
      <c r="CS768" s="102"/>
      <c r="CT768" s="102"/>
      <c r="CU768" s="102"/>
      <c r="CV768" s="102"/>
      <c r="CW768" s="102"/>
      <c r="CX768" s="102"/>
      <c r="CY768" s="102"/>
      <c r="CZ768" s="102"/>
      <c r="DA768" s="102"/>
      <c r="DB768" s="102"/>
      <c r="DC768" s="102"/>
      <c r="DD768" s="102"/>
      <c r="DE768" s="102"/>
      <c r="DF768" s="102"/>
      <c r="DG768" s="102"/>
      <c r="DH768" s="102"/>
      <c r="DI768" s="102"/>
      <c r="DJ768" s="102"/>
      <c r="DK768" s="102"/>
      <c r="DL768" s="102"/>
      <c r="DM768" s="102"/>
      <c r="DN768" s="102"/>
      <c r="DO768" s="102"/>
      <c r="DP768" s="102"/>
      <c r="DQ768" s="102"/>
      <c r="DR768" s="102"/>
      <c r="DS768" s="102"/>
      <c r="DT768" s="102"/>
    </row>
    <row r="769" spans="9:124" s="95" customFormat="1" x14ac:dyDescent="0.15"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/>
      <c r="BK769" s="102"/>
      <c r="BL769" s="102"/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  <c r="CM769" s="102"/>
      <c r="CN769" s="102"/>
      <c r="CO769" s="102"/>
      <c r="CP769" s="102"/>
      <c r="CQ769" s="102"/>
      <c r="CR769" s="102"/>
      <c r="CS769" s="102"/>
      <c r="CT769" s="102"/>
      <c r="CU769" s="102"/>
      <c r="CV769" s="102"/>
      <c r="CW769" s="102"/>
      <c r="CX769" s="102"/>
      <c r="CY769" s="102"/>
      <c r="CZ769" s="102"/>
      <c r="DA769" s="102"/>
      <c r="DB769" s="102"/>
      <c r="DC769" s="102"/>
      <c r="DD769" s="102"/>
      <c r="DE769" s="102"/>
      <c r="DF769" s="102"/>
      <c r="DG769" s="102"/>
      <c r="DH769" s="102"/>
      <c r="DI769" s="102"/>
      <c r="DJ769" s="102"/>
      <c r="DK769" s="102"/>
      <c r="DL769" s="102"/>
      <c r="DM769" s="102"/>
      <c r="DN769" s="102"/>
      <c r="DO769" s="102"/>
      <c r="DP769" s="102"/>
      <c r="DQ769" s="102"/>
      <c r="DR769" s="102"/>
      <c r="DS769" s="102"/>
      <c r="DT769" s="102"/>
    </row>
    <row r="770" spans="9:124" s="95" customFormat="1" x14ac:dyDescent="0.15"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/>
      <c r="BK770" s="102"/>
      <c r="BL770" s="102"/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  <c r="CM770" s="102"/>
      <c r="CN770" s="102"/>
      <c r="CO770" s="102"/>
      <c r="CP770" s="102"/>
      <c r="CQ770" s="102"/>
      <c r="CR770" s="102"/>
      <c r="CS770" s="102"/>
      <c r="CT770" s="102"/>
      <c r="CU770" s="102"/>
      <c r="CV770" s="102"/>
      <c r="CW770" s="102"/>
      <c r="CX770" s="102"/>
      <c r="CY770" s="102"/>
      <c r="CZ770" s="102"/>
      <c r="DA770" s="102"/>
      <c r="DB770" s="102"/>
      <c r="DC770" s="102"/>
      <c r="DD770" s="102"/>
      <c r="DE770" s="102"/>
      <c r="DF770" s="102"/>
      <c r="DG770" s="102"/>
      <c r="DH770" s="102"/>
      <c r="DI770" s="102"/>
      <c r="DJ770" s="102"/>
      <c r="DK770" s="102"/>
      <c r="DL770" s="102"/>
      <c r="DM770" s="102"/>
      <c r="DN770" s="102"/>
      <c r="DO770" s="102"/>
      <c r="DP770" s="102"/>
      <c r="DQ770" s="102"/>
      <c r="DR770" s="102"/>
      <c r="DS770" s="102"/>
      <c r="DT770" s="102"/>
    </row>
    <row r="771" spans="9:124" s="95" customFormat="1" x14ac:dyDescent="0.15"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  <c r="BG771" s="102"/>
      <c r="BH771" s="102"/>
      <c r="BI771" s="102"/>
      <c r="BJ771" s="102"/>
      <c r="BK771" s="102"/>
      <c r="BL771" s="102"/>
      <c r="BM771" s="102"/>
      <c r="BN771" s="102"/>
      <c r="BO771" s="102"/>
      <c r="BP771" s="102"/>
      <c r="BQ771" s="102"/>
      <c r="BR771" s="102"/>
      <c r="BS771" s="102"/>
      <c r="BT771" s="102"/>
      <c r="BU771" s="102"/>
      <c r="BV771" s="102"/>
      <c r="BW771" s="102"/>
      <c r="BX771" s="102"/>
      <c r="BY771" s="102"/>
      <c r="BZ771" s="102"/>
      <c r="CA771" s="102"/>
      <c r="CB771" s="102"/>
      <c r="CC771" s="102"/>
      <c r="CD771" s="102"/>
      <c r="CE771" s="102"/>
      <c r="CF771" s="102"/>
      <c r="CG771" s="102"/>
      <c r="CH771" s="102"/>
      <c r="CI771" s="102"/>
      <c r="CJ771" s="102"/>
      <c r="CK771" s="102"/>
      <c r="CL771" s="102"/>
      <c r="CM771" s="102"/>
      <c r="CN771" s="102"/>
      <c r="CO771" s="102"/>
      <c r="CP771" s="102"/>
      <c r="CQ771" s="102"/>
      <c r="CR771" s="102"/>
      <c r="CS771" s="102"/>
      <c r="CT771" s="102"/>
      <c r="CU771" s="102"/>
      <c r="CV771" s="102"/>
      <c r="CW771" s="102"/>
      <c r="CX771" s="102"/>
      <c r="CY771" s="102"/>
      <c r="CZ771" s="102"/>
      <c r="DA771" s="102"/>
      <c r="DB771" s="102"/>
      <c r="DC771" s="102"/>
      <c r="DD771" s="102"/>
      <c r="DE771" s="102"/>
      <c r="DF771" s="102"/>
      <c r="DG771" s="102"/>
      <c r="DH771" s="102"/>
      <c r="DI771" s="102"/>
      <c r="DJ771" s="102"/>
      <c r="DK771" s="102"/>
      <c r="DL771" s="102"/>
      <c r="DM771" s="102"/>
      <c r="DN771" s="102"/>
      <c r="DO771" s="102"/>
      <c r="DP771" s="102"/>
      <c r="DQ771" s="102"/>
      <c r="DR771" s="102"/>
      <c r="DS771" s="102"/>
      <c r="DT771" s="102"/>
    </row>
    <row r="772" spans="9:124" s="95" customFormat="1" x14ac:dyDescent="0.15"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  <c r="BG772" s="102"/>
      <c r="BH772" s="102"/>
      <c r="BI772" s="102"/>
      <c r="BJ772" s="102"/>
      <c r="BK772" s="102"/>
      <c r="BL772" s="102"/>
      <c r="BM772" s="102"/>
      <c r="BN772" s="102"/>
      <c r="BO772" s="102"/>
      <c r="BP772" s="102"/>
      <c r="BQ772" s="102"/>
      <c r="BR772" s="102"/>
      <c r="BS772" s="102"/>
      <c r="BT772" s="102"/>
      <c r="BU772" s="102"/>
      <c r="BV772" s="102"/>
      <c r="BW772" s="102"/>
      <c r="BX772" s="102"/>
      <c r="BY772" s="102"/>
      <c r="BZ772" s="102"/>
      <c r="CA772" s="102"/>
      <c r="CB772" s="102"/>
      <c r="CC772" s="102"/>
      <c r="CD772" s="102"/>
      <c r="CE772" s="102"/>
      <c r="CF772" s="102"/>
      <c r="CG772" s="102"/>
      <c r="CH772" s="102"/>
      <c r="CI772" s="102"/>
      <c r="CJ772" s="102"/>
      <c r="CK772" s="102"/>
      <c r="CL772" s="102"/>
      <c r="CM772" s="102"/>
      <c r="CN772" s="102"/>
      <c r="CO772" s="102"/>
      <c r="CP772" s="102"/>
      <c r="CQ772" s="102"/>
      <c r="CR772" s="102"/>
      <c r="CS772" s="102"/>
      <c r="CT772" s="102"/>
      <c r="CU772" s="102"/>
      <c r="CV772" s="102"/>
      <c r="CW772" s="102"/>
      <c r="CX772" s="102"/>
      <c r="CY772" s="102"/>
      <c r="CZ772" s="102"/>
      <c r="DA772" s="102"/>
      <c r="DB772" s="102"/>
      <c r="DC772" s="102"/>
      <c r="DD772" s="102"/>
      <c r="DE772" s="102"/>
      <c r="DF772" s="102"/>
      <c r="DG772" s="102"/>
      <c r="DH772" s="102"/>
      <c r="DI772" s="102"/>
      <c r="DJ772" s="102"/>
      <c r="DK772" s="102"/>
      <c r="DL772" s="102"/>
      <c r="DM772" s="102"/>
      <c r="DN772" s="102"/>
      <c r="DO772" s="102"/>
      <c r="DP772" s="102"/>
      <c r="DQ772" s="102"/>
      <c r="DR772" s="102"/>
      <c r="DS772" s="102"/>
      <c r="DT772" s="102"/>
    </row>
    <row r="773" spans="9:124" s="95" customFormat="1" x14ac:dyDescent="0.15"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  <c r="BG773" s="102"/>
      <c r="BH773" s="102"/>
      <c r="BI773" s="102"/>
      <c r="BJ773" s="102"/>
      <c r="BK773" s="102"/>
      <c r="BL773" s="102"/>
      <c r="BM773" s="102"/>
      <c r="BN773" s="102"/>
      <c r="BO773" s="102"/>
      <c r="BP773" s="102"/>
      <c r="BQ773" s="102"/>
      <c r="BR773" s="102"/>
      <c r="BS773" s="102"/>
      <c r="BT773" s="102"/>
      <c r="BU773" s="102"/>
      <c r="BV773" s="102"/>
      <c r="BW773" s="102"/>
      <c r="BX773" s="102"/>
      <c r="BY773" s="102"/>
      <c r="BZ773" s="102"/>
      <c r="CA773" s="102"/>
      <c r="CB773" s="102"/>
      <c r="CC773" s="102"/>
      <c r="CD773" s="102"/>
      <c r="CE773" s="102"/>
      <c r="CF773" s="102"/>
      <c r="CG773" s="102"/>
      <c r="CH773" s="102"/>
      <c r="CI773" s="102"/>
      <c r="CJ773" s="102"/>
      <c r="CK773" s="102"/>
      <c r="CL773" s="102"/>
      <c r="CM773" s="102"/>
      <c r="CN773" s="102"/>
      <c r="CO773" s="102"/>
      <c r="CP773" s="102"/>
      <c r="CQ773" s="102"/>
      <c r="CR773" s="102"/>
      <c r="CS773" s="102"/>
      <c r="CT773" s="102"/>
      <c r="CU773" s="102"/>
      <c r="CV773" s="102"/>
      <c r="CW773" s="102"/>
      <c r="CX773" s="102"/>
      <c r="CY773" s="102"/>
      <c r="CZ773" s="102"/>
      <c r="DA773" s="102"/>
      <c r="DB773" s="102"/>
      <c r="DC773" s="102"/>
      <c r="DD773" s="102"/>
      <c r="DE773" s="102"/>
      <c r="DF773" s="102"/>
      <c r="DG773" s="102"/>
      <c r="DH773" s="102"/>
      <c r="DI773" s="102"/>
      <c r="DJ773" s="102"/>
      <c r="DK773" s="102"/>
      <c r="DL773" s="102"/>
      <c r="DM773" s="102"/>
      <c r="DN773" s="102"/>
      <c r="DO773" s="102"/>
      <c r="DP773" s="102"/>
      <c r="DQ773" s="102"/>
      <c r="DR773" s="102"/>
      <c r="DS773" s="102"/>
      <c r="DT773" s="102"/>
    </row>
    <row r="774" spans="9:124" s="95" customFormat="1" x14ac:dyDescent="0.15"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  <c r="BG774" s="102"/>
      <c r="BH774" s="102"/>
      <c r="BI774" s="102"/>
      <c r="BJ774" s="102"/>
      <c r="BK774" s="102"/>
      <c r="BL774" s="102"/>
      <c r="BM774" s="102"/>
      <c r="BN774" s="102"/>
      <c r="BO774" s="102"/>
      <c r="BP774" s="102"/>
      <c r="BQ774" s="102"/>
      <c r="BR774" s="102"/>
      <c r="BS774" s="102"/>
      <c r="BT774" s="102"/>
      <c r="BU774" s="102"/>
      <c r="BV774" s="102"/>
      <c r="BW774" s="102"/>
      <c r="BX774" s="102"/>
      <c r="BY774" s="102"/>
      <c r="BZ774" s="102"/>
      <c r="CA774" s="102"/>
      <c r="CB774" s="102"/>
      <c r="CC774" s="102"/>
      <c r="CD774" s="102"/>
      <c r="CE774" s="102"/>
      <c r="CF774" s="102"/>
      <c r="CG774" s="102"/>
      <c r="CH774" s="102"/>
      <c r="CI774" s="102"/>
      <c r="CJ774" s="102"/>
      <c r="CK774" s="102"/>
      <c r="CL774" s="102"/>
      <c r="CM774" s="102"/>
      <c r="CN774" s="102"/>
      <c r="CO774" s="102"/>
      <c r="CP774" s="102"/>
      <c r="CQ774" s="102"/>
      <c r="CR774" s="102"/>
      <c r="CS774" s="102"/>
      <c r="CT774" s="102"/>
      <c r="CU774" s="102"/>
      <c r="CV774" s="102"/>
      <c r="CW774" s="102"/>
      <c r="CX774" s="102"/>
      <c r="CY774" s="102"/>
      <c r="CZ774" s="102"/>
      <c r="DA774" s="102"/>
      <c r="DB774" s="102"/>
      <c r="DC774" s="102"/>
      <c r="DD774" s="102"/>
      <c r="DE774" s="102"/>
      <c r="DF774" s="102"/>
      <c r="DG774" s="102"/>
      <c r="DH774" s="102"/>
      <c r="DI774" s="102"/>
      <c r="DJ774" s="102"/>
      <c r="DK774" s="102"/>
      <c r="DL774" s="102"/>
      <c r="DM774" s="102"/>
      <c r="DN774" s="102"/>
      <c r="DO774" s="102"/>
      <c r="DP774" s="102"/>
      <c r="DQ774" s="102"/>
      <c r="DR774" s="102"/>
      <c r="DS774" s="102"/>
      <c r="DT774" s="102"/>
    </row>
    <row r="775" spans="9:124" s="95" customFormat="1" x14ac:dyDescent="0.15"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  <c r="CM775" s="102"/>
      <c r="CN775" s="102"/>
      <c r="CO775" s="102"/>
      <c r="CP775" s="102"/>
      <c r="CQ775" s="102"/>
      <c r="CR775" s="102"/>
      <c r="CS775" s="102"/>
      <c r="CT775" s="102"/>
      <c r="CU775" s="102"/>
      <c r="CV775" s="102"/>
      <c r="CW775" s="102"/>
      <c r="CX775" s="102"/>
      <c r="CY775" s="102"/>
      <c r="CZ775" s="102"/>
      <c r="DA775" s="102"/>
      <c r="DB775" s="102"/>
      <c r="DC775" s="102"/>
      <c r="DD775" s="102"/>
      <c r="DE775" s="102"/>
      <c r="DF775" s="102"/>
      <c r="DG775" s="102"/>
      <c r="DH775" s="102"/>
      <c r="DI775" s="102"/>
      <c r="DJ775" s="102"/>
      <c r="DK775" s="102"/>
      <c r="DL775" s="102"/>
      <c r="DM775" s="102"/>
      <c r="DN775" s="102"/>
      <c r="DO775" s="102"/>
      <c r="DP775" s="102"/>
      <c r="DQ775" s="102"/>
      <c r="DR775" s="102"/>
      <c r="DS775" s="102"/>
      <c r="DT775" s="102"/>
    </row>
    <row r="776" spans="9:124" s="95" customFormat="1" x14ac:dyDescent="0.15"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  <c r="CM776" s="102"/>
      <c r="CN776" s="102"/>
      <c r="CO776" s="102"/>
      <c r="CP776" s="102"/>
      <c r="CQ776" s="102"/>
      <c r="CR776" s="102"/>
      <c r="CS776" s="102"/>
      <c r="CT776" s="102"/>
      <c r="CU776" s="102"/>
      <c r="CV776" s="102"/>
      <c r="CW776" s="102"/>
      <c r="CX776" s="102"/>
      <c r="CY776" s="102"/>
      <c r="CZ776" s="102"/>
      <c r="DA776" s="102"/>
      <c r="DB776" s="102"/>
      <c r="DC776" s="102"/>
      <c r="DD776" s="102"/>
      <c r="DE776" s="102"/>
      <c r="DF776" s="102"/>
      <c r="DG776" s="102"/>
      <c r="DH776" s="102"/>
      <c r="DI776" s="102"/>
      <c r="DJ776" s="102"/>
      <c r="DK776" s="102"/>
      <c r="DL776" s="102"/>
      <c r="DM776" s="102"/>
      <c r="DN776" s="102"/>
      <c r="DO776" s="102"/>
      <c r="DP776" s="102"/>
      <c r="DQ776" s="102"/>
      <c r="DR776" s="102"/>
      <c r="DS776" s="102"/>
      <c r="DT776" s="102"/>
    </row>
    <row r="777" spans="9:124" s="95" customFormat="1" x14ac:dyDescent="0.15"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  <c r="CM777" s="102"/>
      <c r="CN777" s="102"/>
      <c r="CO777" s="102"/>
      <c r="CP777" s="102"/>
      <c r="CQ777" s="102"/>
      <c r="CR777" s="102"/>
      <c r="CS777" s="102"/>
      <c r="CT777" s="102"/>
      <c r="CU777" s="102"/>
      <c r="CV777" s="102"/>
      <c r="CW777" s="102"/>
      <c r="CX777" s="102"/>
      <c r="CY777" s="102"/>
      <c r="CZ777" s="102"/>
      <c r="DA777" s="102"/>
      <c r="DB777" s="102"/>
      <c r="DC777" s="102"/>
      <c r="DD777" s="102"/>
      <c r="DE777" s="102"/>
      <c r="DF777" s="102"/>
      <c r="DG777" s="102"/>
      <c r="DH777" s="102"/>
      <c r="DI777" s="102"/>
      <c r="DJ777" s="102"/>
      <c r="DK777" s="102"/>
      <c r="DL777" s="102"/>
      <c r="DM777" s="102"/>
      <c r="DN777" s="102"/>
      <c r="DO777" s="102"/>
      <c r="DP777" s="102"/>
      <c r="DQ777" s="102"/>
      <c r="DR777" s="102"/>
      <c r="DS777" s="102"/>
      <c r="DT777" s="102"/>
    </row>
    <row r="778" spans="9:124" s="95" customFormat="1" x14ac:dyDescent="0.15"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  <c r="CM778" s="102"/>
      <c r="CN778" s="102"/>
      <c r="CO778" s="102"/>
      <c r="CP778" s="102"/>
      <c r="CQ778" s="102"/>
      <c r="CR778" s="102"/>
      <c r="CS778" s="102"/>
      <c r="CT778" s="102"/>
      <c r="CU778" s="102"/>
      <c r="CV778" s="102"/>
      <c r="CW778" s="102"/>
      <c r="CX778" s="102"/>
      <c r="CY778" s="102"/>
      <c r="CZ778" s="102"/>
      <c r="DA778" s="102"/>
      <c r="DB778" s="102"/>
      <c r="DC778" s="102"/>
      <c r="DD778" s="102"/>
      <c r="DE778" s="102"/>
      <c r="DF778" s="102"/>
      <c r="DG778" s="102"/>
      <c r="DH778" s="102"/>
      <c r="DI778" s="102"/>
      <c r="DJ778" s="102"/>
      <c r="DK778" s="102"/>
      <c r="DL778" s="102"/>
      <c r="DM778" s="102"/>
      <c r="DN778" s="102"/>
      <c r="DO778" s="102"/>
      <c r="DP778" s="102"/>
      <c r="DQ778" s="102"/>
      <c r="DR778" s="102"/>
      <c r="DS778" s="102"/>
      <c r="DT778" s="102"/>
    </row>
    <row r="779" spans="9:124" s="95" customFormat="1" x14ac:dyDescent="0.15"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  <c r="BG779" s="102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102"/>
      <c r="BR779" s="102"/>
      <c r="BS779" s="102"/>
      <c r="BT779" s="102"/>
      <c r="BU779" s="102"/>
      <c r="BV779" s="102"/>
      <c r="BW779" s="102"/>
      <c r="BX779" s="102"/>
      <c r="BY779" s="102"/>
      <c r="BZ779" s="102"/>
      <c r="CA779" s="102"/>
      <c r="CB779" s="102"/>
      <c r="CC779" s="102"/>
      <c r="CD779" s="102"/>
      <c r="CE779" s="102"/>
      <c r="CF779" s="102"/>
      <c r="CG779" s="102"/>
      <c r="CH779" s="102"/>
      <c r="CI779" s="102"/>
      <c r="CJ779" s="102"/>
      <c r="CK779" s="102"/>
      <c r="CL779" s="102"/>
      <c r="CM779" s="102"/>
      <c r="CN779" s="102"/>
      <c r="CO779" s="102"/>
      <c r="CP779" s="102"/>
      <c r="CQ779" s="102"/>
      <c r="CR779" s="102"/>
      <c r="CS779" s="102"/>
      <c r="CT779" s="102"/>
      <c r="CU779" s="102"/>
      <c r="CV779" s="102"/>
      <c r="CW779" s="102"/>
      <c r="CX779" s="102"/>
      <c r="CY779" s="102"/>
      <c r="CZ779" s="102"/>
      <c r="DA779" s="102"/>
      <c r="DB779" s="102"/>
      <c r="DC779" s="102"/>
      <c r="DD779" s="102"/>
      <c r="DE779" s="102"/>
      <c r="DF779" s="102"/>
      <c r="DG779" s="102"/>
      <c r="DH779" s="102"/>
      <c r="DI779" s="102"/>
      <c r="DJ779" s="102"/>
      <c r="DK779" s="102"/>
      <c r="DL779" s="102"/>
      <c r="DM779" s="102"/>
      <c r="DN779" s="102"/>
      <c r="DO779" s="102"/>
      <c r="DP779" s="102"/>
      <c r="DQ779" s="102"/>
      <c r="DR779" s="102"/>
      <c r="DS779" s="102"/>
      <c r="DT779" s="102"/>
    </row>
    <row r="780" spans="9:124" s="95" customFormat="1" x14ac:dyDescent="0.15"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  <c r="BG780" s="102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2"/>
      <c r="BR780" s="102"/>
      <c r="BS780" s="102"/>
      <c r="BT780" s="102"/>
      <c r="BU780" s="102"/>
      <c r="BV780" s="102"/>
      <c r="BW780" s="102"/>
      <c r="BX780" s="102"/>
      <c r="BY780" s="102"/>
      <c r="BZ780" s="102"/>
      <c r="CA780" s="102"/>
      <c r="CB780" s="102"/>
      <c r="CC780" s="102"/>
      <c r="CD780" s="102"/>
      <c r="CE780" s="102"/>
      <c r="CF780" s="102"/>
      <c r="CG780" s="102"/>
      <c r="CH780" s="102"/>
      <c r="CI780" s="102"/>
      <c r="CJ780" s="102"/>
      <c r="CK780" s="102"/>
      <c r="CL780" s="102"/>
      <c r="CM780" s="102"/>
      <c r="CN780" s="102"/>
      <c r="CO780" s="102"/>
      <c r="CP780" s="102"/>
      <c r="CQ780" s="102"/>
      <c r="CR780" s="102"/>
      <c r="CS780" s="102"/>
      <c r="CT780" s="102"/>
      <c r="CU780" s="102"/>
      <c r="CV780" s="102"/>
      <c r="CW780" s="102"/>
      <c r="CX780" s="102"/>
      <c r="CY780" s="102"/>
      <c r="CZ780" s="102"/>
      <c r="DA780" s="102"/>
      <c r="DB780" s="102"/>
      <c r="DC780" s="102"/>
      <c r="DD780" s="102"/>
      <c r="DE780" s="102"/>
      <c r="DF780" s="102"/>
      <c r="DG780" s="102"/>
      <c r="DH780" s="102"/>
      <c r="DI780" s="102"/>
      <c r="DJ780" s="102"/>
      <c r="DK780" s="102"/>
      <c r="DL780" s="102"/>
      <c r="DM780" s="102"/>
      <c r="DN780" s="102"/>
      <c r="DO780" s="102"/>
      <c r="DP780" s="102"/>
      <c r="DQ780" s="102"/>
      <c r="DR780" s="102"/>
      <c r="DS780" s="102"/>
      <c r="DT780" s="102"/>
    </row>
    <row r="781" spans="9:124" s="95" customFormat="1" x14ac:dyDescent="0.15"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  <c r="CM781" s="102"/>
      <c r="CN781" s="102"/>
      <c r="CO781" s="102"/>
      <c r="CP781" s="102"/>
      <c r="CQ781" s="102"/>
      <c r="CR781" s="102"/>
      <c r="CS781" s="102"/>
      <c r="CT781" s="102"/>
      <c r="CU781" s="102"/>
      <c r="CV781" s="102"/>
      <c r="CW781" s="102"/>
      <c r="CX781" s="102"/>
      <c r="CY781" s="102"/>
      <c r="CZ781" s="102"/>
      <c r="DA781" s="102"/>
      <c r="DB781" s="102"/>
      <c r="DC781" s="102"/>
      <c r="DD781" s="102"/>
      <c r="DE781" s="102"/>
      <c r="DF781" s="102"/>
      <c r="DG781" s="102"/>
      <c r="DH781" s="102"/>
      <c r="DI781" s="102"/>
      <c r="DJ781" s="102"/>
      <c r="DK781" s="102"/>
      <c r="DL781" s="102"/>
      <c r="DM781" s="102"/>
      <c r="DN781" s="102"/>
      <c r="DO781" s="102"/>
      <c r="DP781" s="102"/>
      <c r="DQ781" s="102"/>
      <c r="DR781" s="102"/>
      <c r="DS781" s="102"/>
      <c r="DT781" s="102"/>
    </row>
    <row r="782" spans="9:124" s="95" customFormat="1" x14ac:dyDescent="0.15"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  <c r="CM782" s="102"/>
      <c r="CN782" s="102"/>
      <c r="CO782" s="102"/>
      <c r="CP782" s="102"/>
      <c r="CQ782" s="102"/>
      <c r="CR782" s="102"/>
      <c r="CS782" s="102"/>
      <c r="CT782" s="102"/>
      <c r="CU782" s="102"/>
      <c r="CV782" s="102"/>
      <c r="CW782" s="102"/>
      <c r="CX782" s="102"/>
      <c r="CY782" s="102"/>
      <c r="CZ782" s="102"/>
      <c r="DA782" s="102"/>
      <c r="DB782" s="102"/>
      <c r="DC782" s="102"/>
      <c r="DD782" s="102"/>
      <c r="DE782" s="102"/>
      <c r="DF782" s="102"/>
      <c r="DG782" s="102"/>
      <c r="DH782" s="102"/>
      <c r="DI782" s="102"/>
      <c r="DJ782" s="102"/>
      <c r="DK782" s="102"/>
      <c r="DL782" s="102"/>
      <c r="DM782" s="102"/>
      <c r="DN782" s="102"/>
      <c r="DO782" s="102"/>
      <c r="DP782" s="102"/>
      <c r="DQ782" s="102"/>
      <c r="DR782" s="102"/>
      <c r="DS782" s="102"/>
      <c r="DT782" s="102"/>
    </row>
    <row r="783" spans="9:124" s="95" customFormat="1" x14ac:dyDescent="0.15"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  <c r="CM783" s="102"/>
      <c r="CN783" s="102"/>
      <c r="CO783" s="102"/>
      <c r="CP783" s="102"/>
      <c r="CQ783" s="102"/>
      <c r="CR783" s="102"/>
      <c r="CS783" s="102"/>
      <c r="CT783" s="102"/>
      <c r="CU783" s="102"/>
      <c r="CV783" s="102"/>
      <c r="CW783" s="102"/>
      <c r="CX783" s="102"/>
      <c r="CY783" s="102"/>
      <c r="CZ783" s="102"/>
      <c r="DA783" s="102"/>
      <c r="DB783" s="102"/>
      <c r="DC783" s="102"/>
      <c r="DD783" s="102"/>
      <c r="DE783" s="102"/>
      <c r="DF783" s="102"/>
      <c r="DG783" s="102"/>
      <c r="DH783" s="102"/>
      <c r="DI783" s="102"/>
      <c r="DJ783" s="102"/>
      <c r="DK783" s="102"/>
      <c r="DL783" s="102"/>
      <c r="DM783" s="102"/>
      <c r="DN783" s="102"/>
      <c r="DO783" s="102"/>
      <c r="DP783" s="102"/>
      <c r="DQ783" s="102"/>
      <c r="DR783" s="102"/>
      <c r="DS783" s="102"/>
      <c r="DT783" s="102"/>
    </row>
    <row r="784" spans="9:124" s="95" customFormat="1" x14ac:dyDescent="0.15"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  <c r="CM784" s="102"/>
      <c r="CN784" s="102"/>
      <c r="CO784" s="102"/>
      <c r="CP784" s="102"/>
      <c r="CQ784" s="102"/>
      <c r="CR784" s="102"/>
      <c r="CS784" s="102"/>
      <c r="CT784" s="102"/>
      <c r="CU784" s="102"/>
      <c r="CV784" s="102"/>
      <c r="CW784" s="102"/>
      <c r="CX784" s="102"/>
      <c r="CY784" s="102"/>
      <c r="CZ784" s="102"/>
      <c r="DA784" s="102"/>
      <c r="DB784" s="102"/>
      <c r="DC784" s="102"/>
      <c r="DD784" s="102"/>
      <c r="DE784" s="102"/>
      <c r="DF784" s="102"/>
      <c r="DG784" s="102"/>
      <c r="DH784" s="102"/>
      <c r="DI784" s="102"/>
      <c r="DJ784" s="102"/>
      <c r="DK784" s="102"/>
      <c r="DL784" s="102"/>
      <c r="DM784" s="102"/>
      <c r="DN784" s="102"/>
      <c r="DO784" s="102"/>
      <c r="DP784" s="102"/>
      <c r="DQ784" s="102"/>
      <c r="DR784" s="102"/>
      <c r="DS784" s="102"/>
      <c r="DT784" s="102"/>
    </row>
    <row r="785" spans="9:124" s="95" customFormat="1" x14ac:dyDescent="0.15"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  <c r="CM785" s="102"/>
      <c r="CN785" s="102"/>
      <c r="CO785" s="102"/>
      <c r="CP785" s="102"/>
      <c r="CQ785" s="102"/>
      <c r="CR785" s="102"/>
      <c r="CS785" s="102"/>
      <c r="CT785" s="102"/>
      <c r="CU785" s="102"/>
      <c r="CV785" s="102"/>
      <c r="CW785" s="102"/>
      <c r="CX785" s="102"/>
      <c r="CY785" s="102"/>
      <c r="CZ785" s="102"/>
      <c r="DA785" s="102"/>
      <c r="DB785" s="102"/>
      <c r="DC785" s="102"/>
      <c r="DD785" s="102"/>
      <c r="DE785" s="102"/>
      <c r="DF785" s="102"/>
      <c r="DG785" s="102"/>
      <c r="DH785" s="102"/>
      <c r="DI785" s="102"/>
      <c r="DJ785" s="102"/>
      <c r="DK785" s="102"/>
      <c r="DL785" s="102"/>
      <c r="DM785" s="102"/>
      <c r="DN785" s="102"/>
      <c r="DO785" s="102"/>
      <c r="DP785" s="102"/>
      <c r="DQ785" s="102"/>
      <c r="DR785" s="102"/>
      <c r="DS785" s="102"/>
      <c r="DT785" s="102"/>
    </row>
    <row r="786" spans="9:124" s="95" customFormat="1" x14ac:dyDescent="0.15"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  <c r="CM786" s="102"/>
      <c r="CN786" s="102"/>
      <c r="CO786" s="102"/>
      <c r="CP786" s="102"/>
      <c r="CQ786" s="102"/>
      <c r="CR786" s="102"/>
      <c r="CS786" s="102"/>
      <c r="CT786" s="102"/>
      <c r="CU786" s="102"/>
      <c r="CV786" s="102"/>
      <c r="CW786" s="102"/>
      <c r="CX786" s="102"/>
      <c r="CY786" s="102"/>
      <c r="CZ786" s="102"/>
      <c r="DA786" s="102"/>
      <c r="DB786" s="102"/>
      <c r="DC786" s="102"/>
      <c r="DD786" s="102"/>
      <c r="DE786" s="102"/>
      <c r="DF786" s="102"/>
      <c r="DG786" s="102"/>
      <c r="DH786" s="102"/>
      <c r="DI786" s="102"/>
      <c r="DJ786" s="102"/>
      <c r="DK786" s="102"/>
      <c r="DL786" s="102"/>
      <c r="DM786" s="102"/>
      <c r="DN786" s="102"/>
      <c r="DO786" s="102"/>
      <c r="DP786" s="102"/>
      <c r="DQ786" s="102"/>
      <c r="DR786" s="102"/>
      <c r="DS786" s="102"/>
      <c r="DT786" s="102"/>
    </row>
    <row r="787" spans="9:124" s="95" customFormat="1" x14ac:dyDescent="0.15"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  <c r="CM787" s="102"/>
      <c r="CN787" s="102"/>
      <c r="CO787" s="102"/>
      <c r="CP787" s="102"/>
      <c r="CQ787" s="102"/>
      <c r="CR787" s="102"/>
      <c r="CS787" s="102"/>
      <c r="CT787" s="102"/>
      <c r="CU787" s="102"/>
      <c r="CV787" s="102"/>
      <c r="CW787" s="102"/>
      <c r="CX787" s="102"/>
      <c r="CY787" s="102"/>
      <c r="CZ787" s="102"/>
      <c r="DA787" s="102"/>
      <c r="DB787" s="102"/>
      <c r="DC787" s="102"/>
      <c r="DD787" s="102"/>
      <c r="DE787" s="102"/>
      <c r="DF787" s="102"/>
      <c r="DG787" s="102"/>
      <c r="DH787" s="102"/>
      <c r="DI787" s="102"/>
      <c r="DJ787" s="102"/>
      <c r="DK787" s="102"/>
      <c r="DL787" s="102"/>
      <c r="DM787" s="102"/>
      <c r="DN787" s="102"/>
      <c r="DO787" s="102"/>
      <c r="DP787" s="102"/>
      <c r="DQ787" s="102"/>
      <c r="DR787" s="102"/>
      <c r="DS787" s="102"/>
      <c r="DT787" s="102"/>
    </row>
    <row r="788" spans="9:124" s="95" customFormat="1" x14ac:dyDescent="0.15"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  <c r="CM788" s="102"/>
      <c r="CN788" s="102"/>
      <c r="CO788" s="102"/>
      <c r="CP788" s="102"/>
      <c r="CQ788" s="102"/>
      <c r="CR788" s="102"/>
      <c r="CS788" s="102"/>
      <c r="CT788" s="102"/>
      <c r="CU788" s="102"/>
      <c r="CV788" s="102"/>
      <c r="CW788" s="102"/>
      <c r="CX788" s="102"/>
      <c r="CY788" s="102"/>
      <c r="CZ788" s="102"/>
      <c r="DA788" s="102"/>
      <c r="DB788" s="102"/>
      <c r="DC788" s="102"/>
      <c r="DD788" s="102"/>
      <c r="DE788" s="102"/>
      <c r="DF788" s="102"/>
      <c r="DG788" s="102"/>
      <c r="DH788" s="102"/>
      <c r="DI788" s="102"/>
      <c r="DJ788" s="102"/>
      <c r="DK788" s="102"/>
      <c r="DL788" s="102"/>
      <c r="DM788" s="102"/>
      <c r="DN788" s="102"/>
      <c r="DO788" s="102"/>
      <c r="DP788" s="102"/>
      <c r="DQ788" s="102"/>
      <c r="DR788" s="102"/>
      <c r="DS788" s="102"/>
      <c r="DT788" s="102"/>
    </row>
    <row r="789" spans="9:124" s="95" customFormat="1" x14ac:dyDescent="0.15"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  <c r="CM789" s="102"/>
      <c r="CN789" s="102"/>
      <c r="CO789" s="102"/>
      <c r="CP789" s="102"/>
      <c r="CQ789" s="102"/>
      <c r="CR789" s="102"/>
      <c r="CS789" s="102"/>
      <c r="CT789" s="102"/>
      <c r="CU789" s="102"/>
      <c r="CV789" s="102"/>
      <c r="CW789" s="102"/>
      <c r="CX789" s="102"/>
      <c r="CY789" s="102"/>
      <c r="CZ789" s="102"/>
      <c r="DA789" s="102"/>
      <c r="DB789" s="102"/>
      <c r="DC789" s="102"/>
      <c r="DD789" s="102"/>
      <c r="DE789" s="102"/>
      <c r="DF789" s="102"/>
      <c r="DG789" s="102"/>
      <c r="DH789" s="102"/>
      <c r="DI789" s="102"/>
      <c r="DJ789" s="102"/>
      <c r="DK789" s="102"/>
      <c r="DL789" s="102"/>
      <c r="DM789" s="102"/>
      <c r="DN789" s="102"/>
      <c r="DO789" s="102"/>
      <c r="DP789" s="102"/>
      <c r="DQ789" s="102"/>
      <c r="DR789" s="102"/>
      <c r="DS789" s="102"/>
      <c r="DT789" s="102"/>
    </row>
    <row r="790" spans="9:124" s="95" customFormat="1" x14ac:dyDescent="0.15"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  <c r="CM790" s="102"/>
      <c r="CN790" s="102"/>
      <c r="CO790" s="102"/>
      <c r="CP790" s="102"/>
      <c r="CQ790" s="102"/>
      <c r="CR790" s="102"/>
      <c r="CS790" s="102"/>
      <c r="CT790" s="102"/>
      <c r="CU790" s="102"/>
      <c r="CV790" s="102"/>
      <c r="CW790" s="102"/>
      <c r="CX790" s="102"/>
      <c r="CY790" s="102"/>
      <c r="CZ790" s="102"/>
      <c r="DA790" s="102"/>
      <c r="DB790" s="102"/>
      <c r="DC790" s="102"/>
      <c r="DD790" s="102"/>
      <c r="DE790" s="102"/>
      <c r="DF790" s="102"/>
      <c r="DG790" s="102"/>
      <c r="DH790" s="102"/>
      <c r="DI790" s="102"/>
      <c r="DJ790" s="102"/>
      <c r="DK790" s="102"/>
      <c r="DL790" s="102"/>
      <c r="DM790" s="102"/>
      <c r="DN790" s="102"/>
      <c r="DO790" s="102"/>
      <c r="DP790" s="102"/>
      <c r="DQ790" s="102"/>
      <c r="DR790" s="102"/>
      <c r="DS790" s="102"/>
      <c r="DT790" s="102"/>
    </row>
    <row r="791" spans="9:124" s="95" customFormat="1" x14ac:dyDescent="0.15"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  <c r="CM791" s="102"/>
      <c r="CN791" s="102"/>
      <c r="CO791" s="102"/>
      <c r="CP791" s="102"/>
      <c r="CQ791" s="102"/>
      <c r="CR791" s="102"/>
      <c r="CS791" s="102"/>
      <c r="CT791" s="102"/>
      <c r="CU791" s="102"/>
      <c r="CV791" s="102"/>
      <c r="CW791" s="102"/>
      <c r="CX791" s="102"/>
      <c r="CY791" s="102"/>
      <c r="CZ791" s="102"/>
      <c r="DA791" s="102"/>
      <c r="DB791" s="102"/>
      <c r="DC791" s="102"/>
      <c r="DD791" s="102"/>
      <c r="DE791" s="102"/>
      <c r="DF791" s="102"/>
      <c r="DG791" s="102"/>
      <c r="DH791" s="102"/>
      <c r="DI791" s="102"/>
      <c r="DJ791" s="102"/>
      <c r="DK791" s="102"/>
      <c r="DL791" s="102"/>
      <c r="DM791" s="102"/>
      <c r="DN791" s="102"/>
      <c r="DO791" s="102"/>
      <c r="DP791" s="102"/>
      <c r="DQ791" s="102"/>
      <c r="DR791" s="102"/>
      <c r="DS791" s="102"/>
      <c r="DT791" s="102"/>
    </row>
    <row r="792" spans="9:124" s="95" customFormat="1" x14ac:dyDescent="0.15"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  <c r="CM792" s="102"/>
      <c r="CN792" s="102"/>
      <c r="CO792" s="102"/>
      <c r="CP792" s="102"/>
      <c r="CQ792" s="102"/>
      <c r="CR792" s="102"/>
      <c r="CS792" s="102"/>
      <c r="CT792" s="102"/>
      <c r="CU792" s="102"/>
      <c r="CV792" s="102"/>
      <c r="CW792" s="102"/>
      <c r="CX792" s="102"/>
      <c r="CY792" s="102"/>
      <c r="CZ792" s="102"/>
      <c r="DA792" s="102"/>
      <c r="DB792" s="102"/>
      <c r="DC792" s="102"/>
      <c r="DD792" s="102"/>
      <c r="DE792" s="102"/>
      <c r="DF792" s="102"/>
      <c r="DG792" s="102"/>
      <c r="DH792" s="102"/>
      <c r="DI792" s="102"/>
      <c r="DJ792" s="102"/>
      <c r="DK792" s="102"/>
      <c r="DL792" s="102"/>
      <c r="DM792" s="102"/>
      <c r="DN792" s="102"/>
      <c r="DO792" s="102"/>
      <c r="DP792" s="102"/>
      <c r="DQ792" s="102"/>
      <c r="DR792" s="102"/>
      <c r="DS792" s="102"/>
      <c r="DT792" s="102"/>
    </row>
    <row r="793" spans="9:124" s="95" customFormat="1" x14ac:dyDescent="0.15"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  <c r="CM793" s="102"/>
      <c r="CN793" s="102"/>
      <c r="CO793" s="102"/>
      <c r="CP793" s="102"/>
      <c r="CQ793" s="102"/>
      <c r="CR793" s="102"/>
      <c r="CS793" s="102"/>
      <c r="CT793" s="102"/>
      <c r="CU793" s="102"/>
      <c r="CV793" s="102"/>
      <c r="CW793" s="102"/>
      <c r="CX793" s="102"/>
      <c r="CY793" s="102"/>
      <c r="CZ793" s="102"/>
      <c r="DA793" s="102"/>
      <c r="DB793" s="102"/>
      <c r="DC793" s="102"/>
      <c r="DD793" s="102"/>
      <c r="DE793" s="102"/>
      <c r="DF793" s="102"/>
      <c r="DG793" s="102"/>
      <c r="DH793" s="102"/>
      <c r="DI793" s="102"/>
      <c r="DJ793" s="102"/>
      <c r="DK793" s="102"/>
      <c r="DL793" s="102"/>
      <c r="DM793" s="102"/>
      <c r="DN793" s="102"/>
      <c r="DO793" s="102"/>
      <c r="DP793" s="102"/>
      <c r="DQ793" s="102"/>
      <c r="DR793" s="102"/>
      <c r="DS793" s="102"/>
      <c r="DT793" s="102"/>
    </row>
    <row r="794" spans="9:124" s="95" customFormat="1" x14ac:dyDescent="0.15"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  <c r="BG794" s="102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102"/>
      <c r="BR794" s="102"/>
      <c r="BS794" s="102"/>
      <c r="BT794" s="102"/>
      <c r="BU794" s="102"/>
      <c r="BV794" s="102"/>
      <c r="BW794" s="102"/>
      <c r="BX794" s="102"/>
      <c r="BY794" s="102"/>
      <c r="BZ794" s="102"/>
      <c r="CA794" s="102"/>
      <c r="CB794" s="102"/>
      <c r="CC794" s="102"/>
      <c r="CD794" s="102"/>
      <c r="CE794" s="102"/>
      <c r="CF794" s="102"/>
      <c r="CG794" s="102"/>
      <c r="CH794" s="102"/>
      <c r="CI794" s="102"/>
      <c r="CJ794" s="102"/>
      <c r="CK794" s="102"/>
      <c r="CL794" s="102"/>
      <c r="CM794" s="102"/>
      <c r="CN794" s="102"/>
      <c r="CO794" s="102"/>
      <c r="CP794" s="102"/>
      <c r="CQ794" s="102"/>
      <c r="CR794" s="102"/>
      <c r="CS794" s="102"/>
      <c r="CT794" s="102"/>
      <c r="CU794" s="102"/>
      <c r="CV794" s="102"/>
      <c r="CW794" s="102"/>
      <c r="CX794" s="102"/>
      <c r="CY794" s="102"/>
      <c r="CZ794" s="102"/>
      <c r="DA794" s="102"/>
      <c r="DB794" s="102"/>
      <c r="DC794" s="102"/>
      <c r="DD794" s="102"/>
      <c r="DE794" s="102"/>
      <c r="DF794" s="102"/>
      <c r="DG794" s="102"/>
      <c r="DH794" s="102"/>
      <c r="DI794" s="102"/>
      <c r="DJ794" s="102"/>
      <c r="DK794" s="102"/>
      <c r="DL794" s="102"/>
      <c r="DM794" s="102"/>
      <c r="DN794" s="102"/>
      <c r="DO794" s="102"/>
      <c r="DP794" s="102"/>
      <c r="DQ794" s="102"/>
      <c r="DR794" s="102"/>
      <c r="DS794" s="102"/>
      <c r="DT794" s="102"/>
    </row>
    <row r="795" spans="9:124" s="95" customFormat="1" x14ac:dyDescent="0.15"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  <c r="BG795" s="102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102"/>
      <c r="BR795" s="102"/>
      <c r="BS795" s="102"/>
      <c r="BT795" s="102"/>
      <c r="BU795" s="102"/>
      <c r="BV795" s="102"/>
      <c r="BW795" s="102"/>
      <c r="BX795" s="102"/>
      <c r="BY795" s="102"/>
      <c r="BZ795" s="102"/>
      <c r="CA795" s="102"/>
      <c r="CB795" s="102"/>
      <c r="CC795" s="102"/>
      <c r="CD795" s="102"/>
      <c r="CE795" s="102"/>
      <c r="CF795" s="102"/>
      <c r="CG795" s="102"/>
      <c r="CH795" s="102"/>
      <c r="CI795" s="102"/>
      <c r="CJ795" s="102"/>
      <c r="CK795" s="102"/>
      <c r="CL795" s="102"/>
      <c r="CM795" s="102"/>
      <c r="CN795" s="102"/>
      <c r="CO795" s="102"/>
      <c r="CP795" s="102"/>
      <c r="CQ795" s="102"/>
      <c r="CR795" s="102"/>
      <c r="CS795" s="102"/>
      <c r="CT795" s="102"/>
      <c r="CU795" s="102"/>
      <c r="CV795" s="102"/>
      <c r="CW795" s="102"/>
      <c r="CX795" s="102"/>
      <c r="CY795" s="102"/>
      <c r="CZ795" s="102"/>
      <c r="DA795" s="102"/>
      <c r="DB795" s="102"/>
      <c r="DC795" s="102"/>
      <c r="DD795" s="102"/>
      <c r="DE795" s="102"/>
      <c r="DF795" s="102"/>
      <c r="DG795" s="102"/>
      <c r="DH795" s="102"/>
      <c r="DI795" s="102"/>
      <c r="DJ795" s="102"/>
      <c r="DK795" s="102"/>
      <c r="DL795" s="102"/>
      <c r="DM795" s="102"/>
      <c r="DN795" s="102"/>
      <c r="DO795" s="102"/>
      <c r="DP795" s="102"/>
      <c r="DQ795" s="102"/>
      <c r="DR795" s="102"/>
      <c r="DS795" s="102"/>
      <c r="DT795" s="102"/>
    </row>
    <row r="796" spans="9:124" s="95" customFormat="1" x14ac:dyDescent="0.15"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  <c r="BG796" s="102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2"/>
      <c r="BR796" s="102"/>
      <c r="BS796" s="102"/>
      <c r="BT796" s="102"/>
      <c r="BU796" s="102"/>
      <c r="BV796" s="102"/>
      <c r="BW796" s="102"/>
      <c r="BX796" s="102"/>
      <c r="BY796" s="102"/>
      <c r="BZ796" s="102"/>
      <c r="CA796" s="102"/>
      <c r="CB796" s="102"/>
      <c r="CC796" s="102"/>
      <c r="CD796" s="102"/>
      <c r="CE796" s="102"/>
      <c r="CF796" s="102"/>
      <c r="CG796" s="102"/>
      <c r="CH796" s="102"/>
      <c r="CI796" s="102"/>
      <c r="CJ796" s="102"/>
      <c r="CK796" s="102"/>
      <c r="CL796" s="102"/>
      <c r="CM796" s="102"/>
      <c r="CN796" s="102"/>
      <c r="CO796" s="102"/>
      <c r="CP796" s="102"/>
      <c r="CQ796" s="102"/>
      <c r="CR796" s="102"/>
      <c r="CS796" s="102"/>
      <c r="CT796" s="102"/>
      <c r="CU796" s="102"/>
      <c r="CV796" s="102"/>
      <c r="CW796" s="102"/>
      <c r="CX796" s="102"/>
      <c r="CY796" s="102"/>
      <c r="CZ796" s="102"/>
      <c r="DA796" s="102"/>
      <c r="DB796" s="102"/>
      <c r="DC796" s="102"/>
      <c r="DD796" s="102"/>
      <c r="DE796" s="102"/>
      <c r="DF796" s="102"/>
      <c r="DG796" s="102"/>
      <c r="DH796" s="102"/>
      <c r="DI796" s="102"/>
      <c r="DJ796" s="102"/>
      <c r="DK796" s="102"/>
      <c r="DL796" s="102"/>
      <c r="DM796" s="102"/>
      <c r="DN796" s="102"/>
      <c r="DO796" s="102"/>
      <c r="DP796" s="102"/>
      <c r="DQ796" s="102"/>
      <c r="DR796" s="102"/>
      <c r="DS796" s="102"/>
      <c r="DT796" s="102"/>
    </row>
    <row r="797" spans="9:124" s="95" customFormat="1" x14ac:dyDescent="0.15"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  <c r="BG797" s="102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2"/>
      <c r="BR797" s="102"/>
      <c r="BS797" s="102"/>
      <c r="BT797" s="102"/>
      <c r="BU797" s="102"/>
      <c r="BV797" s="102"/>
      <c r="BW797" s="102"/>
      <c r="BX797" s="102"/>
      <c r="BY797" s="102"/>
      <c r="BZ797" s="102"/>
      <c r="CA797" s="102"/>
      <c r="CB797" s="102"/>
      <c r="CC797" s="102"/>
      <c r="CD797" s="102"/>
      <c r="CE797" s="102"/>
      <c r="CF797" s="102"/>
      <c r="CG797" s="102"/>
      <c r="CH797" s="102"/>
      <c r="CI797" s="102"/>
      <c r="CJ797" s="102"/>
      <c r="CK797" s="102"/>
      <c r="CL797" s="102"/>
      <c r="CM797" s="102"/>
      <c r="CN797" s="102"/>
      <c r="CO797" s="102"/>
      <c r="CP797" s="102"/>
      <c r="CQ797" s="102"/>
      <c r="CR797" s="102"/>
      <c r="CS797" s="102"/>
      <c r="CT797" s="102"/>
      <c r="CU797" s="102"/>
      <c r="CV797" s="102"/>
      <c r="CW797" s="102"/>
      <c r="CX797" s="102"/>
      <c r="CY797" s="102"/>
      <c r="CZ797" s="102"/>
      <c r="DA797" s="102"/>
      <c r="DB797" s="102"/>
      <c r="DC797" s="102"/>
      <c r="DD797" s="102"/>
      <c r="DE797" s="102"/>
      <c r="DF797" s="102"/>
      <c r="DG797" s="102"/>
      <c r="DH797" s="102"/>
      <c r="DI797" s="102"/>
      <c r="DJ797" s="102"/>
      <c r="DK797" s="102"/>
      <c r="DL797" s="102"/>
      <c r="DM797" s="102"/>
      <c r="DN797" s="102"/>
      <c r="DO797" s="102"/>
      <c r="DP797" s="102"/>
      <c r="DQ797" s="102"/>
      <c r="DR797" s="102"/>
      <c r="DS797" s="102"/>
      <c r="DT797" s="102"/>
    </row>
    <row r="798" spans="9:124" s="95" customFormat="1" x14ac:dyDescent="0.15"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  <c r="BG798" s="102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102"/>
      <c r="BR798" s="102"/>
      <c r="BS798" s="102"/>
      <c r="BT798" s="102"/>
      <c r="BU798" s="102"/>
      <c r="BV798" s="102"/>
      <c r="BW798" s="102"/>
      <c r="BX798" s="102"/>
      <c r="BY798" s="102"/>
      <c r="BZ798" s="102"/>
      <c r="CA798" s="102"/>
      <c r="CB798" s="102"/>
      <c r="CC798" s="102"/>
      <c r="CD798" s="102"/>
      <c r="CE798" s="102"/>
      <c r="CF798" s="102"/>
      <c r="CG798" s="102"/>
      <c r="CH798" s="102"/>
      <c r="CI798" s="102"/>
      <c r="CJ798" s="102"/>
      <c r="CK798" s="102"/>
      <c r="CL798" s="102"/>
      <c r="CM798" s="102"/>
      <c r="CN798" s="102"/>
      <c r="CO798" s="102"/>
      <c r="CP798" s="102"/>
      <c r="CQ798" s="102"/>
      <c r="CR798" s="102"/>
      <c r="CS798" s="102"/>
      <c r="CT798" s="102"/>
      <c r="CU798" s="102"/>
      <c r="CV798" s="102"/>
      <c r="CW798" s="102"/>
      <c r="CX798" s="102"/>
      <c r="CY798" s="102"/>
      <c r="CZ798" s="102"/>
      <c r="DA798" s="102"/>
      <c r="DB798" s="102"/>
      <c r="DC798" s="102"/>
      <c r="DD798" s="102"/>
      <c r="DE798" s="102"/>
      <c r="DF798" s="102"/>
      <c r="DG798" s="102"/>
      <c r="DH798" s="102"/>
      <c r="DI798" s="102"/>
      <c r="DJ798" s="102"/>
      <c r="DK798" s="102"/>
      <c r="DL798" s="102"/>
      <c r="DM798" s="102"/>
      <c r="DN798" s="102"/>
      <c r="DO798" s="102"/>
      <c r="DP798" s="102"/>
      <c r="DQ798" s="102"/>
      <c r="DR798" s="102"/>
      <c r="DS798" s="102"/>
      <c r="DT798" s="102"/>
    </row>
    <row r="799" spans="9:124" s="95" customFormat="1" x14ac:dyDescent="0.15"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  <c r="BG799" s="102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102"/>
      <c r="BR799" s="102"/>
      <c r="BS799" s="102"/>
      <c r="BT799" s="102"/>
      <c r="BU799" s="102"/>
      <c r="BV799" s="102"/>
      <c r="BW799" s="102"/>
      <c r="BX799" s="102"/>
      <c r="BY799" s="102"/>
      <c r="BZ799" s="102"/>
      <c r="CA799" s="102"/>
      <c r="CB799" s="102"/>
      <c r="CC799" s="102"/>
      <c r="CD799" s="102"/>
      <c r="CE799" s="102"/>
      <c r="CF799" s="102"/>
      <c r="CG799" s="102"/>
      <c r="CH799" s="102"/>
      <c r="CI799" s="102"/>
      <c r="CJ799" s="102"/>
      <c r="CK799" s="102"/>
      <c r="CL799" s="102"/>
      <c r="CM799" s="102"/>
      <c r="CN799" s="102"/>
      <c r="CO799" s="102"/>
      <c r="CP799" s="102"/>
      <c r="CQ799" s="102"/>
      <c r="CR799" s="102"/>
      <c r="CS799" s="102"/>
      <c r="CT799" s="102"/>
      <c r="CU799" s="102"/>
      <c r="CV799" s="102"/>
      <c r="CW799" s="102"/>
      <c r="CX799" s="102"/>
      <c r="CY799" s="102"/>
      <c r="CZ799" s="102"/>
      <c r="DA799" s="102"/>
      <c r="DB799" s="102"/>
      <c r="DC799" s="102"/>
      <c r="DD799" s="102"/>
      <c r="DE799" s="102"/>
      <c r="DF799" s="102"/>
      <c r="DG799" s="102"/>
      <c r="DH799" s="102"/>
      <c r="DI799" s="102"/>
      <c r="DJ799" s="102"/>
      <c r="DK799" s="102"/>
      <c r="DL799" s="102"/>
      <c r="DM799" s="102"/>
      <c r="DN799" s="102"/>
      <c r="DO799" s="102"/>
      <c r="DP799" s="102"/>
      <c r="DQ799" s="102"/>
      <c r="DR799" s="102"/>
      <c r="DS799" s="102"/>
      <c r="DT799" s="102"/>
    </row>
    <row r="800" spans="9:124" s="95" customFormat="1" x14ac:dyDescent="0.15"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  <c r="CM800" s="102"/>
      <c r="CN800" s="102"/>
      <c r="CO800" s="102"/>
      <c r="CP800" s="102"/>
      <c r="CQ800" s="102"/>
      <c r="CR800" s="102"/>
      <c r="CS800" s="102"/>
      <c r="CT800" s="102"/>
      <c r="CU800" s="102"/>
      <c r="CV800" s="102"/>
      <c r="CW800" s="102"/>
      <c r="CX800" s="102"/>
      <c r="CY800" s="102"/>
      <c r="CZ800" s="102"/>
      <c r="DA800" s="102"/>
      <c r="DB800" s="102"/>
      <c r="DC800" s="102"/>
      <c r="DD800" s="102"/>
      <c r="DE800" s="102"/>
      <c r="DF800" s="102"/>
      <c r="DG800" s="102"/>
      <c r="DH800" s="102"/>
      <c r="DI800" s="102"/>
      <c r="DJ800" s="102"/>
      <c r="DK800" s="102"/>
      <c r="DL800" s="102"/>
      <c r="DM800" s="102"/>
      <c r="DN800" s="102"/>
      <c r="DO800" s="102"/>
      <c r="DP800" s="102"/>
      <c r="DQ800" s="102"/>
      <c r="DR800" s="102"/>
      <c r="DS800" s="102"/>
      <c r="DT800" s="102"/>
    </row>
    <row r="801" spans="9:124" s="95" customFormat="1" x14ac:dyDescent="0.15"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  <c r="CM801" s="102"/>
      <c r="CN801" s="102"/>
      <c r="CO801" s="102"/>
      <c r="CP801" s="102"/>
      <c r="CQ801" s="102"/>
      <c r="CR801" s="102"/>
      <c r="CS801" s="102"/>
      <c r="CT801" s="102"/>
      <c r="CU801" s="102"/>
      <c r="CV801" s="102"/>
      <c r="CW801" s="102"/>
      <c r="CX801" s="102"/>
      <c r="CY801" s="102"/>
      <c r="CZ801" s="102"/>
      <c r="DA801" s="102"/>
      <c r="DB801" s="102"/>
      <c r="DC801" s="102"/>
      <c r="DD801" s="102"/>
      <c r="DE801" s="102"/>
      <c r="DF801" s="102"/>
      <c r="DG801" s="102"/>
      <c r="DH801" s="102"/>
      <c r="DI801" s="102"/>
      <c r="DJ801" s="102"/>
      <c r="DK801" s="102"/>
      <c r="DL801" s="102"/>
      <c r="DM801" s="102"/>
      <c r="DN801" s="102"/>
      <c r="DO801" s="102"/>
      <c r="DP801" s="102"/>
      <c r="DQ801" s="102"/>
      <c r="DR801" s="102"/>
      <c r="DS801" s="102"/>
      <c r="DT801" s="102"/>
    </row>
    <row r="802" spans="9:124" s="95" customFormat="1" x14ac:dyDescent="0.15"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  <c r="CM802" s="102"/>
      <c r="CN802" s="102"/>
      <c r="CO802" s="102"/>
      <c r="CP802" s="102"/>
      <c r="CQ802" s="102"/>
      <c r="CR802" s="102"/>
      <c r="CS802" s="102"/>
      <c r="CT802" s="102"/>
      <c r="CU802" s="102"/>
      <c r="CV802" s="102"/>
      <c r="CW802" s="102"/>
      <c r="CX802" s="102"/>
      <c r="CY802" s="102"/>
      <c r="CZ802" s="102"/>
      <c r="DA802" s="102"/>
      <c r="DB802" s="102"/>
      <c r="DC802" s="102"/>
      <c r="DD802" s="102"/>
      <c r="DE802" s="102"/>
      <c r="DF802" s="102"/>
      <c r="DG802" s="102"/>
      <c r="DH802" s="102"/>
      <c r="DI802" s="102"/>
      <c r="DJ802" s="102"/>
      <c r="DK802" s="102"/>
      <c r="DL802" s="102"/>
      <c r="DM802" s="102"/>
      <c r="DN802" s="102"/>
      <c r="DO802" s="102"/>
      <c r="DP802" s="102"/>
      <c r="DQ802" s="102"/>
      <c r="DR802" s="102"/>
      <c r="DS802" s="102"/>
      <c r="DT802" s="102"/>
    </row>
    <row r="803" spans="9:124" s="95" customFormat="1" x14ac:dyDescent="0.15"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  <c r="CM803" s="102"/>
      <c r="CN803" s="102"/>
      <c r="CO803" s="102"/>
      <c r="CP803" s="102"/>
      <c r="CQ803" s="102"/>
      <c r="CR803" s="102"/>
      <c r="CS803" s="102"/>
      <c r="CT803" s="102"/>
      <c r="CU803" s="102"/>
      <c r="CV803" s="102"/>
      <c r="CW803" s="102"/>
      <c r="CX803" s="102"/>
      <c r="CY803" s="102"/>
      <c r="CZ803" s="102"/>
      <c r="DA803" s="102"/>
      <c r="DB803" s="102"/>
      <c r="DC803" s="102"/>
      <c r="DD803" s="102"/>
      <c r="DE803" s="102"/>
      <c r="DF803" s="102"/>
      <c r="DG803" s="102"/>
      <c r="DH803" s="102"/>
      <c r="DI803" s="102"/>
      <c r="DJ803" s="102"/>
      <c r="DK803" s="102"/>
      <c r="DL803" s="102"/>
      <c r="DM803" s="102"/>
      <c r="DN803" s="102"/>
      <c r="DO803" s="102"/>
      <c r="DP803" s="102"/>
      <c r="DQ803" s="102"/>
      <c r="DR803" s="102"/>
      <c r="DS803" s="102"/>
      <c r="DT803" s="102"/>
    </row>
    <row r="804" spans="9:124" s="95" customFormat="1" x14ac:dyDescent="0.15"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  <c r="CM804" s="102"/>
      <c r="CN804" s="102"/>
      <c r="CO804" s="102"/>
      <c r="CP804" s="102"/>
      <c r="CQ804" s="102"/>
      <c r="CR804" s="102"/>
      <c r="CS804" s="102"/>
      <c r="CT804" s="102"/>
      <c r="CU804" s="102"/>
      <c r="CV804" s="102"/>
      <c r="CW804" s="102"/>
      <c r="CX804" s="102"/>
      <c r="CY804" s="102"/>
      <c r="CZ804" s="102"/>
      <c r="DA804" s="102"/>
      <c r="DB804" s="102"/>
      <c r="DC804" s="102"/>
      <c r="DD804" s="102"/>
      <c r="DE804" s="102"/>
      <c r="DF804" s="102"/>
      <c r="DG804" s="102"/>
      <c r="DH804" s="102"/>
      <c r="DI804" s="102"/>
      <c r="DJ804" s="102"/>
      <c r="DK804" s="102"/>
      <c r="DL804" s="102"/>
      <c r="DM804" s="102"/>
      <c r="DN804" s="102"/>
      <c r="DO804" s="102"/>
      <c r="DP804" s="102"/>
      <c r="DQ804" s="102"/>
      <c r="DR804" s="102"/>
      <c r="DS804" s="102"/>
      <c r="DT804" s="102"/>
    </row>
    <row r="805" spans="9:124" s="95" customFormat="1" x14ac:dyDescent="0.15"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  <c r="CM805" s="102"/>
      <c r="CN805" s="102"/>
      <c r="CO805" s="102"/>
      <c r="CP805" s="102"/>
      <c r="CQ805" s="102"/>
      <c r="CR805" s="102"/>
      <c r="CS805" s="102"/>
      <c r="CT805" s="102"/>
      <c r="CU805" s="102"/>
      <c r="CV805" s="102"/>
      <c r="CW805" s="102"/>
      <c r="CX805" s="102"/>
      <c r="CY805" s="102"/>
      <c r="CZ805" s="102"/>
      <c r="DA805" s="102"/>
      <c r="DB805" s="102"/>
      <c r="DC805" s="102"/>
      <c r="DD805" s="102"/>
      <c r="DE805" s="102"/>
      <c r="DF805" s="102"/>
      <c r="DG805" s="102"/>
      <c r="DH805" s="102"/>
      <c r="DI805" s="102"/>
      <c r="DJ805" s="102"/>
      <c r="DK805" s="102"/>
      <c r="DL805" s="102"/>
      <c r="DM805" s="102"/>
      <c r="DN805" s="102"/>
      <c r="DO805" s="102"/>
      <c r="DP805" s="102"/>
      <c r="DQ805" s="102"/>
      <c r="DR805" s="102"/>
      <c r="DS805" s="102"/>
      <c r="DT805" s="102"/>
    </row>
    <row r="806" spans="9:124" s="95" customFormat="1" x14ac:dyDescent="0.15"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  <c r="CM806" s="102"/>
      <c r="CN806" s="102"/>
      <c r="CO806" s="102"/>
      <c r="CP806" s="102"/>
      <c r="CQ806" s="102"/>
      <c r="CR806" s="102"/>
      <c r="CS806" s="102"/>
      <c r="CT806" s="102"/>
      <c r="CU806" s="102"/>
      <c r="CV806" s="102"/>
      <c r="CW806" s="102"/>
      <c r="CX806" s="102"/>
      <c r="CY806" s="102"/>
      <c r="CZ806" s="102"/>
      <c r="DA806" s="102"/>
      <c r="DB806" s="102"/>
      <c r="DC806" s="102"/>
      <c r="DD806" s="102"/>
      <c r="DE806" s="102"/>
      <c r="DF806" s="102"/>
      <c r="DG806" s="102"/>
      <c r="DH806" s="102"/>
      <c r="DI806" s="102"/>
      <c r="DJ806" s="102"/>
      <c r="DK806" s="102"/>
      <c r="DL806" s="102"/>
      <c r="DM806" s="102"/>
      <c r="DN806" s="102"/>
      <c r="DO806" s="102"/>
      <c r="DP806" s="102"/>
      <c r="DQ806" s="102"/>
      <c r="DR806" s="102"/>
      <c r="DS806" s="102"/>
      <c r="DT806" s="102"/>
    </row>
    <row r="807" spans="9:124" s="95" customFormat="1" x14ac:dyDescent="0.15"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  <c r="CM807" s="102"/>
      <c r="CN807" s="102"/>
      <c r="CO807" s="102"/>
      <c r="CP807" s="102"/>
      <c r="CQ807" s="102"/>
      <c r="CR807" s="102"/>
      <c r="CS807" s="102"/>
      <c r="CT807" s="102"/>
      <c r="CU807" s="102"/>
      <c r="CV807" s="102"/>
      <c r="CW807" s="102"/>
      <c r="CX807" s="102"/>
      <c r="CY807" s="102"/>
      <c r="CZ807" s="102"/>
      <c r="DA807" s="102"/>
      <c r="DB807" s="102"/>
      <c r="DC807" s="102"/>
      <c r="DD807" s="102"/>
      <c r="DE807" s="102"/>
      <c r="DF807" s="102"/>
      <c r="DG807" s="102"/>
      <c r="DH807" s="102"/>
      <c r="DI807" s="102"/>
      <c r="DJ807" s="102"/>
      <c r="DK807" s="102"/>
      <c r="DL807" s="102"/>
      <c r="DM807" s="102"/>
      <c r="DN807" s="102"/>
      <c r="DO807" s="102"/>
      <c r="DP807" s="102"/>
      <c r="DQ807" s="102"/>
      <c r="DR807" s="102"/>
      <c r="DS807" s="102"/>
      <c r="DT807" s="102"/>
    </row>
    <row r="808" spans="9:124" s="95" customFormat="1" x14ac:dyDescent="0.15"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  <c r="CM808" s="102"/>
      <c r="CN808" s="102"/>
      <c r="CO808" s="102"/>
      <c r="CP808" s="102"/>
      <c r="CQ808" s="102"/>
      <c r="CR808" s="102"/>
      <c r="CS808" s="102"/>
      <c r="CT808" s="102"/>
      <c r="CU808" s="102"/>
      <c r="CV808" s="102"/>
      <c r="CW808" s="102"/>
      <c r="CX808" s="102"/>
      <c r="CY808" s="102"/>
      <c r="CZ808" s="102"/>
      <c r="DA808" s="102"/>
      <c r="DB808" s="102"/>
      <c r="DC808" s="102"/>
      <c r="DD808" s="102"/>
      <c r="DE808" s="102"/>
      <c r="DF808" s="102"/>
      <c r="DG808" s="102"/>
      <c r="DH808" s="102"/>
      <c r="DI808" s="102"/>
      <c r="DJ808" s="102"/>
      <c r="DK808" s="102"/>
      <c r="DL808" s="102"/>
      <c r="DM808" s="102"/>
      <c r="DN808" s="102"/>
      <c r="DO808" s="102"/>
      <c r="DP808" s="102"/>
      <c r="DQ808" s="102"/>
      <c r="DR808" s="102"/>
      <c r="DS808" s="102"/>
      <c r="DT808" s="102"/>
    </row>
    <row r="809" spans="9:124" s="95" customFormat="1" x14ac:dyDescent="0.15"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  <c r="CM809" s="102"/>
      <c r="CN809" s="102"/>
      <c r="CO809" s="102"/>
      <c r="CP809" s="102"/>
      <c r="CQ809" s="102"/>
      <c r="CR809" s="102"/>
      <c r="CS809" s="102"/>
      <c r="CT809" s="102"/>
      <c r="CU809" s="102"/>
      <c r="CV809" s="102"/>
      <c r="CW809" s="102"/>
      <c r="CX809" s="102"/>
      <c r="CY809" s="102"/>
      <c r="CZ809" s="102"/>
      <c r="DA809" s="102"/>
      <c r="DB809" s="102"/>
      <c r="DC809" s="102"/>
      <c r="DD809" s="102"/>
      <c r="DE809" s="102"/>
      <c r="DF809" s="102"/>
      <c r="DG809" s="102"/>
      <c r="DH809" s="102"/>
      <c r="DI809" s="102"/>
      <c r="DJ809" s="102"/>
      <c r="DK809" s="102"/>
      <c r="DL809" s="102"/>
      <c r="DM809" s="102"/>
      <c r="DN809" s="102"/>
      <c r="DO809" s="102"/>
      <c r="DP809" s="102"/>
      <c r="DQ809" s="102"/>
      <c r="DR809" s="102"/>
      <c r="DS809" s="102"/>
      <c r="DT809" s="102"/>
    </row>
    <row r="810" spans="9:124" s="95" customFormat="1" x14ac:dyDescent="0.15"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  <c r="CM810" s="102"/>
      <c r="CN810" s="102"/>
      <c r="CO810" s="102"/>
      <c r="CP810" s="102"/>
      <c r="CQ810" s="102"/>
      <c r="CR810" s="102"/>
      <c r="CS810" s="102"/>
      <c r="CT810" s="102"/>
      <c r="CU810" s="102"/>
      <c r="CV810" s="102"/>
      <c r="CW810" s="102"/>
      <c r="CX810" s="102"/>
      <c r="CY810" s="102"/>
      <c r="CZ810" s="102"/>
      <c r="DA810" s="102"/>
      <c r="DB810" s="102"/>
      <c r="DC810" s="102"/>
      <c r="DD810" s="102"/>
      <c r="DE810" s="102"/>
      <c r="DF810" s="102"/>
      <c r="DG810" s="102"/>
      <c r="DH810" s="102"/>
      <c r="DI810" s="102"/>
      <c r="DJ810" s="102"/>
      <c r="DK810" s="102"/>
      <c r="DL810" s="102"/>
      <c r="DM810" s="102"/>
      <c r="DN810" s="102"/>
      <c r="DO810" s="102"/>
      <c r="DP810" s="102"/>
      <c r="DQ810" s="102"/>
      <c r="DR810" s="102"/>
      <c r="DS810" s="102"/>
      <c r="DT810" s="102"/>
    </row>
    <row r="811" spans="9:124" s="95" customFormat="1" x14ac:dyDescent="0.15"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  <c r="CM811" s="102"/>
      <c r="CN811" s="102"/>
      <c r="CO811" s="102"/>
      <c r="CP811" s="102"/>
      <c r="CQ811" s="102"/>
      <c r="CR811" s="102"/>
      <c r="CS811" s="102"/>
      <c r="CT811" s="102"/>
      <c r="CU811" s="102"/>
      <c r="CV811" s="102"/>
      <c r="CW811" s="102"/>
      <c r="CX811" s="102"/>
      <c r="CY811" s="102"/>
      <c r="CZ811" s="102"/>
      <c r="DA811" s="102"/>
      <c r="DB811" s="102"/>
      <c r="DC811" s="102"/>
      <c r="DD811" s="102"/>
      <c r="DE811" s="102"/>
      <c r="DF811" s="102"/>
      <c r="DG811" s="102"/>
      <c r="DH811" s="102"/>
      <c r="DI811" s="102"/>
      <c r="DJ811" s="102"/>
      <c r="DK811" s="102"/>
      <c r="DL811" s="102"/>
      <c r="DM811" s="102"/>
      <c r="DN811" s="102"/>
      <c r="DO811" s="102"/>
      <c r="DP811" s="102"/>
      <c r="DQ811" s="102"/>
      <c r="DR811" s="102"/>
      <c r="DS811" s="102"/>
      <c r="DT811" s="102"/>
    </row>
    <row r="812" spans="9:124" s="95" customFormat="1" x14ac:dyDescent="0.15"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  <c r="CM812" s="102"/>
      <c r="CN812" s="102"/>
      <c r="CO812" s="102"/>
      <c r="CP812" s="102"/>
      <c r="CQ812" s="102"/>
      <c r="CR812" s="102"/>
      <c r="CS812" s="102"/>
      <c r="CT812" s="102"/>
      <c r="CU812" s="102"/>
      <c r="CV812" s="102"/>
      <c r="CW812" s="102"/>
      <c r="CX812" s="102"/>
      <c r="CY812" s="102"/>
      <c r="CZ812" s="102"/>
      <c r="DA812" s="102"/>
      <c r="DB812" s="102"/>
      <c r="DC812" s="102"/>
      <c r="DD812" s="102"/>
      <c r="DE812" s="102"/>
      <c r="DF812" s="102"/>
      <c r="DG812" s="102"/>
      <c r="DH812" s="102"/>
      <c r="DI812" s="102"/>
      <c r="DJ812" s="102"/>
      <c r="DK812" s="102"/>
      <c r="DL812" s="102"/>
      <c r="DM812" s="102"/>
      <c r="DN812" s="102"/>
      <c r="DO812" s="102"/>
      <c r="DP812" s="102"/>
      <c r="DQ812" s="102"/>
      <c r="DR812" s="102"/>
      <c r="DS812" s="102"/>
      <c r="DT812" s="102"/>
    </row>
    <row r="813" spans="9:124" s="95" customFormat="1" x14ac:dyDescent="0.15"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  <c r="BG813" s="102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2"/>
      <c r="BR813" s="102"/>
      <c r="BS813" s="102"/>
      <c r="BT813" s="102"/>
      <c r="BU813" s="102"/>
      <c r="BV813" s="102"/>
      <c r="BW813" s="102"/>
      <c r="BX813" s="102"/>
      <c r="BY813" s="102"/>
      <c r="BZ813" s="102"/>
      <c r="CA813" s="102"/>
      <c r="CB813" s="102"/>
      <c r="CC813" s="102"/>
      <c r="CD813" s="102"/>
      <c r="CE813" s="102"/>
      <c r="CF813" s="102"/>
      <c r="CG813" s="102"/>
      <c r="CH813" s="102"/>
      <c r="CI813" s="102"/>
      <c r="CJ813" s="102"/>
      <c r="CK813" s="102"/>
      <c r="CL813" s="102"/>
      <c r="CM813" s="102"/>
      <c r="CN813" s="102"/>
      <c r="CO813" s="102"/>
      <c r="CP813" s="102"/>
      <c r="CQ813" s="102"/>
      <c r="CR813" s="102"/>
      <c r="CS813" s="102"/>
      <c r="CT813" s="102"/>
      <c r="CU813" s="102"/>
      <c r="CV813" s="102"/>
      <c r="CW813" s="102"/>
      <c r="CX813" s="102"/>
      <c r="CY813" s="102"/>
      <c r="CZ813" s="102"/>
      <c r="DA813" s="102"/>
      <c r="DB813" s="102"/>
      <c r="DC813" s="102"/>
      <c r="DD813" s="102"/>
      <c r="DE813" s="102"/>
      <c r="DF813" s="102"/>
      <c r="DG813" s="102"/>
      <c r="DH813" s="102"/>
      <c r="DI813" s="102"/>
      <c r="DJ813" s="102"/>
      <c r="DK813" s="102"/>
      <c r="DL813" s="102"/>
      <c r="DM813" s="102"/>
      <c r="DN813" s="102"/>
      <c r="DO813" s="102"/>
      <c r="DP813" s="102"/>
      <c r="DQ813" s="102"/>
      <c r="DR813" s="102"/>
      <c r="DS813" s="102"/>
      <c r="DT813" s="102"/>
    </row>
    <row r="814" spans="9:124" s="95" customFormat="1" x14ac:dyDescent="0.15"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  <c r="BG814" s="102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102"/>
      <c r="BR814" s="102"/>
      <c r="BS814" s="102"/>
      <c r="BT814" s="102"/>
      <c r="BU814" s="102"/>
      <c r="BV814" s="102"/>
      <c r="BW814" s="102"/>
      <c r="BX814" s="102"/>
      <c r="BY814" s="102"/>
      <c r="BZ814" s="102"/>
      <c r="CA814" s="102"/>
      <c r="CB814" s="102"/>
      <c r="CC814" s="102"/>
      <c r="CD814" s="102"/>
      <c r="CE814" s="102"/>
      <c r="CF814" s="102"/>
      <c r="CG814" s="102"/>
      <c r="CH814" s="102"/>
      <c r="CI814" s="102"/>
      <c r="CJ814" s="102"/>
      <c r="CK814" s="102"/>
      <c r="CL814" s="102"/>
      <c r="CM814" s="102"/>
      <c r="CN814" s="102"/>
      <c r="CO814" s="102"/>
      <c r="CP814" s="102"/>
      <c r="CQ814" s="102"/>
      <c r="CR814" s="102"/>
      <c r="CS814" s="102"/>
      <c r="CT814" s="102"/>
      <c r="CU814" s="102"/>
      <c r="CV814" s="102"/>
      <c r="CW814" s="102"/>
      <c r="CX814" s="102"/>
      <c r="CY814" s="102"/>
      <c r="CZ814" s="102"/>
      <c r="DA814" s="102"/>
      <c r="DB814" s="102"/>
      <c r="DC814" s="102"/>
      <c r="DD814" s="102"/>
      <c r="DE814" s="102"/>
      <c r="DF814" s="102"/>
      <c r="DG814" s="102"/>
      <c r="DH814" s="102"/>
      <c r="DI814" s="102"/>
      <c r="DJ814" s="102"/>
      <c r="DK814" s="102"/>
      <c r="DL814" s="102"/>
      <c r="DM814" s="102"/>
      <c r="DN814" s="102"/>
      <c r="DO814" s="102"/>
      <c r="DP814" s="102"/>
      <c r="DQ814" s="102"/>
      <c r="DR814" s="102"/>
      <c r="DS814" s="102"/>
      <c r="DT814" s="102"/>
    </row>
    <row r="815" spans="9:124" s="95" customFormat="1" x14ac:dyDescent="0.15"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  <c r="BG815" s="102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102"/>
      <c r="BR815" s="102"/>
      <c r="BS815" s="102"/>
      <c r="BT815" s="102"/>
      <c r="BU815" s="102"/>
      <c r="BV815" s="102"/>
      <c r="BW815" s="102"/>
      <c r="BX815" s="102"/>
      <c r="BY815" s="102"/>
      <c r="BZ815" s="102"/>
      <c r="CA815" s="102"/>
      <c r="CB815" s="102"/>
      <c r="CC815" s="102"/>
      <c r="CD815" s="102"/>
      <c r="CE815" s="102"/>
      <c r="CF815" s="102"/>
      <c r="CG815" s="102"/>
      <c r="CH815" s="102"/>
      <c r="CI815" s="102"/>
      <c r="CJ815" s="102"/>
      <c r="CK815" s="102"/>
      <c r="CL815" s="102"/>
      <c r="CM815" s="102"/>
      <c r="CN815" s="102"/>
      <c r="CO815" s="102"/>
      <c r="CP815" s="102"/>
      <c r="CQ815" s="102"/>
      <c r="CR815" s="102"/>
      <c r="CS815" s="102"/>
      <c r="CT815" s="102"/>
      <c r="CU815" s="102"/>
      <c r="CV815" s="102"/>
      <c r="CW815" s="102"/>
      <c r="CX815" s="102"/>
      <c r="CY815" s="102"/>
      <c r="CZ815" s="102"/>
      <c r="DA815" s="102"/>
      <c r="DB815" s="102"/>
      <c r="DC815" s="102"/>
      <c r="DD815" s="102"/>
      <c r="DE815" s="102"/>
      <c r="DF815" s="102"/>
      <c r="DG815" s="102"/>
      <c r="DH815" s="102"/>
      <c r="DI815" s="102"/>
      <c r="DJ815" s="102"/>
      <c r="DK815" s="102"/>
      <c r="DL815" s="102"/>
      <c r="DM815" s="102"/>
      <c r="DN815" s="102"/>
      <c r="DO815" s="102"/>
      <c r="DP815" s="102"/>
      <c r="DQ815" s="102"/>
      <c r="DR815" s="102"/>
      <c r="DS815" s="102"/>
      <c r="DT815" s="102"/>
    </row>
    <row r="816" spans="9:124" s="95" customFormat="1" x14ac:dyDescent="0.15"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  <c r="BG816" s="102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2"/>
      <c r="BR816" s="102"/>
      <c r="BS816" s="102"/>
      <c r="BT816" s="102"/>
      <c r="BU816" s="102"/>
      <c r="BV816" s="102"/>
      <c r="BW816" s="102"/>
      <c r="BX816" s="102"/>
      <c r="BY816" s="102"/>
      <c r="BZ816" s="102"/>
      <c r="CA816" s="102"/>
      <c r="CB816" s="102"/>
      <c r="CC816" s="102"/>
      <c r="CD816" s="102"/>
      <c r="CE816" s="102"/>
      <c r="CF816" s="102"/>
      <c r="CG816" s="102"/>
      <c r="CH816" s="102"/>
      <c r="CI816" s="102"/>
      <c r="CJ816" s="102"/>
      <c r="CK816" s="102"/>
      <c r="CL816" s="102"/>
      <c r="CM816" s="102"/>
      <c r="CN816" s="102"/>
      <c r="CO816" s="102"/>
      <c r="CP816" s="102"/>
      <c r="CQ816" s="102"/>
      <c r="CR816" s="102"/>
      <c r="CS816" s="102"/>
      <c r="CT816" s="102"/>
      <c r="CU816" s="102"/>
      <c r="CV816" s="102"/>
      <c r="CW816" s="102"/>
      <c r="CX816" s="102"/>
      <c r="CY816" s="102"/>
      <c r="CZ816" s="102"/>
      <c r="DA816" s="102"/>
      <c r="DB816" s="102"/>
      <c r="DC816" s="102"/>
      <c r="DD816" s="102"/>
      <c r="DE816" s="102"/>
      <c r="DF816" s="102"/>
      <c r="DG816" s="102"/>
      <c r="DH816" s="102"/>
      <c r="DI816" s="102"/>
      <c r="DJ816" s="102"/>
      <c r="DK816" s="102"/>
      <c r="DL816" s="102"/>
      <c r="DM816" s="102"/>
      <c r="DN816" s="102"/>
      <c r="DO816" s="102"/>
      <c r="DP816" s="102"/>
      <c r="DQ816" s="102"/>
      <c r="DR816" s="102"/>
      <c r="DS816" s="102"/>
      <c r="DT816" s="102"/>
    </row>
    <row r="817" spans="9:124" s="95" customFormat="1" x14ac:dyDescent="0.15"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  <c r="BG817" s="102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2"/>
      <c r="BR817" s="102"/>
      <c r="BS817" s="102"/>
      <c r="BT817" s="102"/>
      <c r="BU817" s="102"/>
      <c r="BV817" s="102"/>
      <c r="BW817" s="102"/>
      <c r="BX817" s="102"/>
      <c r="BY817" s="102"/>
      <c r="BZ817" s="102"/>
      <c r="CA817" s="102"/>
      <c r="CB817" s="102"/>
      <c r="CC817" s="102"/>
      <c r="CD817" s="102"/>
      <c r="CE817" s="102"/>
      <c r="CF817" s="102"/>
      <c r="CG817" s="102"/>
      <c r="CH817" s="102"/>
      <c r="CI817" s="102"/>
      <c r="CJ817" s="102"/>
      <c r="CK817" s="102"/>
      <c r="CL817" s="102"/>
      <c r="CM817" s="102"/>
      <c r="CN817" s="102"/>
      <c r="CO817" s="102"/>
      <c r="CP817" s="102"/>
      <c r="CQ817" s="102"/>
      <c r="CR817" s="102"/>
      <c r="CS817" s="102"/>
      <c r="CT817" s="102"/>
      <c r="CU817" s="102"/>
      <c r="CV817" s="102"/>
      <c r="CW817" s="102"/>
      <c r="CX817" s="102"/>
      <c r="CY817" s="102"/>
      <c r="CZ817" s="102"/>
      <c r="DA817" s="102"/>
      <c r="DB817" s="102"/>
      <c r="DC817" s="102"/>
      <c r="DD817" s="102"/>
      <c r="DE817" s="102"/>
      <c r="DF817" s="102"/>
      <c r="DG817" s="102"/>
      <c r="DH817" s="102"/>
      <c r="DI817" s="102"/>
      <c r="DJ817" s="102"/>
      <c r="DK817" s="102"/>
      <c r="DL817" s="102"/>
      <c r="DM817" s="102"/>
      <c r="DN817" s="102"/>
      <c r="DO817" s="102"/>
      <c r="DP817" s="102"/>
      <c r="DQ817" s="102"/>
      <c r="DR817" s="102"/>
      <c r="DS817" s="102"/>
      <c r="DT817" s="102"/>
    </row>
    <row r="818" spans="9:124" s="95" customFormat="1" x14ac:dyDescent="0.15"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  <c r="BG818" s="102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102"/>
      <c r="BR818" s="102"/>
      <c r="BS818" s="102"/>
      <c r="BT818" s="102"/>
      <c r="BU818" s="102"/>
      <c r="BV818" s="102"/>
      <c r="BW818" s="102"/>
      <c r="BX818" s="102"/>
      <c r="BY818" s="102"/>
      <c r="BZ818" s="102"/>
      <c r="CA818" s="102"/>
      <c r="CB818" s="102"/>
      <c r="CC818" s="102"/>
      <c r="CD818" s="102"/>
      <c r="CE818" s="102"/>
      <c r="CF818" s="102"/>
      <c r="CG818" s="102"/>
      <c r="CH818" s="102"/>
      <c r="CI818" s="102"/>
      <c r="CJ818" s="102"/>
      <c r="CK818" s="102"/>
      <c r="CL818" s="102"/>
      <c r="CM818" s="102"/>
      <c r="CN818" s="102"/>
      <c r="CO818" s="102"/>
      <c r="CP818" s="102"/>
      <c r="CQ818" s="102"/>
      <c r="CR818" s="102"/>
      <c r="CS818" s="102"/>
      <c r="CT818" s="102"/>
      <c r="CU818" s="102"/>
      <c r="CV818" s="102"/>
      <c r="CW818" s="102"/>
      <c r="CX818" s="102"/>
      <c r="CY818" s="102"/>
      <c r="CZ818" s="102"/>
      <c r="DA818" s="102"/>
      <c r="DB818" s="102"/>
      <c r="DC818" s="102"/>
      <c r="DD818" s="102"/>
      <c r="DE818" s="102"/>
      <c r="DF818" s="102"/>
      <c r="DG818" s="102"/>
      <c r="DH818" s="102"/>
      <c r="DI818" s="102"/>
      <c r="DJ818" s="102"/>
      <c r="DK818" s="102"/>
      <c r="DL818" s="102"/>
      <c r="DM818" s="102"/>
      <c r="DN818" s="102"/>
      <c r="DO818" s="102"/>
      <c r="DP818" s="102"/>
      <c r="DQ818" s="102"/>
      <c r="DR818" s="102"/>
      <c r="DS818" s="102"/>
      <c r="DT818" s="102"/>
    </row>
    <row r="819" spans="9:124" s="95" customFormat="1" x14ac:dyDescent="0.15"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  <c r="BG819" s="102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102"/>
      <c r="BR819" s="102"/>
      <c r="BS819" s="102"/>
      <c r="BT819" s="102"/>
      <c r="BU819" s="102"/>
      <c r="BV819" s="102"/>
      <c r="BW819" s="102"/>
      <c r="BX819" s="102"/>
      <c r="BY819" s="102"/>
      <c r="BZ819" s="102"/>
      <c r="CA819" s="102"/>
      <c r="CB819" s="102"/>
      <c r="CC819" s="102"/>
      <c r="CD819" s="102"/>
      <c r="CE819" s="102"/>
      <c r="CF819" s="102"/>
      <c r="CG819" s="102"/>
      <c r="CH819" s="102"/>
      <c r="CI819" s="102"/>
      <c r="CJ819" s="102"/>
      <c r="CK819" s="102"/>
      <c r="CL819" s="102"/>
      <c r="CM819" s="102"/>
      <c r="CN819" s="102"/>
      <c r="CO819" s="102"/>
      <c r="CP819" s="102"/>
      <c r="CQ819" s="102"/>
      <c r="CR819" s="102"/>
      <c r="CS819" s="102"/>
      <c r="CT819" s="102"/>
      <c r="CU819" s="102"/>
      <c r="CV819" s="102"/>
      <c r="CW819" s="102"/>
      <c r="CX819" s="102"/>
      <c r="CY819" s="102"/>
      <c r="CZ819" s="102"/>
      <c r="DA819" s="102"/>
      <c r="DB819" s="102"/>
      <c r="DC819" s="102"/>
      <c r="DD819" s="102"/>
      <c r="DE819" s="102"/>
      <c r="DF819" s="102"/>
      <c r="DG819" s="102"/>
      <c r="DH819" s="102"/>
      <c r="DI819" s="102"/>
      <c r="DJ819" s="102"/>
      <c r="DK819" s="102"/>
      <c r="DL819" s="102"/>
      <c r="DM819" s="102"/>
      <c r="DN819" s="102"/>
      <c r="DO819" s="102"/>
      <c r="DP819" s="102"/>
      <c r="DQ819" s="102"/>
      <c r="DR819" s="102"/>
      <c r="DS819" s="102"/>
      <c r="DT819" s="102"/>
    </row>
    <row r="820" spans="9:124" s="95" customFormat="1" x14ac:dyDescent="0.15"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  <c r="BG820" s="102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2"/>
      <c r="BR820" s="102"/>
      <c r="BS820" s="102"/>
      <c r="BT820" s="102"/>
      <c r="BU820" s="102"/>
      <c r="BV820" s="102"/>
      <c r="BW820" s="102"/>
      <c r="BX820" s="102"/>
      <c r="BY820" s="102"/>
      <c r="BZ820" s="102"/>
      <c r="CA820" s="102"/>
      <c r="CB820" s="102"/>
      <c r="CC820" s="102"/>
      <c r="CD820" s="102"/>
      <c r="CE820" s="102"/>
      <c r="CF820" s="102"/>
      <c r="CG820" s="102"/>
      <c r="CH820" s="102"/>
      <c r="CI820" s="102"/>
      <c r="CJ820" s="102"/>
      <c r="CK820" s="102"/>
      <c r="CL820" s="102"/>
      <c r="CM820" s="102"/>
      <c r="CN820" s="102"/>
      <c r="CO820" s="102"/>
      <c r="CP820" s="102"/>
      <c r="CQ820" s="102"/>
      <c r="CR820" s="102"/>
      <c r="CS820" s="102"/>
      <c r="CT820" s="102"/>
      <c r="CU820" s="102"/>
      <c r="CV820" s="102"/>
      <c r="CW820" s="102"/>
      <c r="CX820" s="102"/>
      <c r="CY820" s="102"/>
      <c r="CZ820" s="102"/>
      <c r="DA820" s="102"/>
      <c r="DB820" s="102"/>
      <c r="DC820" s="102"/>
      <c r="DD820" s="102"/>
      <c r="DE820" s="102"/>
      <c r="DF820" s="102"/>
      <c r="DG820" s="102"/>
      <c r="DH820" s="102"/>
      <c r="DI820" s="102"/>
      <c r="DJ820" s="102"/>
      <c r="DK820" s="102"/>
      <c r="DL820" s="102"/>
      <c r="DM820" s="102"/>
      <c r="DN820" s="102"/>
      <c r="DO820" s="102"/>
      <c r="DP820" s="102"/>
      <c r="DQ820" s="102"/>
      <c r="DR820" s="102"/>
      <c r="DS820" s="102"/>
      <c r="DT820" s="102"/>
    </row>
  </sheetData>
  <sheetProtection algorithmName="SHA-512" hashValue="fVgFHRS6KLBtxUbvGg7nQ/gfeKqr76OwYZLcIAJOJUtK+EcraopsDr+t8sc+01hRmK8rBQIK4DM1aDd0J86mZQ==" saltValue="USBKU6vB47nNj02hI9Qiew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>
    <tabColor theme="8" tint="0.79998168889431442"/>
  </sheetPr>
  <dimension ref="A1:DY377"/>
  <sheetViews>
    <sheetView zoomScaleNormal="100" zoomScalePageLayoutView="120" workbookViewId="0">
      <selection activeCell="Y40" sqref="Y40"/>
    </sheetView>
  </sheetViews>
  <sheetFormatPr baseColWidth="10" defaultRowHeight="13" x14ac:dyDescent="0.15"/>
  <cols>
    <col min="1" max="2" width="20.33203125" style="66" customWidth="1"/>
    <col min="3" max="11" width="12.1640625" style="66" customWidth="1"/>
    <col min="12" max="13" width="12.1640625" style="66" hidden="1" customWidth="1"/>
    <col min="14" max="17" width="12.1640625" style="66" customWidth="1"/>
    <col min="18" max="46" width="7.5" style="95" customWidth="1"/>
    <col min="47" max="129" width="10.83203125" style="95"/>
    <col min="130" max="16384" width="10.83203125" style="66"/>
  </cols>
  <sheetData>
    <row r="1" spans="1:129" s="95" customFormat="1" ht="14" x14ac:dyDescent="0.15">
      <c r="A1" s="94" t="s">
        <v>270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</row>
    <row r="2" spans="1:129" s="95" customFormat="1" ht="14" x14ac:dyDescent="0.15">
      <c r="A2" s="96" t="s">
        <v>221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</row>
    <row r="3" spans="1:129" s="95" customFormat="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1:12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</row>
    <row r="5" spans="1:12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76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</row>
    <row r="6" spans="1:12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76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</row>
    <row r="7" spans="1:129" ht="75" x14ac:dyDescent="0.15">
      <c r="A7" s="129" t="s">
        <v>144</v>
      </c>
      <c r="B7" s="121" t="s">
        <v>320</v>
      </c>
      <c r="C7" s="120" t="s">
        <v>204</v>
      </c>
      <c r="D7" s="120" t="s">
        <v>319</v>
      </c>
      <c r="E7" s="122" t="s">
        <v>205</v>
      </c>
      <c r="F7" s="120" t="s">
        <v>206</v>
      </c>
      <c r="G7" s="123" t="s">
        <v>207</v>
      </c>
      <c r="H7" s="124" t="s">
        <v>286</v>
      </c>
      <c r="I7" s="124" t="s">
        <v>287</v>
      </c>
      <c r="J7" s="124" t="s">
        <v>288</v>
      </c>
      <c r="K7" s="124" t="s">
        <v>289</v>
      </c>
      <c r="L7" s="125" t="s">
        <v>194</v>
      </c>
      <c r="M7" s="125" t="s">
        <v>195</v>
      </c>
      <c r="N7" s="125" t="s">
        <v>271</v>
      </c>
      <c r="O7" s="125" t="s">
        <v>272</v>
      </c>
      <c r="P7" s="124" t="s">
        <v>263</v>
      </c>
      <c r="Q7" s="127" t="s">
        <v>264</v>
      </c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</row>
    <row r="8" spans="1:129" ht="14" x14ac:dyDescent="0.15">
      <c r="A8" s="159" t="str">
        <f>'SEQ Apr 2017'!K2</f>
        <v>AGL</v>
      </c>
      <c r="B8" s="132" t="str">
        <f>'SEQ Apr 2017'!L2</f>
        <v>Business Savers</v>
      </c>
      <c r="C8" s="133">
        <f>91*'SEQ Apr 2017'!M2/100</f>
        <v>124.4971</v>
      </c>
      <c r="D8" s="133">
        <f>$C$5*'SEQ Apr 2017'!N2/100</f>
        <v>1298</v>
      </c>
      <c r="E8" s="134">
        <v>0</v>
      </c>
      <c r="F8" s="135">
        <f>SUM(C8:E8)</f>
        <v>1422.4971</v>
      </c>
      <c r="G8" s="136">
        <f>F8*4</f>
        <v>5689.9884000000002</v>
      </c>
      <c r="H8" s="137">
        <v>0</v>
      </c>
      <c r="I8" s="137">
        <f>'SEQ Apr 2017'!BA2</f>
        <v>13</v>
      </c>
      <c r="J8" s="137">
        <f>'SEQ Apr 2017'!BB2</f>
        <v>0</v>
      </c>
      <c r="K8" s="137">
        <f>'SEQ Apr 2017'!BC2</f>
        <v>0</v>
      </c>
      <c r="L8" s="136">
        <f>G8-((F8-C8)*I8/100)*4</f>
        <v>5015.0284000000001</v>
      </c>
      <c r="M8" s="136">
        <f>L8</f>
        <v>5015.0284000000001</v>
      </c>
      <c r="N8" s="138">
        <f t="shared" ref="N8:O14" si="0">L8*1.1</f>
        <v>5516.5312400000003</v>
      </c>
      <c r="O8" s="138">
        <f t="shared" si="0"/>
        <v>5516.5312400000003</v>
      </c>
      <c r="P8" s="160">
        <f>'SEQ Apr 2017'!BJ2</f>
        <v>0</v>
      </c>
      <c r="Q8" s="161" t="str">
        <f>'SEQ Apr 2017'!BK2</f>
        <v>n</v>
      </c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</row>
    <row r="9" spans="1:129" s="99" customFormat="1" ht="14" x14ac:dyDescent="0.15">
      <c r="A9" s="159" t="str">
        <f>'SEQ Apr 2017'!K3</f>
        <v>Click Energy</v>
      </c>
      <c r="B9" s="132" t="str">
        <f>'SEQ Apr 2017'!L3</f>
        <v>Click Business</v>
      </c>
      <c r="C9" s="133">
        <f>91*'SEQ Apr 2017'!M3/100</f>
        <v>136.5</v>
      </c>
      <c r="D9" s="133">
        <f>$C$5*'SEQ Apr 2017'!N3/100</f>
        <v>1265</v>
      </c>
      <c r="E9" s="134">
        <v>0</v>
      </c>
      <c r="F9" s="135">
        <f t="shared" ref="F9:F15" si="1">SUM(C9:E9)</f>
        <v>1401.5</v>
      </c>
      <c r="G9" s="136">
        <f t="shared" ref="G9:G15" si="2">F9*4</f>
        <v>5606</v>
      </c>
      <c r="H9" s="137">
        <v>0</v>
      </c>
      <c r="I9" s="137">
        <f>'SEQ Apr 2017'!BA3</f>
        <v>0</v>
      </c>
      <c r="J9" s="137">
        <f>'SEQ Apr 2017'!BB3</f>
        <v>7</v>
      </c>
      <c r="K9" s="137">
        <f>'SEQ Apr 2017'!BC3</f>
        <v>0</v>
      </c>
      <c r="L9" s="136">
        <f>G9</f>
        <v>5606</v>
      </c>
      <c r="M9" s="136">
        <f>L9-(L9*J9/100)</f>
        <v>5213.58</v>
      </c>
      <c r="N9" s="138">
        <f t="shared" si="0"/>
        <v>6166.6</v>
      </c>
      <c r="O9" s="138">
        <f t="shared" si="0"/>
        <v>5734.9380000000001</v>
      </c>
      <c r="P9" s="160">
        <f>'SEQ Apr 2017'!BJ3</f>
        <v>0</v>
      </c>
      <c r="Q9" s="161" t="str">
        <f>'SEQ Apr 2017'!BK3</f>
        <v>n</v>
      </c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</row>
    <row r="10" spans="1:129" ht="14" x14ac:dyDescent="0.15">
      <c r="A10" s="159" t="str">
        <f>'SEQ Apr 2017'!K4</f>
        <v>Diamond Energy</v>
      </c>
      <c r="B10" s="132" t="str">
        <f>'SEQ Apr 2017'!L4</f>
        <v>Pay on time discount</v>
      </c>
      <c r="C10" s="133">
        <f>91*'SEQ Apr 2017'!M4/100</f>
        <v>141.02270000000001</v>
      </c>
      <c r="D10" s="133">
        <f>$C$5*'SEQ Apr 2017'!N4/100</f>
        <v>1283.5000000000002</v>
      </c>
      <c r="E10" s="134">
        <v>0</v>
      </c>
      <c r="F10" s="135">
        <f t="shared" si="1"/>
        <v>1424.5227000000002</v>
      </c>
      <c r="G10" s="136">
        <f t="shared" si="2"/>
        <v>5698.0908000000009</v>
      </c>
      <c r="H10" s="137">
        <v>0</v>
      </c>
      <c r="I10" s="137">
        <f>'SEQ Apr 2017'!BA4</f>
        <v>0</v>
      </c>
      <c r="J10" s="137">
        <f>'SEQ Apr 2017'!BB4</f>
        <v>7</v>
      </c>
      <c r="K10" s="137">
        <f>'SEQ Apr 2017'!BC4</f>
        <v>0</v>
      </c>
      <c r="L10" s="136">
        <f>G10</f>
        <v>5698.0908000000009</v>
      </c>
      <c r="M10" s="136">
        <f>L10-(L10*J10/100)</f>
        <v>5299.2244440000004</v>
      </c>
      <c r="N10" s="138">
        <f t="shared" si="0"/>
        <v>6267.8998800000018</v>
      </c>
      <c r="O10" s="138">
        <f t="shared" si="0"/>
        <v>5829.1468884000005</v>
      </c>
      <c r="P10" s="160">
        <f>'SEQ Apr 2017'!BJ4</f>
        <v>0</v>
      </c>
      <c r="Q10" s="161" t="str">
        <f>'SEQ Apr 2017'!BK4</f>
        <v>n</v>
      </c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</row>
    <row r="11" spans="1:129" s="99" customFormat="1" ht="14" x14ac:dyDescent="0.15">
      <c r="A11" s="159" t="str">
        <f>'SEQ Apr 2017'!K5</f>
        <v>EnergyAustralia</v>
      </c>
      <c r="B11" s="132" t="str">
        <f>'SEQ Apr 2017'!L5</f>
        <v>Everyday Saver Business</v>
      </c>
      <c r="C11" s="133">
        <f>91*'SEQ Apr 2017'!M5/100</f>
        <v>128.31</v>
      </c>
      <c r="D11" s="133">
        <f>$C$5*'SEQ Apr 2017'!N5/100</f>
        <v>1215</v>
      </c>
      <c r="E11" s="134">
        <v>0</v>
      </c>
      <c r="F11" s="135">
        <f t="shared" si="1"/>
        <v>1343.31</v>
      </c>
      <c r="G11" s="136">
        <f t="shared" si="2"/>
        <v>5373.24</v>
      </c>
      <c r="H11" s="137">
        <v>0</v>
      </c>
      <c r="I11" s="137">
        <f>'SEQ Apr 2017'!BA5</f>
        <v>10</v>
      </c>
      <c r="J11" s="137">
        <f>'SEQ Apr 2017'!BB5</f>
        <v>0</v>
      </c>
      <c r="K11" s="137">
        <f>'SEQ Apr 2017'!BC5</f>
        <v>0</v>
      </c>
      <c r="L11" s="136">
        <f>G11-((F11-C11)*I11/100)*4</f>
        <v>4887.24</v>
      </c>
      <c r="M11" s="136">
        <f t="shared" ref="M11:M16" si="3">L11</f>
        <v>4887.24</v>
      </c>
      <c r="N11" s="138">
        <f t="shared" si="0"/>
        <v>5375.9639999999999</v>
      </c>
      <c r="O11" s="138">
        <f t="shared" si="0"/>
        <v>5375.9639999999999</v>
      </c>
      <c r="P11" s="160">
        <f>'SEQ Apr 2017'!BJ5</f>
        <v>24</v>
      </c>
      <c r="Q11" s="161" t="str">
        <f>'SEQ Apr 2017'!BK5</f>
        <v>y</v>
      </c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</row>
    <row r="12" spans="1:129" ht="14" x14ac:dyDescent="0.15">
      <c r="A12" s="159" t="str">
        <f>'SEQ Apr 2017'!K6</f>
        <v>ERM Power</v>
      </c>
      <c r="B12" s="132" t="str">
        <f>'SEQ Apr 2017'!L6</f>
        <v>Adjustable</v>
      </c>
      <c r="C12" s="133">
        <f>91*'SEQ Apr 2017'!M6/100</f>
        <v>105.56</v>
      </c>
      <c r="D12" s="133">
        <f>$C$5*'SEQ Apr 2017'!N6/100</f>
        <v>1242.5</v>
      </c>
      <c r="E12" s="134">
        <v>0</v>
      </c>
      <c r="F12" s="135">
        <f t="shared" si="1"/>
        <v>1348.06</v>
      </c>
      <c r="G12" s="136">
        <f t="shared" si="2"/>
        <v>5392.24</v>
      </c>
      <c r="H12" s="137">
        <v>0</v>
      </c>
      <c r="I12" s="137">
        <f>'SEQ Apr 2017'!BA6</f>
        <v>0</v>
      </c>
      <c r="J12" s="137">
        <f>'SEQ Apr 2017'!BB6</f>
        <v>0</v>
      </c>
      <c r="K12" s="137">
        <f>'SEQ Apr 2017'!BC6</f>
        <v>0</v>
      </c>
      <c r="L12" s="136">
        <f>G12</f>
        <v>5392.24</v>
      </c>
      <c r="M12" s="136">
        <f t="shared" si="3"/>
        <v>5392.24</v>
      </c>
      <c r="N12" s="138">
        <f t="shared" si="0"/>
        <v>5931.4639999999999</v>
      </c>
      <c r="O12" s="138">
        <f t="shared" si="0"/>
        <v>5931.4639999999999</v>
      </c>
      <c r="P12" s="160">
        <f>'SEQ Apr 2017'!BJ6</f>
        <v>0</v>
      </c>
      <c r="Q12" s="161" t="str">
        <f>'SEQ Apr 2017'!BK6</f>
        <v>n</v>
      </c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</row>
    <row r="13" spans="1:129" s="99" customFormat="1" ht="14" x14ac:dyDescent="0.15">
      <c r="A13" s="159" t="str">
        <f>'SEQ Apr 2017'!K7</f>
        <v>Origin Energy</v>
      </c>
      <c r="B13" s="132" t="str">
        <f>'SEQ Apr 2017'!L7</f>
        <v>Business Saver</v>
      </c>
      <c r="C13" s="133">
        <f>91*'SEQ Apr 2017'!M7/100</f>
        <v>128.03699999999998</v>
      </c>
      <c r="D13" s="133">
        <f>$C$5*'SEQ Apr 2017'!N7/100</f>
        <v>1294</v>
      </c>
      <c r="E13" s="134">
        <v>0</v>
      </c>
      <c r="F13" s="135">
        <f t="shared" si="1"/>
        <v>1422.037</v>
      </c>
      <c r="G13" s="136">
        <f t="shared" si="2"/>
        <v>5688.1480000000001</v>
      </c>
      <c r="H13" s="137">
        <v>0</v>
      </c>
      <c r="I13" s="137">
        <f>'SEQ Apr 2017'!BA7</f>
        <v>13</v>
      </c>
      <c r="J13" s="137">
        <f>'SEQ Apr 2017'!BB7</f>
        <v>0</v>
      </c>
      <c r="K13" s="137">
        <f>'SEQ Apr 2017'!BC7</f>
        <v>0</v>
      </c>
      <c r="L13" s="136">
        <f>G13-((F13-C13)*I13/100)*4</f>
        <v>5015.268</v>
      </c>
      <c r="M13" s="136">
        <f t="shared" si="3"/>
        <v>5015.268</v>
      </c>
      <c r="N13" s="138">
        <f t="shared" si="0"/>
        <v>5516.7948000000006</v>
      </c>
      <c r="O13" s="138">
        <f t="shared" si="0"/>
        <v>5516.7948000000006</v>
      </c>
      <c r="P13" s="160">
        <f>'SEQ Apr 2017'!BJ7</f>
        <v>12</v>
      </c>
      <c r="Q13" s="161" t="str">
        <f>'SEQ Apr 2017'!BK7</f>
        <v>y</v>
      </c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</row>
    <row r="14" spans="1:129" s="93" customFormat="1" ht="14" x14ac:dyDescent="0.15">
      <c r="A14" s="159" t="str">
        <f>'SEQ Apr 2017'!K8</f>
        <v>Powerdirect</v>
      </c>
      <c r="B14" s="132" t="str">
        <f>'SEQ Apr 2017'!L8</f>
        <v>Discount included</v>
      </c>
      <c r="C14" s="133">
        <f>91*'SEQ Apr 2017'!M8/100</f>
        <v>124.4971</v>
      </c>
      <c r="D14" s="133">
        <f>$C$5*'SEQ Apr 2017'!N8/100</f>
        <v>1168</v>
      </c>
      <c r="E14" s="134">
        <v>0</v>
      </c>
      <c r="F14" s="135">
        <f t="shared" si="1"/>
        <v>1292.4971</v>
      </c>
      <c r="G14" s="136">
        <f t="shared" si="2"/>
        <v>5169.9884000000002</v>
      </c>
      <c r="H14" s="137">
        <v>0</v>
      </c>
      <c r="I14" s="137">
        <f>'SEQ Apr 2017'!BA8</f>
        <v>0</v>
      </c>
      <c r="J14" s="137">
        <f>'SEQ Apr 2017'!BB8</f>
        <v>0</v>
      </c>
      <c r="K14" s="137">
        <f>'SEQ Apr 2017'!BC8</f>
        <v>0</v>
      </c>
      <c r="L14" s="136">
        <f>G14</f>
        <v>5169.9884000000002</v>
      </c>
      <c r="M14" s="136">
        <f t="shared" si="3"/>
        <v>5169.9884000000002</v>
      </c>
      <c r="N14" s="138">
        <f t="shared" si="0"/>
        <v>5686.9872400000004</v>
      </c>
      <c r="O14" s="138">
        <f t="shared" si="0"/>
        <v>5686.9872400000004</v>
      </c>
      <c r="P14" s="160">
        <f>'SEQ Apr 2017'!BJ8</f>
        <v>0</v>
      </c>
      <c r="Q14" s="161" t="str">
        <f>'SEQ Apr 2017'!BK8</f>
        <v>n</v>
      </c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</row>
    <row r="15" spans="1:129" s="99" customFormat="1" ht="14" x14ac:dyDescent="0.15">
      <c r="A15" s="159" t="str">
        <f>'SEQ Apr 2017'!K9</f>
        <v>Powershop</v>
      </c>
      <c r="B15" s="132" t="str">
        <f>'SEQ Apr 2017'!L9</f>
        <v>Standard Saver</v>
      </c>
      <c r="C15" s="141">
        <f>91*'SEQ Apr 2017'!M9/100</f>
        <v>127.60929999999999</v>
      </c>
      <c r="D15" s="141">
        <f>$C$5*'SEQ Apr 2017'!N9/100</f>
        <v>1346</v>
      </c>
      <c r="E15" s="141">
        <v>0</v>
      </c>
      <c r="F15" s="142">
        <f t="shared" si="1"/>
        <v>1473.6093000000001</v>
      </c>
      <c r="G15" s="143">
        <f t="shared" si="2"/>
        <v>5894.4372000000003</v>
      </c>
      <c r="H15" s="144">
        <v>0</v>
      </c>
      <c r="I15" s="144">
        <f>'SEQ Apr 2017'!BA9</f>
        <v>0</v>
      </c>
      <c r="J15" s="144">
        <f>'SEQ Apr 2017'!BB9</f>
        <v>0</v>
      </c>
      <c r="K15" s="144">
        <f>'SEQ Apr 2017'!BC9</f>
        <v>0</v>
      </c>
      <c r="L15" s="143">
        <f>G15</f>
        <v>5894.4372000000003</v>
      </c>
      <c r="M15" s="143">
        <f t="shared" si="3"/>
        <v>5894.4372000000003</v>
      </c>
      <c r="N15" s="145">
        <f t="shared" ref="N15" si="4">L15*1.1</f>
        <v>6483.8809200000005</v>
      </c>
      <c r="O15" s="145">
        <f t="shared" ref="O15" si="5">M15*1.1</f>
        <v>6483.8809200000005</v>
      </c>
      <c r="P15" s="162">
        <f>'SEQ Apr 2017'!BJ9</f>
        <v>0</v>
      </c>
      <c r="Q15" s="161" t="str">
        <f>'SEQ Apr 2017'!BK9</f>
        <v>n</v>
      </c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</row>
    <row r="16" spans="1:129" ht="14" x14ac:dyDescent="0.15">
      <c r="A16" s="159" t="str">
        <f>'SEQ Apr 2017'!K10</f>
        <v>Energy Locals</v>
      </c>
      <c r="B16" s="132" t="str">
        <f>'SEQ Apr 2017'!L10</f>
        <v>Market offer</v>
      </c>
      <c r="C16" s="141">
        <f>91*'SEQ Apr 2017'!M10/100</f>
        <v>131.04</v>
      </c>
      <c r="D16" s="141">
        <f>$C$5*'SEQ Apr 2017'!N10/100</f>
        <v>1350</v>
      </c>
      <c r="E16" s="141">
        <v>1</v>
      </c>
      <c r="F16" s="142">
        <f t="shared" ref="F16:F18" si="6">SUM(C16:E16)</f>
        <v>1482.04</v>
      </c>
      <c r="G16" s="143">
        <f t="shared" ref="G16:G18" si="7">F16*4</f>
        <v>5928.16</v>
      </c>
      <c r="H16" s="144">
        <v>0</v>
      </c>
      <c r="I16" s="144">
        <f>'SEQ Apr 2017'!BA10</f>
        <v>0</v>
      </c>
      <c r="J16" s="144">
        <f>'SEQ Apr 2017'!BB10</f>
        <v>0</v>
      </c>
      <c r="K16" s="144">
        <f>'SEQ Apr 2017'!BC10</f>
        <v>0</v>
      </c>
      <c r="L16" s="143">
        <f>G16</f>
        <v>5928.16</v>
      </c>
      <c r="M16" s="143">
        <f t="shared" si="3"/>
        <v>5928.16</v>
      </c>
      <c r="N16" s="145">
        <f t="shared" ref="N16:N18" si="8">L16*1.1</f>
        <v>6520.9760000000006</v>
      </c>
      <c r="O16" s="145">
        <f t="shared" ref="O16:O18" si="9">M16*1.1</f>
        <v>6520.9760000000006</v>
      </c>
      <c r="P16" s="162">
        <f>'SEQ Apr 2017'!BJ10</f>
        <v>0</v>
      </c>
      <c r="Q16" s="161" t="str">
        <f>'SEQ Apr 2017'!BK10</f>
        <v>n</v>
      </c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</row>
    <row r="17" spans="1:129" s="99" customFormat="1" ht="14" x14ac:dyDescent="0.15">
      <c r="A17" s="159" t="str">
        <f>'SEQ Apr 2017'!K11</f>
        <v>Red Energy</v>
      </c>
      <c r="B17" s="132" t="str">
        <f>'SEQ Apr 2017'!L11</f>
        <v>Easy Saver</v>
      </c>
      <c r="C17" s="141">
        <f>91*'SEQ Apr 2017'!M11/100</f>
        <v>124.0239</v>
      </c>
      <c r="D17" s="141">
        <f>$C$5*'SEQ Apr 2017'!N11/100</f>
        <v>1268.5</v>
      </c>
      <c r="E17" s="141">
        <v>2</v>
      </c>
      <c r="F17" s="142">
        <f t="shared" si="6"/>
        <v>1394.5238999999999</v>
      </c>
      <c r="G17" s="143">
        <f t="shared" si="7"/>
        <v>5578.0955999999996</v>
      </c>
      <c r="H17" s="144">
        <v>0</v>
      </c>
      <c r="I17" s="144">
        <f>'SEQ Apr 2017'!BA11</f>
        <v>0</v>
      </c>
      <c r="J17" s="144">
        <f>'SEQ Apr 2017'!BB11</f>
        <v>10</v>
      </c>
      <c r="K17" s="144">
        <f>'SEQ Apr 2017'!BC11</f>
        <v>0</v>
      </c>
      <c r="L17" s="143">
        <f>G17</f>
        <v>5578.0955999999996</v>
      </c>
      <c r="M17" s="143">
        <f>L17-(L17*J17/100)</f>
        <v>5020.28604</v>
      </c>
      <c r="N17" s="145">
        <f t="shared" si="8"/>
        <v>6135.9051600000003</v>
      </c>
      <c r="O17" s="145">
        <f t="shared" si="9"/>
        <v>5522.314644</v>
      </c>
      <c r="P17" s="162">
        <f>'SEQ Apr 2017'!BJ11</f>
        <v>0</v>
      </c>
      <c r="Q17" s="161" t="str">
        <f>'SEQ Apr 2017'!BK11</f>
        <v>n</v>
      </c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</row>
    <row r="18" spans="1:129" ht="15" thickBot="1" x14ac:dyDescent="0.2">
      <c r="A18" s="163" t="str">
        <f>'SEQ Apr 2017'!K12</f>
        <v>Simply Energy</v>
      </c>
      <c r="B18" s="149" t="str">
        <f>'SEQ Apr 2017'!L12</f>
        <v>Business Save Online</v>
      </c>
      <c r="C18" s="150">
        <f>91*'SEQ Apr 2017'!M12/100</f>
        <v>123.0775</v>
      </c>
      <c r="D18" s="150">
        <f>$C$5*'SEQ Apr 2017'!N12/100</f>
        <v>1279.5</v>
      </c>
      <c r="E18" s="150">
        <v>3</v>
      </c>
      <c r="F18" s="151">
        <f t="shared" si="6"/>
        <v>1405.5775000000001</v>
      </c>
      <c r="G18" s="152">
        <f t="shared" si="7"/>
        <v>5622.31</v>
      </c>
      <c r="H18" s="154">
        <v>0</v>
      </c>
      <c r="I18" s="154">
        <f>'SEQ Apr 2017'!BA12</f>
        <v>10</v>
      </c>
      <c r="J18" s="154">
        <f>'SEQ Apr 2017'!BB12</f>
        <v>0</v>
      </c>
      <c r="K18" s="154">
        <f>'SEQ Apr 2017'!BC12</f>
        <v>0</v>
      </c>
      <c r="L18" s="152">
        <f>G18-((F18-C18)*I18/100)*4</f>
        <v>5109.3100000000004</v>
      </c>
      <c r="M18" s="168">
        <f>L18</f>
        <v>5109.3100000000004</v>
      </c>
      <c r="N18" s="155">
        <f t="shared" si="8"/>
        <v>5620.2410000000009</v>
      </c>
      <c r="O18" s="155">
        <f t="shared" si="9"/>
        <v>5620.2410000000009</v>
      </c>
      <c r="P18" s="164">
        <f>'SEQ Apr 2017'!BJ12</f>
        <v>0</v>
      </c>
      <c r="Q18" s="165" t="str">
        <f>'SEQ Apr 2017'!BK12</f>
        <v>n</v>
      </c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</row>
    <row r="19" spans="1:129" s="95" customFormat="1" ht="14" x14ac:dyDescent="0.15"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</row>
    <row r="20" spans="1:129" s="95" customFormat="1" ht="15" thickBot="1" x14ac:dyDescent="0.2"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</row>
    <row r="21" spans="1:129" ht="14" x14ac:dyDescent="0.15">
      <c r="A21" s="72" t="s">
        <v>265</v>
      </c>
      <c r="B21" s="73"/>
      <c r="C21" s="73"/>
      <c r="D21" s="86"/>
      <c r="E21" s="86"/>
      <c r="F21" s="87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4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</row>
    <row r="22" spans="1:129" ht="14" x14ac:dyDescent="0.15">
      <c r="A22" s="75" t="s">
        <v>198</v>
      </c>
      <c r="B22" s="47"/>
      <c r="C22" s="91">
        <v>5000</v>
      </c>
      <c r="D22" s="88"/>
      <c r="E22" s="88"/>
      <c r="F22" s="89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76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</row>
    <row r="23" spans="1:129" ht="14" x14ac:dyDescent="0.15">
      <c r="A23" s="75" t="s">
        <v>266</v>
      </c>
      <c r="B23" s="47"/>
      <c r="C23" s="92">
        <v>0.7</v>
      </c>
      <c r="D23" s="88"/>
      <c r="E23" s="88"/>
      <c r="F23" s="89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76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</row>
    <row r="24" spans="1:129" ht="14" x14ac:dyDescent="0.15">
      <c r="A24" s="75" t="s">
        <v>267</v>
      </c>
      <c r="B24" s="47"/>
      <c r="C24" s="92">
        <v>0.3</v>
      </c>
      <c r="D24" s="88"/>
      <c r="E24" s="88"/>
      <c r="F24" s="89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76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</row>
    <row r="25" spans="1:129" ht="14" x14ac:dyDescent="0.15">
      <c r="A25" s="75"/>
      <c r="B25" s="47"/>
      <c r="C25" s="88"/>
      <c r="D25" s="88"/>
      <c r="E25" s="88"/>
      <c r="F25" s="89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76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</row>
    <row r="26" spans="1:129" ht="75" x14ac:dyDescent="0.15">
      <c r="A26" s="129" t="s">
        <v>144</v>
      </c>
      <c r="B26" s="121" t="s">
        <v>320</v>
      </c>
      <c r="C26" s="120" t="s">
        <v>204</v>
      </c>
      <c r="D26" s="120" t="s">
        <v>319</v>
      </c>
      <c r="E26" s="120" t="s">
        <v>265</v>
      </c>
      <c r="F26" s="120" t="s">
        <v>206</v>
      </c>
      <c r="G26" s="123" t="s">
        <v>207</v>
      </c>
      <c r="H26" s="124" t="s">
        <v>286</v>
      </c>
      <c r="I26" s="124" t="s">
        <v>287</v>
      </c>
      <c r="J26" s="124" t="s">
        <v>288</v>
      </c>
      <c r="K26" s="124" t="s">
        <v>289</v>
      </c>
      <c r="L26" s="130" t="s">
        <v>194</v>
      </c>
      <c r="M26" s="125" t="s">
        <v>195</v>
      </c>
      <c r="N26" s="125" t="s">
        <v>271</v>
      </c>
      <c r="O26" s="125" t="s">
        <v>272</v>
      </c>
      <c r="P26" s="126" t="s">
        <v>263</v>
      </c>
      <c r="Q26" s="127" t="s">
        <v>264</v>
      </c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</row>
    <row r="27" spans="1:129" ht="14" x14ac:dyDescent="0.15">
      <c r="A27" s="159" t="str">
        <f>'SEQ Apr 2017'!K13</f>
        <v>AGL</v>
      </c>
      <c r="B27" s="132" t="str">
        <f>'SEQ Apr 2017'!L13</f>
        <v>Business Savers</v>
      </c>
      <c r="C27" s="133">
        <f>91*'SEQ Apr 2017'!M13/100</f>
        <v>126.92679999999999</v>
      </c>
      <c r="D27" s="133">
        <f>($C$22*$C$23)*'SEQ Apr 2017'!N13/100</f>
        <v>908.6</v>
      </c>
      <c r="E27" s="133">
        <f>($C$22*$C$24)*'SEQ Apr 2017'!AF13/100</f>
        <v>216.3</v>
      </c>
      <c r="F27" s="135">
        <f>SUM(C27:E27)</f>
        <v>1251.8268</v>
      </c>
      <c r="G27" s="136">
        <f>F27*4</f>
        <v>5007.3072000000002</v>
      </c>
      <c r="H27" s="137">
        <v>0</v>
      </c>
      <c r="I27" s="137">
        <f>'SEQ Apr 2017'!BA13</f>
        <v>13</v>
      </c>
      <c r="J27" s="137">
        <f>'SEQ Apr 2017'!BB13</f>
        <v>0</v>
      </c>
      <c r="K27" s="137">
        <f>'SEQ Apr 2017'!BC13</f>
        <v>0</v>
      </c>
      <c r="L27" s="136">
        <f>G27-((F27-C27)*I27/100)*4</f>
        <v>4422.3591999999999</v>
      </c>
      <c r="M27" s="136">
        <f>L27</f>
        <v>4422.3591999999999</v>
      </c>
      <c r="N27" s="138">
        <f t="shared" ref="N27:O33" si="10">L27*1.1</f>
        <v>4864.59512</v>
      </c>
      <c r="O27" s="138">
        <f t="shared" si="10"/>
        <v>4864.59512</v>
      </c>
      <c r="P27" s="160">
        <f>'SEQ Apr 2017'!BJ13</f>
        <v>0</v>
      </c>
      <c r="Q27" s="161" t="str">
        <f>'SEQ Apr 2017'!BK13</f>
        <v>n</v>
      </c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</row>
    <row r="28" spans="1:129" s="99" customFormat="1" ht="14" x14ac:dyDescent="0.15">
      <c r="A28" s="159" t="str">
        <f>'SEQ Apr 2017'!K14</f>
        <v>Click Energy</v>
      </c>
      <c r="B28" s="132" t="str">
        <f>'SEQ Apr 2017'!L14</f>
        <v>Click Business</v>
      </c>
      <c r="C28" s="133">
        <f>91*'SEQ Apr 2017'!M14/100</f>
        <v>140.13999999999999</v>
      </c>
      <c r="D28" s="133">
        <f>($C$22*$C$23)*'SEQ Apr 2017'!N14/100</f>
        <v>885.5</v>
      </c>
      <c r="E28" s="133">
        <f>($C$22*$C$24)*'SEQ Apr 2017'!AF14/100</f>
        <v>277.5</v>
      </c>
      <c r="F28" s="135">
        <f t="shared" ref="F28:F34" si="11">SUM(C28:E28)</f>
        <v>1303.1399999999999</v>
      </c>
      <c r="G28" s="136">
        <f t="shared" ref="G28:G34" si="12">F28*4</f>
        <v>5212.5599999999995</v>
      </c>
      <c r="H28" s="137">
        <v>0</v>
      </c>
      <c r="I28" s="137">
        <f>'SEQ Apr 2017'!BA14</f>
        <v>0</v>
      </c>
      <c r="J28" s="137">
        <f>'SEQ Apr 2017'!BB14</f>
        <v>7</v>
      </c>
      <c r="K28" s="137">
        <f>'SEQ Apr 2017'!BC14</f>
        <v>0</v>
      </c>
      <c r="L28" s="136">
        <f>G28</f>
        <v>5212.5599999999995</v>
      </c>
      <c r="M28" s="136">
        <f>L28-(L28*J28/100)</f>
        <v>4847.6807999999992</v>
      </c>
      <c r="N28" s="138">
        <f t="shared" si="10"/>
        <v>5733.8159999999998</v>
      </c>
      <c r="O28" s="138">
        <f t="shared" si="10"/>
        <v>5332.4488799999999</v>
      </c>
      <c r="P28" s="160">
        <f>'SEQ Apr 2017'!BJ14</f>
        <v>0</v>
      </c>
      <c r="Q28" s="161" t="str">
        <f>'SEQ Apr 2017'!BK14</f>
        <v>n</v>
      </c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</row>
    <row r="29" spans="1:129" ht="14" x14ac:dyDescent="0.15">
      <c r="A29" s="159" t="str">
        <f>'SEQ Apr 2017'!K15</f>
        <v>Diamond Energy</v>
      </c>
      <c r="B29" s="132" t="str">
        <f>'SEQ Apr 2017'!L15</f>
        <v>Pay on time discount</v>
      </c>
      <c r="C29" s="133">
        <f>91*'SEQ Apr 2017'!M15/100</f>
        <v>144.57169999999999</v>
      </c>
      <c r="D29" s="133">
        <f>($C$22*$C$23)*'SEQ Apr 2017'!N15/100</f>
        <v>898.45</v>
      </c>
      <c r="E29" s="133">
        <f>($C$22*$C$24)*'SEQ Apr 2017'!AF15/100</f>
        <v>224.7</v>
      </c>
      <c r="F29" s="135">
        <f t="shared" si="11"/>
        <v>1267.7217000000001</v>
      </c>
      <c r="G29" s="136">
        <f t="shared" si="12"/>
        <v>5070.8868000000002</v>
      </c>
      <c r="H29" s="137">
        <v>0</v>
      </c>
      <c r="I29" s="137">
        <f>'SEQ Apr 2017'!BA15</f>
        <v>0</v>
      </c>
      <c r="J29" s="137">
        <f>'SEQ Apr 2017'!BB15</f>
        <v>7</v>
      </c>
      <c r="K29" s="137">
        <f>'SEQ Apr 2017'!BC15</f>
        <v>0</v>
      </c>
      <c r="L29" s="136">
        <f>G29</f>
        <v>5070.8868000000002</v>
      </c>
      <c r="M29" s="136">
        <f>L29-(L29*J29/100)</f>
        <v>4715.9247240000004</v>
      </c>
      <c r="N29" s="138">
        <f t="shared" si="10"/>
        <v>5577.975480000001</v>
      </c>
      <c r="O29" s="138">
        <f t="shared" si="10"/>
        <v>5187.517196400001</v>
      </c>
      <c r="P29" s="160">
        <f>'SEQ Apr 2017'!BJ15</f>
        <v>0</v>
      </c>
      <c r="Q29" s="161" t="str">
        <f>'SEQ Apr 2017'!BK15</f>
        <v>n</v>
      </c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</row>
    <row r="30" spans="1:129" s="99" customFormat="1" ht="14" x14ac:dyDescent="0.15">
      <c r="A30" s="159" t="str">
        <f>'SEQ Apr 2017'!K16</f>
        <v>EnergyAustralia</v>
      </c>
      <c r="B30" s="132" t="str">
        <f>'SEQ Apr 2017'!L16</f>
        <v>Everyday Saver Business</v>
      </c>
      <c r="C30" s="133">
        <f>91*'SEQ Apr 2017'!M16/100</f>
        <v>131.04</v>
      </c>
      <c r="D30" s="133">
        <f>($C$22*$C$23)*'SEQ Apr 2017'!N16/100</f>
        <v>850.5</v>
      </c>
      <c r="E30" s="133">
        <f>($C$22*$C$24)*'SEQ Apr 2017'!AF16/100</f>
        <v>210</v>
      </c>
      <c r="F30" s="135">
        <f t="shared" si="11"/>
        <v>1191.54</v>
      </c>
      <c r="G30" s="136">
        <f t="shared" si="12"/>
        <v>4766.16</v>
      </c>
      <c r="H30" s="137">
        <v>0</v>
      </c>
      <c r="I30" s="137">
        <f>'SEQ Apr 2017'!BA16</f>
        <v>10</v>
      </c>
      <c r="J30" s="137">
        <f>'SEQ Apr 2017'!BB16</f>
        <v>0</v>
      </c>
      <c r="K30" s="137">
        <f>'SEQ Apr 2017'!BC16</f>
        <v>0</v>
      </c>
      <c r="L30" s="136">
        <f>G30-((F30-C30)*I30/100)*4</f>
        <v>4341.96</v>
      </c>
      <c r="M30" s="136">
        <f t="shared" ref="M30:M35" si="13">L30</f>
        <v>4341.96</v>
      </c>
      <c r="N30" s="138">
        <f t="shared" si="10"/>
        <v>4776.1560000000009</v>
      </c>
      <c r="O30" s="138">
        <f t="shared" si="10"/>
        <v>4776.1560000000009</v>
      </c>
      <c r="P30" s="160">
        <f>'SEQ Apr 2017'!BJ16</f>
        <v>24</v>
      </c>
      <c r="Q30" s="161" t="str">
        <f>'SEQ Apr 2017'!BK16</f>
        <v>y</v>
      </c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</row>
    <row r="31" spans="1:129" ht="14" x14ac:dyDescent="0.15">
      <c r="A31" s="159" t="str">
        <f>'SEQ Apr 2017'!K17</f>
        <v>ERM Power</v>
      </c>
      <c r="B31" s="132" t="str">
        <f>'SEQ Apr 2017'!L17</f>
        <v>Adjustable</v>
      </c>
      <c r="C31" s="133">
        <f>91*'SEQ Apr 2017'!M17/100</f>
        <v>105.56</v>
      </c>
      <c r="D31" s="133">
        <f>($C$22*$C$23)*'SEQ Apr 2017'!N17/100</f>
        <v>869.75</v>
      </c>
      <c r="E31" s="133">
        <f>($C$22*$C$24)*'SEQ Apr 2017'!AF17/100</f>
        <v>253.35</v>
      </c>
      <c r="F31" s="135">
        <f t="shared" si="11"/>
        <v>1228.6599999999999</v>
      </c>
      <c r="G31" s="136">
        <f t="shared" si="12"/>
        <v>4914.6399999999994</v>
      </c>
      <c r="H31" s="137">
        <v>0</v>
      </c>
      <c r="I31" s="137">
        <f>'SEQ Apr 2017'!BA17</f>
        <v>0</v>
      </c>
      <c r="J31" s="137">
        <f>'SEQ Apr 2017'!BB17</f>
        <v>0</v>
      </c>
      <c r="K31" s="137">
        <f>'SEQ Apr 2017'!BC17</f>
        <v>0</v>
      </c>
      <c r="L31" s="136">
        <f>G31</f>
        <v>4914.6399999999994</v>
      </c>
      <c r="M31" s="136">
        <f t="shared" si="13"/>
        <v>4914.6399999999994</v>
      </c>
      <c r="N31" s="138">
        <f t="shared" si="10"/>
        <v>5406.1039999999994</v>
      </c>
      <c r="O31" s="138">
        <f t="shared" si="10"/>
        <v>5406.1039999999994</v>
      </c>
      <c r="P31" s="160">
        <f>'SEQ Apr 2017'!BJ17</f>
        <v>0</v>
      </c>
      <c r="Q31" s="161" t="str">
        <f>'SEQ Apr 2017'!BK17</f>
        <v>n</v>
      </c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</row>
    <row r="32" spans="1:129" s="99" customFormat="1" ht="14" x14ac:dyDescent="0.15">
      <c r="A32" s="159" t="str">
        <f>'SEQ Apr 2017'!K18</f>
        <v>Origin Energy</v>
      </c>
      <c r="B32" s="132" t="str">
        <f>'SEQ Apr 2017'!L18</f>
        <v>Business Saver</v>
      </c>
      <c r="C32" s="133">
        <f>91*'SEQ Apr 2017'!M18/100</f>
        <v>130.47579999999999</v>
      </c>
      <c r="D32" s="133">
        <f>($C$22*$C$23)*'SEQ Apr 2017'!N18/100</f>
        <v>905.8</v>
      </c>
      <c r="E32" s="133">
        <f>($C$22*$C$24)*'SEQ Apr 2017'!AF18/100</f>
        <v>237.93</v>
      </c>
      <c r="F32" s="135">
        <f t="shared" si="11"/>
        <v>1274.2058</v>
      </c>
      <c r="G32" s="136">
        <f t="shared" si="12"/>
        <v>5096.8231999999998</v>
      </c>
      <c r="H32" s="137">
        <v>0</v>
      </c>
      <c r="I32" s="137">
        <f>'SEQ Apr 2017'!BA18</f>
        <v>13</v>
      </c>
      <c r="J32" s="137">
        <f>'SEQ Apr 2017'!BB18</f>
        <v>0</v>
      </c>
      <c r="K32" s="137">
        <f>'SEQ Apr 2017'!BC18</f>
        <v>0</v>
      </c>
      <c r="L32" s="136">
        <f>G32-((F32-C32)*I32/100)*4</f>
        <v>4502.0835999999999</v>
      </c>
      <c r="M32" s="136">
        <f t="shared" si="13"/>
        <v>4502.0835999999999</v>
      </c>
      <c r="N32" s="138">
        <f t="shared" si="10"/>
        <v>4952.2919600000005</v>
      </c>
      <c r="O32" s="138">
        <f t="shared" si="10"/>
        <v>4952.2919600000005</v>
      </c>
      <c r="P32" s="160">
        <f>'SEQ Apr 2017'!BJ18</f>
        <v>12</v>
      </c>
      <c r="Q32" s="161" t="str">
        <f>'SEQ Apr 2017'!BK18</f>
        <v>y</v>
      </c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</row>
    <row r="33" spans="1:129" ht="14" x14ac:dyDescent="0.15">
      <c r="A33" s="159" t="str">
        <f>'SEQ Apr 2017'!K19</f>
        <v>Powerdirect</v>
      </c>
      <c r="B33" s="132" t="str">
        <f>'SEQ Apr 2017'!L19</f>
        <v>Discount included</v>
      </c>
      <c r="C33" s="133">
        <f>91*'SEQ Apr 2017'!M19/100</f>
        <v>126.92679999999999</v>
      </c>
      <c r="D33" s="133">
        <f>($C$22*$C$23)*'SEQ Apr 2017'!N19/100</f>
        <v>817.6</v>
      </c>
      <c r="E33" s="133">
        <f>($C$22*$C$24)*'SEQ Apr 2017'!AF19/100</f>
        <v>216.3</v>
      </c>
      <c r="F33" s="135">
        <f t="shared" si="11"/>
        <v>1160.8268</v>
      </c>
      <c r="G33" s="136">
        <f t="shared" si="12"/>
        <v>4643.3072000000002</v>
      </c>
      <c r="H33" s="137">
        <v>0</v>
      </c>
      <c r="I33" s="137">
        <f>'SEQ Apr 2017'!BA19</f>
        <v>0</v>
      </c>
      <c r="J33" s="137">
        <f>'SEQ Apr 2017'!BB19</f>
        <v>0</v>
      </c>
      <c r="K33" s="137">
        <f>'SEQ Apr 2017'!BC19</f>
        <v>0</v>
      </c>
      <c r="L33" s="136">
        <f>G33</f>
        <v>4643.3072000000002</v>
      </c>
      <c r="M33" s="136">
        <f t="shared" si="13"/>
        <v>4643.3072000000002</v>
      </c>
      <c r="N33" s="138">
        <f t="shared" si="10"/>
        <v>5107.637920000001</v>
      </c>
      <c r="O33" s="138">
        <f t="shared" si="10"/>
        <v>5107.637920000001</v>
      </c>
      <c r="P33" s="160">
        <f>'SEQ Apr 2017'!BJ19</f>
        <v>0</v>
      </c>
      <c r="Q33" s="161" t="str">
        <f>'SEQ Apr 2017'!BK19</f>
        <v>n</v>
      </c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</row>
    <row r="34" spans="1:129" s="99" customFormat="1" ht="14" x14ac:dyDescent="0.15">
      <c r="A34" s="159" t="str">
        <f>'SEQ Apr 2017'!K20</f>
        <v>Powershop</v>
      </c>
      <c r="B34" s="132" t="str">
        <f>'SEQ Apr 2017'!L20</f>
        <v>Standard Saver</v>
      </c>
      <c r="C34" s="133">
        <f>91*'SEQ Apr 2017'!M20/100</f>
        <v>130.26650000000001</v>
      </c>
      <c r="D34" s="133">
        <f>($C$22*$C$23)*'SEQ Apr 2017'!N20/100</f>
        <v>942.2</v>
      </c>
      <c r="E34" s="133">
        <f>($C$22*$C$24)*'SEQ Apr 2017'!AF20/100</f>
        <v>285.3</v>
      </c>
      <c r="F34" s="135">
        <f t="shared" si="11"/>
        <v>1357.7665</v>
      </c>
      <c r="G34" s="136">
        <f t="shared" si="12"/>
        <v>5431.0659999999998</v>
      </c>
      <c r="H34" s="137">
        <v>0</v>
      </c>
      <c r="I34" s="137">
        <f>'SEQ Apr 2017'!BA20</f>
        <v>0</v>
      </c>
      <c r="J34" s="137">
        <f>'SEQ Apr 2017'!BB20</f>
        <v>0</v>
      </c>
      <c r="K34" s="137">
        <f>'SEQ Apr 2017'!BC20</f>
        <v>0</v>
      </c>
      <c r="L34" s="136">
        <f>G34</f>
        <v>5431.0659999999998</v>
      </c>
      <c r="M34" s="136">
        <f t="shared" si="13"/>
        <v>5431.0659999999998</v>
      </c>
      <c r="N34" s="138">
        <f t="shared" ref="N34" si="14">L34*1.1</f>
        <v>5974.1725999999999</v>
      </c>
      <c r="O34" s="138">
        <f t="shared" ref="O34" si="15">M34*1.1</f>
        <v>5974.1725999999999</v>
      </c>
      <c r="P34" s="160">
        <f>'SEQ Apr 2017'!BJ20</f>
        <v>0</v>
      </c>
      <c r="Q34" s="161" t="str">
        <f>'SEQ Apr 2017'!BK20</f>
        <v>n</v>
      </c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</row>
    <row r="35" spans="1:129" s="100" customFormat="1" ht="14" x14ac:dyDescent="0.15">
      <c r="A35" s="159" t="str">
        <f>'SEQ Apr 2017'!K21</f>
        <v>Energy Locals</v>
      </c>
      <c r="B35" s="132" t="str">
        <f>'SEQ Apr 2017'!L21</f>
        <v>Market offer</v>
      </c>
      <c r="C35" s="133">
        <f>91*'SEQ Apr 2017'!M21/100</f>
        <v>131.94999999999999</v>
      </c>
      <c r="D35" s="133">
        <f>($C$22*$C$23)*'SEQ Apr 2017'!N21/100</f>
        <v>945</v>
      </c>
      <c r="E35" s="133">
        <f>($C$22*$C$24)*'SEQ Apr 2017'!AF21/100</f>
        <v>315</v>
      </c>
      <c r="F35" s="135">
        <f t="shared" ref="F35:F37" si="16">SUM(C35:E35)</f>
        <v>1391.95</v>
      </c>
      <c r="G35" s="136">
        <f t="shared" ref="G35:G37" si="17">F35*4</f>
        <v>5567.8</v>
      </c>
      <c r="H35" s="137">
        <v>0</v>
      </c>
      <c r="I35" s="137">
        <f>'SEQ Apr 2017'!BA21</f>
        <v>0</v>
      </c>
      <c r="J35" s="137">
        <f>'SEQ Apr 2017'!BB21</f>
        <v>0</v>
      </c>
      <c r="K35" s="137">
        <f>'SEQ Apr 2017'!BC21</f>
        <v>0</v>
      </c>
      <c r="L35" s="136">
        <f>G35</f>
        <v>5567.8</v>
      </c>
      <c r="M35" s="136">
        <f t="shared" si="13"/>
        <v>5567.8</v>
      </c>
      <c r="N35" s="138">
        <f t="shared" ref="N35:N37" si="18">L35*1.1</f>
        <v>6124.5800000000008</v>
      </c>
      <c r="O35" s="138">
        <f t="shared" ref="O35:O37" si="19">M35*1.1</f>
        <v>6124.5800000000008</v>
      </c>
      <c r="P35" s="160">
        <f>'SEQ Apr 2017'!BJ21</f>
        <v>0</v>
      </c>
      <c r="Q35" s="161" t="str">
        <f>'SEQ Apr 2017'!BK21</f>
        <v>n</v>
      </c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</row>
    <row r="36" spans="1:129" s="99" customFormat="1" ht="14" x14ac:dyDescent="0.15">
      <c r="A36" s="159" t="str">
        <f>'SEQ Apr 2017'!K22</f>
        <v>Red Energy</v>
      </c>
      <c r="B36" s="132" t="str">
        <f>'SEQ Apr 2017'!L22</f>
        <v>Easy Saver</v>
      </c>
      <c r="C36" s="133">
        <f>91*'SEQ Apr 2017'!M22/100</f>
        <v>126.4627</v>
      </c>
      <c r="D36" s="133">
        <f>($C$22*$C$23)*'SEQ Apr 2017'!N22/100</f>
        <v>887.95</v>
      </c>
      <c r="E36" s="133">
        <f>($C$22*$C$24)*'SEQ Apr 2017'!AF22/100</f>
        <v>212.7</v>
      </c>
      <c r="F36" s="135">
        <f t="shared" si="16"/>
        <v>1227.1127000000001</v>
      </c>
      <c r="G36" s="136">
        <f t="shared" si="17"/>
        <v>4908.4508000000005</v>
      </c>
      <c r="H36" s="137">
        <v>0</v>
      </c>
      <c r="I36" s="137">
        <f>'SEQ Apr 2017'!BA22</f>
        <v>0</v>
      </c>
      <c r="J36" s="137">
        <f>'SEQ Apr 2017'!BB22</f>
        <v>10</v>
      </c>
      <c r="K36" s="137">
        <f>'SEQ Apr 2017'!BC22</f>
        <v>0</v>
      </c>
      <c r="L36" s="136">
        <f>G36</f>
        <v>4908.4508000000005</v>
      </c>
      <c r="M36" s="136">
        <f>L36-(L36*J36/100)</f>
        <v>4417.6057200000005</v>
      </c>
      <c r="N36" s="138">
        <f t="shared" si="18"/>
        <v>5399.2958800000006</v>
      </c>
      <c r="O36" s="138">
        <f t="shared" si="19"/>
        <v>4859.3662920000006</v>
      </c>
      <c r="P36" s="160">
        <f>'SEQ Apr 2017'!BJ22</f>
        <v>0</v>
      </c>
      <c r="Q36" s="161" t="str">
        <f>'SEQ Apr 2017'!BK22</f>
        <v>n</v>
      </c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</row>
    <row r="37" spans="1:129" s="100" customFormat="1" ht="15" thickBot="1" x14ac:dyDescent="0.2">
      <c r="A37" s="163" t="str">
        <f>'SEQ Apr 2017'!K23</f>
        <v>Simply Energy</v>
      </c>
      <c r="B37" s="149" t="str">
        <f>'SEQ Apr 2017'!L23</f>
        <v>Business Save Online</v>
      </c>
      <c r="C37" s="166">
        <f>91*'SEQ Apr 2017'!M23/100</f>
        <v>125.7529</v>
      </c>
      <c r="D37" s="166">
        <f>($C$22*$C$23)*'SEQ Apr 2017'!N23/100</f>
        <v>895.65</v>
      </c>
      <c r="E37" s="166">
        <f>($C$22*$C$24)*'SEQ Apr 2017'!AF23/100</f>
        <v>267.75000000000006</v>
      </c>
      <c r="F37" s="167">
        <f t="shared" si="16"/>
        <v>1289.1529</v>
      </c>
      <c r="G37" s="168">
        <f t="shared" si="17"/>
        <v>5156.6116000000002</v>
      </c>
      <c r="H37" s="153">
        <v>0</v>
      </c>
      <c r="I37" s="153">
        <f>'SEQ Apr 2017'!BA23</f>
        <v>10</v>
      </c>
      <c r="J37" s="153">
        <f>'SEQ Apr 2017'!BB23</f>
        <v>0</v>
      </c>
      <c r="K37" s="153">
        <f>'SEQ Apr 2017'!BC23</f>
        <v>0</v>
      </c>
      <c r="L37" s="168">
        <f>G37-((F37-C37)*I37/100)*4</f>
        <v>4691.2516000000005</v>
      </c>
      <c r="M37" s="168">
        <f>L37</f>
        <v>4691.2516000000005</v>
      </c>
      <c r="N37" s="169">
        <f t="shared" si="18"/>
        <v>5160.376760000001</v>
      </c>
      <c r="O37" s="169">
        <f t="shared" si="19"/>
        <v>5160.376760000001</v>
      </c>
      <c r="P37" s="170">
        <f>'SEQ Apr 2017'!BJ23</f>
        <v>0</v>
      </c>
      <c r="Q37" s="165" t="str">
        <f>'SEQ Apr 2017'!BK23</f>
        <v>n</v>
      </c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</row>
    <row r="38" spans="1:129" s="95" customFormat="1" ht="14" x14ac:dyDescent="0.15"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</row>
    <row r="39" spans="1:129" s="95" customFormat="1" ht="15" thickBot="1" x14ac:dyDescent="0.2"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</row>
    <row r="40" spans="1:129" ht="14" x14ac:dyDescent="0.15">
      <c r="A40" s="72" t="s">
        <v>220</v>
      </c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4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</row>
    <row r="41" spans="1:129" ht="14" x14ac:dyDescent="0.15">
      <c r="A41" s="75" t="s">
        <v>198</v>
      </c>
      <c r="B41" s="47"/>
      <c r="C41" s="91">
        <v>5000</v>
      </c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76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</row>
    <row r="42" spans="1:129" ht="14" x14ac:dyDescent="0.15">
      <c r="A42" s="75" t="s">
        <v>266</v>
      </c>
      <c r="B42" s="47"/>
      <c r="C42" s="92">
        <v>0.7</v>
      </c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76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</row>
    <row r="43" spans="1:129" ht="14" x14ac:dyDescent="0.15">
      <c r="A43" s="75" t="s">
        <v>218</v>
      </c>
      <c r="B43" s="47"/>
      <c r="C43" s="92">
        <v>0.3</v>
      </c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76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</row>
    <row r="44" spans="1:129" ht="14" x14ac:dyDescent="0.15">
      <c r="A44" s="75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76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</row>
    <row r="45" spans="1:129" ht="75" x14ac:dyDescent="0.15">
      <c r="A45" s="129" t="s">
        <v>144</v>
      </c>
      <c r="B45" s="121" t="s">
        <v>320</v>
      </c>
      <c r="C45" s="120" t="s">
        <v>204</v>
      </c>
      <c r="D45" s="120" t="s">
        <v>319</v>
      </c>
      <c r="E45" s="120" t="s">
        <v>219</v>
      </c>
      <c r="F45" s="120" t="s">
        <v>206</v>
      </c>
      <c r="G45" s="123" t="s">
        <v>207</v>
      </c>
      <c r="H45" s="124" t="s">
        <v>286</v>
      </c>
      <c r="I45" s="124" t="s">
        <v>287</v>
      </c>
      <c r="J45" s="124" t="s">
        <v>288</v>
      </c>
      <c r="K45" s="124" t="s">
        <v>289</v>
      </c>
      <c r="L45" s="125" t="s">
        <v>194</v>
      </c>
      <c r="M45" s="125" t="s">
        <v>195</v>
      </c>
      <c r="N45" s="125" t="s">
        <v>271</v>
      </c>
      <c r="O45" s="125" t="s">
        <v>272</v>
      </c>
      <c r="P45" s="124" t="s">
        <v>263</v>
      </c>
      <c r="Q45" s="127" t="s">
        <v>264</v>
      </c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</row>
    <row r="46" spans="1:129" ht="14" x14ac:dyDescent="0.15">
      <c r="A46" s="159" t="str">
        <f>'SEQ Apr 2017'!K24</f>
        <v>AGL</v>
      </c>
      <c r="B46" s="132" t="str">
        <f>'SEQ Apr 2017'!L24</f>
        <v>Business Savers</v>
      </c>
      <c r="C46" s="133">
        <f>91*'SEQ Apr 2017'!M24/100</f>
        <v>124.4971</v>
      </c>
      <c r="D46" s="171">
        <f>($C$41*$C$42)*'SEQ Apr 2017'!N24/100</f>
        <v>987.7</v>
      </c>
      <c r="E46" s="133">
        <f>($C$41*$C$43)*'SEQ Apr 2017'!W24/100</f>
        <v>339.6</v>
      </c>
      <c r="F46" s="135">
        <f>SUM(C46:E46)</f>
        <v>1451.7971000000002</v>
      </c>
      <c r="G46" s="136">
        <f>F46*4</f>
        <v>5807.1884000000009</v>
      </c>
      <c r="H46" s="137">
        <v>0</v>
      </c>
      <c r="I46" s="137">
        <f>'SEQ Apr 2017'!BA24</f>
        <v>13</v>
      </c>
      <c r="J46" s="137">
        <f>'SEQ Apr 2017'!BB24</f>
        <v>0</v>
      </c>
      <c r="K46" s="137">
        <f>'SEQ Apr 2017'!BC24</f>
        <v>0</v>
      </c>
      <c r="L46" s="136">
        <f>G46-((F46-C46)*I46/100)*4</f>
        <v>5116.992400000001</v>
      </c>
      <c r="M46" s="136">
        <f>L46</f>
        <v>5116.992400000001</v>
      </c>
      <c r="N46" s="138">
        <f t="shared" ref="N46:O52" si="20">L46*1.1</f>
        <v>5628.6916400000018</v>
      </c>
      <c r="O46" s="138">
        <f t="shared" si="20"/>
        <v>5628.6916400000018</v>
      </c>
      <c r="P46" s="160">
        <f>'SEQ Apr 2017'!BJ24</f>
        <v>0</v>
      </c>
      <c r="Q46" s="161" t="str">
        <f>'SEQ Apr 2017'!BK24</f>
        <v>n</v>
      </c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</row>
    <row r="47" spans="1:129" s="99" customFormat="1" ht="14" x14ac:dyDescent="0.15">
      <c r="A47" s="159" t="str">
        <f>'SEQ Apr 2017'!K25</f>
        <v>Click Energy</v>
      </c>
      <c r="B47" s="132" t="str">
        <f>'SEQ Apr 2017'!L25</f>
        <v>Click Business</v>
      </c>
      <c r="C47" s="133">
        <f>91*'SEQ Apr 2017'!M25/100</f>
        <v>145.6</v>
      </c>
      <c r="D47" s="171">
        <f>($C$41*$C$42)*'SEQ Apr 2017'!N25/100</f>
        <v>962.5</v>
      </c>
      <c r="E47" s="133">
        <f>($C$41*$C$43)*'SEQ Apr 2017'!W25/100</f>
        <v>330</v>
      </c>
      <c r="F47" s="135">
        <f t="shared" ref="F47:F53" si="21">SUM(C47:E47)</f>
        <v>1438.1</v>
      </c>
      <c r="G47" s="136">
        <f t="shared" ref="G47:G53" si="22">F47*4</f>
        <v>5752.4</v>
      </c>
      <c r="H47" s="137">
        <v>0</v>
      </c>
      <c r="I47" s="137">
        <f>'SEQ Apr 2017'!BA25</f>
        <v>0</v>
      </c>
      <c r="J47" s="137">
        <f>'SEQ Apr 2017'!BB25</f>
        <v>7</v>
      </c>
      <c r="K47" s="137">
        <f>'SEQ Apr 2017'!BC25</f>
        <v>0</v>
      </c>
      <c r="L47" s="136">
        <f>G47</f>
        <v>5752.4</v>
      </c>
      <c r="M47" s="136">
        <f>L47-(L47*J47/100)</f>
        <v>5349.732</v>
      </c>
      <c r="N47" s="138">
        <f t="shared" si="20"/>
        <v>6327.64</v>
      </c>
      <c r="O47" s="138">
        <f t="shared" si="20"/>
        <v>5884.7052000000003</v>
      </c>
      <c r="P47" s="160">
        <f>'SEQ Apr 2017'!BJ25</f>
        <v>0</v>
      </c>
      <c r="Q47" s="161" t="str">
        <f>'SEQ Apr 2017'!BK25</f>
        <v>n</v>
      </c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</row>
    <row r="48" spans="1:129" ht="14" x14ac:dyDescent="0.15">
      <c r="A48" s="159" t="str">
        <f>'SEQ Apr 2017'!K26</f>
        <v>Diamond Energy</v>
      </c>
      <c r="B48" s="132" t="str">
        <f>'SEQ Apr 2017'!L26</f>
        <v>Pay on time discount</v>
      </c>
      <c r="C48" s="133">
        <f>91*'SEQ Apr 2017'!M26/100</f>
        <v>141.02270000000001</v>
      </c>
      <c r="D48" s="171">
        <f>($C$41*$C$42)*'SEQ Apr 2017'!N26/100</f>
        <v>961.8</v>
      </c>
      <c r="E48" s="133">
        <f>($C$41*$C$43)*'SEQ Apr 2017'!W26/100</f>
        <v>339.45</v>
      </c>
      <c r="F48" s="135">
        <f t="shared" si="21"/>
        <v>1442.2727</v>
      </c>
      <c r="G48" s="136">
        <f t="shared" si="22"/>
        <v>5769.0907999999999</v>
      </c>
      <c r="H48" s="137">
        <v>0</v>
      </c>
      <c r="I48" s="137">
        <f>'SEQ Apr 2017'!BA26</f>
        <v>0</v>
      </c>
      <c r="J48" s="137">
        <f>'SEQ Apr 2017'!BB26</f>
        <v>7</v>
      </c>
      <c r="K48" s="137">
        <f>'SEQ Apr 2017'!BC26</f>
        <v>0</v>
      </c>
      <c r="L48" s="136">
        <f>G48</f>
        <v>5769.0907999999999</v>
      </c>
      <c r="M48" s="136">
        <f>L48-(L48*J48/100)</f>
        <v>5365.2544440000001</v>
      </c>
      <c r="N48" s="138">
        <f t="shared" si="20"/>
        <v>6345.9998800000003</v>
      </c>
      <c r="O48" s="138">
        <f t="shared" si="20"/>
        <v>5901.7798884000003</v>
      </c>
      <c r="P48" s="160">
        <f>'SEQ Apr 2017'!BJ26</f>
        <v>0</v>
      </c>
      <c r="Q48" s="161" t="str">
        <f>'SEQ Apr 2017'!BK26</f>
        <v>n</v>
      </c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</row>
    <row r="49" spans="1:129" s="99" customFormat="1" ht="14" x14ac:dyDescent="0.15">
      <c r="A49" s="159" t="str">
        <f>'SEQ Apr 2017'!K27</f>
        <v>EnergyAustralia</v>
      </c>
      <c r="B49" s="132" t="str">
        <f>'SEQ Apr 2017'!L27</f>
        <v>Everyday Saver Business</v>
      </c>
      <c r="C49" s="133">
        <f>91*'SEQ Apr 2017'!M27/100</f>
        <v>128.31</v>
      </c>
      <c r="D49" s="171">
        <f>($C$41*$C$42)*'SEQ Apr 2017'!N27/100</f>
        <v>927.5</v>
      </c>
      <c r="E49" s="133">
        <f>($C$41*$C$43)*'SEQ Apr 2017'!W27/100</f>
        <v>303</v>
      </c>
      <c r="F49" s="135">
        <f t="shared" si="21"/>
        <v>1358.81</v>
      </c>
      <c r="G49" s="136">
        <f t="shared" si="22"/>
        <v>5435.24</v>
      </c>
      <c r="H49" s="137">
        <v>0</v>
      </c>
      <c r="I49" s="137">
        <f>'SEQ Apr 2017'!BA27</f>
        <v>10</v>
      </c>
      <c r="J49" s="137">
        <f>'SEQ Apr 2017'!BB27</f>
        <v>0</v>
      </c>
      <c r="K49" s="137">
        <f>'SEQ Apr 2017'!BC27</f>
        <v>0</v>
      </c>
      <c r="L49" s="136">
        <f>G49-((F49-C49)*I49/100)*4</f>
        <v>4943.04</v>
      </c>
      <c r="M49" s="136">
        <f t="shared" ref="M49:M54" si="23">L49</f>
        <v>4943.04</v>
      </c>
      <c r="N49" s="138">
        <f t="shared" si="20"/>
        <v>5437.3440000000001</v>
      </c>
      <c r="O49" s="138">
        <f t="shared" si="20"/>
        <v>5437.3440000000001</v>
      </c>
      <c r="P49" s="160">
        <f>'SEQ Apr 2017'!BJ27</f>
        <v>24</v>
      </c>
      <c r="Q49" s="161" t="str">
        <f>'SEQ Apr 2017'!BK27</f>
        <v>y</v>
      </c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</row>
    <row r="50" spans="1:129" ht="14" x14ac:dyDescent="0.15">
      <c r="A50" s="159" t="str">
        <f>'SEQ Apr 2017'!K28</f>
        <v>ERM Power</v>
      </c>
      <c r="B50" s="132" t="str">
        <f>'SEQ Apr 2017'!L28</f>
        <v>Adjustable</v>
      </c>
      <c r="C50" s="133">
        <f>91*'SEQ Apr 2017'!M28/100</f>
        <v>105.56</v>
      </c>
      <c r="D50" s="171">
        <f>($C$41*$C$42)*'SEQ Apr 2017'!N28/100</f>
        <v>1036</v>
      </c>
      <c r="E50" s="133">
        <f>($C$41*$C$43)*'SEQ Apr 2017'!W28/100</f>
        <v>301.35000000000002</v>
      </c>
      <c r="F50" s="135">
        <f t="shared" si="21"/>
        <v>1442.9099999999999</v>
      </c>
      <c r="G50" s="136">
        <f t="shared" si="22"/>
        <v>5771.6399999999994</v>
      </c>
      <c r="H50" s="137">
        <v>0</v>
      </c>
      <c r="I50" s="137">
        <f>'SEQ Apr 2017'!BA28</f>
        <v>0</v>
      </c>
      <c r="J50" s="137">
        <f>'SEQ Apr 2017'!BB28</f>
        <v>0</v>
      </c>
      <c r="K50" s="137">
        <f>'SEQ Apr 2017'!BC28</f>
        <v>0</v>
      </c>
      <c r="L50" s="136">
        <f>G50</f>
        <v>5771.6399999999994</v>
      </c>
      <c r="M50" s="136">
        <f t="shared" si="23"/>
        <v>5771.6399999999994</v>
      </c>
      <c r="N50" s="138">
        <f t="shared" si="20"/>
        <v>6348.8040000000001</v>
      </c>
      <c r="O50" s="138">
        <f t="shared" si="20"/>
        <v>6348.8040000000001</v>
      </c>
      <c r="P50" s="160">
        <f>'SEQ Apr 2017'!BJ28</f>
        <v>0</v>
      </c>
      <c r="Q50" s="161" t="str">
        <f>'SEQ Apr 2017'!BK28</f>
        <v>n</v>
      </c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</row>
    <row r="51" spans="1:129" s="99" customFormat="1" ht="14" x14ac:dyDescent="0.15">
      <c r="A51" s="159" t="str">
        <f>'SEQ Apr 2017'!K29</f>
        <v>Origin Energy</v>
      </c>
      <c r="B51" s="132" t="str">
        <f>'SEQ Apr 2017'!L29</f>
        <v>Business Saver</v>
      </c>
      <c r="C51" s="133">
        <f>91*'SEQ Apr 2017'!M29/100</f>
        <v>128.03699999999998</v>
      </c>
      <c r="D51" s="171">
        <f>($C$41*$C$42)*'SEQ Apr 2017'!N29/100</f>
        <v>973</v>
      </c>
      <c r="E51" s="133">
        <f>($C$41*$C$43)*'SEQ Apr 2017'!W29/100</f>
        <v>345</v>
      </c>
      <c r="F51" s="135">
        <f t="shared" si="21"/>
        <v>1446.037</v>
      </c>
      <c r="G51" s="136">
        <f t="shared" si="22"/>
        <v>5784.1480000000001</v>
      </c>
      <c r="H51" s="137">
        <v>0</v>
      </c>
      <c r="I51" s="137">
        <f>'SEQ Apr 2017'!BA29</f>
        <v>13</v>
      </c>
      <c r="J51" s="137">
        <f>'SEQ Apr 2017'!BB29</f>
        <v>0</v>
      </c>
      <c r="K51" s="137">
        <f>'SEQ Apr 2017'!BC29</f>
        <v>0</v>
      </c>
      <c r="L51" s="136">
        <f>G51-((F51-C51)*I51/100)*4</f>
        <v>5098.7880000000005</v>
      </c>
      <c r="M51" s="136">
        <f t="shared" si="23"/>
        <v>5098.7880000000005</v>
      </c>
      <c r="N51" s="138">
        <f t="shared" si="20"/>
        <v>5608.6668000000009</v>
      </c>
      <c r="O51" s="138">
        <f t="shared" si="20"/>
        <v>5608.6668000000009</v>
      </c>
      <c r="P51" s="160">
        <f>'SEQ Apr 2017'!BJ29</f>
        <v>12</v>
      </c>
      <c r="Q51" s="161" t="str">
        <f>'SEQ Apr 2017'!BK29</f>
        <v>y</v>
      </c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</row>
    <row r="52" spans="1:129" s="100" customFormat="1" ht="14" x14ac:dyDescent="0.15">
      <c r="A52" s="159" t="str">
        <f>'SEQ Apr 2017'!K30</f>
        <v>Powerdirect</v>
      </c>
      <c r="B52" s="132" t="str">
        <f>'SEQ Apr 2017'!L30</f>
        <v>Discount included</v>
      </c>
      <c r="C52" s="133">
        <f>91*'SEQ Apr 2017'!M30/100</f>
        <v>124.4971</v>
      </c>
      <c r="D52" s="171">
        <f>($C$41*$C$42)*'SEQ Apr 2017'!N30/100</f>
        <v>889</v>
      </c>
      <c r="E52" s="133">
        <f>($C$41*$C$43)*'SEQ Apr 2017'!W30/100</f>
        <v>305.7</v>
      </c>
      <c r="F52" s="135">
        <f t="shared" si="21"/>
        <v>1319.1971000000001</v>
      </c>
      <c r="G52" s="136">
        <f t="shared" si="22"/>
        <v>5276.7884000000004</v>
      </c>
      <c r="H52" s="137">
        <v>0</v>
      </c>
      <c r="I52" s="137">
        <f>'SEQ Apr 2017'!BA30</f>
        <v>0</v>
      </c>
      <c r="J52" s="137">
        <f>'SEQ Apr 2017'!BB30</f>
        <v>0</v>
      </c>
      <c r="K52" s="137">
        <f>'SEQ Apr 2017'!BC30</f>
        <v>0</v>
      </c>
      <c r="L52" s="136">
        <f>G52</f>
        <v>5276.7884000000004</v>
      </c>
      <c r="M52" s="136">
        <f t="shared" si="23"/>
        <v>5276.7884000000004</v>
      </c>
      <c r="N52" s="138">
        <f t="shared" si="20"/>
        <v>5804.4672400000009</v>
      </c>
      <c r="O52" s="138">
        <f t="shared" si="20"/>
        <v>5804.4672400000009</v>
      </c>
      <c r="P52" s="160">
        <f>'SEQ Apr 2017'!BJ30</f>
        <v>0</v>
      </c>
      <c r="Q52" s="161" t="str">
        <f>'SEQ Apr 2017'!BK30</f>
        <v>n</v>
      </c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</row>
    <row r="53" spans="1:129" s="99" customFormat="1" ht="14" x14ac:dyDescent="0.15">
      <c r="A53" s="159" t="str">
        <f>'SEQ Apr 2017'!K31</f>
        <v>Powershop</v>
      </c>
      <c r="B53" s="132" t="str">
        <f>'SEQ Apr 2017'!L31</f>
        <v>Standard Saver</v>
      </c>
      <c r="C53" s="133">
        <f>91*'SEQ Apr 2017'!M31/100</f>
        <v>142.02369999999999</v>
      </c>
      <c r="D53" s="171">
        <f>($C$41*$C$42)*'SEQ Apr 2017'!N31/100</f>
        <v>1012.2</v>
      </c>
      <c r="E53" s="133">
        <f>($C$41*$C$43)*'SEQ Apr 2017'!W31/100</f>
        <v>355.95</v>
      </c>
      <c r="F53" s="135">
        <f t="shared" si="21"/>
        <v>1510.1737000000001</v>
      </c>
      <c r="G53" s="136">
        <f t="shared" si="22"/>
        <v>6040.6948000000002</v>
      </c>
      <c r="H53" s="137">
        <v>0</v>
      </c>
      <c r="I53" s="137">
        <f>'SEQ Apr 2017'!BA31</f>
        <v>0</v>
      </c>
      <c r="J53" s="137">
        <f>'SEQ Apr 2017'!BB31</f>
        <v>0</v>
      </c>
      <c r="K53" s="137">
        <f>'SEQ Apr 2017'!BC31</f>
        <v>0</v>
      </c>
      <c r="L53" s="136">
        <f>G53</f>
        <v>6040.6948000000002</v>
      </c>
      <c r="M53" s="136">
        <f t="shared" si="23"/>
        <v>6040.6948000000002</v>
      </c>
      <c r="N53" s="138">
        <f t="shared" ref="N53" si="24">L53*1.1</f>
        <v>6644.7642800000003</v>
      </c>
      <c r="O53" s="138">
        <f t="shared" ref="O53" si="25">M53*1.1</f>
        <v>6644.7642800000003</v>
      </c>
      <c r="P53" s="160">
        <f>'SEQ Apr 2017'!BJ31</f>
        <v>0</v>
      </c>
      <c r="Q53" s="161" t="str">
        <f>'SEQ Apr 2017'!BK31</f>
        <v>n</v>
      </c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</row>
    <row r="54" spans="1:129" ht="14" x14ac:dyDescent="0.15">
      <c r="A54" s="159" t="str">
        <f>'SEQ Apr 2017'!K32</f>
        <v>Energy Locals</v>
      </c>
      <c r="B54" s="132" t="str">
        <f>'SEQ Apr 2017'!L32</f>
        <v>Market offer</v>
      </c>
      <c r="C54" s="133">
        <f>91*'SEQ Apr 2017'!M32/100</f>
        <v>132.86000000000001</v>
      </c>
      <c r="D54" s="171">
        <f>($C$41*$C$42)*'SEQ Apr 2017'!N32/100</f>
        <v>1015</v>
      </c>
      <c r="E54" s="133">
        <f>($C$41*$C$43)*'SEQ Apr 2017'!W32/100</f>
        <v>360</v>
      </c>
      <c r="F54" s="135">
        <f t="shared" ref="F54:F56" si="26">SUM(C54:E54)</f>
        <v>1507.8600000000001</v>
      </c>
      <c r="G54" s="136">
        <f t="shared" ref="G54:G56" si="27">F54*4</f>
        <v>6031.4400000000005</v>
      </c>
      <c r="H54" s="137">
        <v>0</v>
      </c>
      <c r="I54" s="137">
        <f>'SEQ Apr 2017'!BA32</f>
        <v>0</v>
      </c>
      <c r="J54" s="137">
        <f>'SEQ Apr 2017'!BB32</f>
        <v>0</v>
      </c>
      <c r="K54" s="137">
        <f>'SEQ Apr 2017'!BC32</f>
        <v>0</v>
      </c>
      <c r="L54" s="136">
        <f>G54</f>
        <v>6031.4400000000005</v>
      </c>
      <c r="M54" s="136">
        <f t="shared" si="23"/>
        <v>6031.4400000000005</v>
      </c>
      <c r="N54" s="138">
        <f t="shared" ref="N54:N56" si="28">L54*1.1</f>
        <v>6634.5840000000007</v>
      </c>
      <c r="O54" s="138">
        <f t="shared" ref="O54:O56" si="29">M54*1.1</f>
        <v>6634.5840000000007</v>
      </c>
      <c r="P54" s="160">
        <f>'SEQ Apr 2017'!BJ32</f>
        <v>0</v>
      </c>
      <c r="Q54" s="161" t="str">
        <f>'SEQ Apr 2017'!BK32</f>
        <v>n</v>
      </c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</row>
    <row r="55" spans="1:129" s="99" customFormat="1" ht="14" x14ac:dyDescent="0.15">
      <c r="A55" s="159" t="str">
        <f>'SEQ Apr 2017'!K33</f>
        <v>Red Energy</v>
      </c>
      <c r="B55" s="132" t="str">
        <f>'SEQ Apr 2017'!L33</f>
        <v>Easy Saver</v>
      </c>
      <c r="C55" s="133">
        <f>91*'SEQ Apr 2017'!M33/100</f>
        <v>124.0239</v>
      </c>
      <c r="D55" s="171">
        <f>($C$41*$C$42)*'SEQ Apr 2017'!N33/100</f>
        <v>965.65</v>
      </c>
      <c r="E55" s="133">
        <f>($C$41*$C$43)*'SEQ Apr 2017'!W33/100</f>
        <v>330.6</v>
      </c>
      <c r="F55" s="135">
        <f t="shared" si="26"/>
        <v>1420.2739000000001</v>
      </c>
      <c r="G55" s="136">
        <f t="shared" si="27"/>
        <v>5681.0956000000006</v>
      </c>
      <c r="H55" s="137">
        <v>0</v>
      </c>
      <c r="I55" s="137">
        <f>'SEQ Apr 2017'!BA33</f>
        <v>0</v>
      </c>
      <c r="J55" s="137">
        <f>'SEQ Apr 2017'!BB33</f>
        <v>10</v>
      </c>
      <c r="K55" s="137">
        <f>'SEQ Apr 2017'!BC33</f>
        <v>0</v>
      </c>
      <c r="L55" s="136">
        <f>G55</f>
        <v>5681.0956000000006</v>
      </c>
      <c r="M55" s="136">
        <f>L55-(L55*J55/100)</f>
        <v>5112.9860400000007</v>
      </c>
      <c r="N55" s="138">
        <f t="shared" si="28"/>
        <v>6249.2051600000013</v>
      </c>
      <c r="O55" s="138">
        <f t="shared" si="29"/>
        <v>5624.2846440000012</v>
      </c>
      <c r="P55" s="160">
        <f>'SEQ Apr 2017'!BJ33</f>
        <v>0</v>
      </c>
      <c r="Q55" s="161" t="str">
        <f>'SEQ Apr 2017'!BK33</f>
        <v>n</v>
      </c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</row>
    <row r="56" spans="1:129" ht="15" thickBot="1" x14ac:dyDescent="0.2">
      <c r="A56" s="163" t="str">
        <f>'SEQ Apr 2017'!K34</f>
        <v>Simply Energy</v>
      </c>
      <c r="B56" s="149" t="str">
        <f>'SEQ Apr 2017'!L34</f>
        <v>Business Save Online</v>
      </c>
      <c r="C56" s="166">
        <f>91*'SEQ Apr 2017'!M34/100</f>
        <v>123.0775</v>
      </c>
      <c r="D56" s="172">
        <f>($C$41*$C$42)*'SEQ Apr 2017'!N34/100</f>
        <v>977.55</v>
      </c>
      <c r="E56" s="166">
        <f>($C$41*$C$43)*'SEQ Apr 2017'!W34/100</f>
        <v>327.14999999999998</v>
      </c>
      <c r="F56" s="167">
        <f t="shared" si="26"/>
        <v>1427.7775000000001</v>
      </c>
      <c r="G56" s="168">
        <f t="shared" si="27"/>
        <v>5711.1100000000006</v>
      </c>
      <c r="H56" s="153">
        <v>0</v>
      </c>
      <c r="I56" s="153">
        <f>'SEQ Apr 2017'!BA34</f>
        <v>10</v>
      </c>
      <c r="J56" s="153">
        <f>'SEQ Apr 2017'!BB34</f>
        <v>0</v>
      </c>
      <c r="K56" s="153">
        <f>'SEQ Apr 2017'!BC34</f>
        <v>0</v>
      </c>
      <c r="L56" s="168">
        <f>G56-((F56-C56)*I56/100)*4</f>
        <v>5189.2300000000005</v>
      </c>
      <c r="M56" s="168">
        <f>L56</f>
        <v>5189.2300000000005</v>
      </c>
      <c r="N56" s="169">
        <f t="shared" si="28"/>
        <v>5708.1530000000012</v>
      </c>
      <c r="O56" s="169">
        <f t="shared" si="29"/>
        <v>5708.1530000000012</v>
      </c>
      <c r="P56" s="170">
        <f>'SEQ Apr 2017'!BJ34</f>
        <v>0</v>
      </c>
      <c r="Q56" s="165" t="str">
        <f>'SEQ Apr 2017'!BK34</f>
        <v>n</v>
      </c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</row>
    <row r="57" spans="1:129" s="95" customFormat="1" ht="14" x14ac:dyDescent="0.15"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</row>
    <row r="58" spans="1:129" s="95" customFormat="1" ht="14" x14ac:dyDescent="0.15"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</row>
    <row r="59" spans="1:129" s="95" customFormat="1" ht="14" x14ac:dyDescent="0.15"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</row>
    <row r="60" spans="1:129" s="95" customFormat="1" ht="14" x14ac:dyDescent="0.15"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</row>
    <row r="61" spans="1:129" s="95" customFormat="1" ht="14" x14ac:dyDescent="0.15"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</row>
    <row r="62" spans="1:129" s="95" customFormat="1" ht="14" x14ac:dyDescent="0.15"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</row>
    <row r="63" spans="1:129" s="95" customFormat="1" ht="14" x14ac:dyDescent="0.15"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</row>
    <row r="64" spans="1:129" s="95" customFormat="1" ht="14" x14ac:dyDescent="0.15"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</row>
    <row r="65" spans="18:46" s="95" customFormat="1" ht="14" x14ac:dyDescent="0.15"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</row>
    <row r="66" spans="18:46" s="95" customFormat="1" ht="14" x14ac:dyDescent="0.15"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</row>
    <row r="67" spans="18:46" s="95" customFormat="1" ht="14" x14ac:dyDescent="0.15"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</row>
    <row r="68" spans="18:46" s="95" customFormat="1" ht="14" x14ac:dyDescent="0.15"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</row>
    <row r="69" spans="18:46" s="95" customFormat="1" ht="14" x14ac:dyDescent="0.15"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</row>
    <row r="70" spans="18:46" s="95" customFormat="1" ht="14" x14ac:dyDescent="0.15"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</row>
    <row r="71" spans="18:46" s="95" customFormat="1" ht="14" x14ac:dyDescent="0.15"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</row>
    <row r="72" spans="18:46" s="95" customFormat="1" ht="14" x14ac:dyDescent="0.15"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</row>
    <row r="73" spans="18:46" s="95" customFormat="1" ht="14" x14ac:dyDescent="0.15"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</row>
    <row r="74" spans="18:46" s="95" customFormat="1" ht="14" x14ac:dyDescent="0.15"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</row>
    <row r="75" spans="18:46" s="95" customFormat="1" ht="14" x14ac:dyDescent="0.15"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</row>
    <row r="76" spans="18:46" s="95" customFormat="1" ht="14" x14ac:dyDescent="0.15"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</row>
    <row r="77" spans="18:46" s="95" customFormat="1" ht="14" x14ac:dyDescent="0.15"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</row>
    <row r="78" spans="18:46" s="95" customFormat="1" ht="14" x14ac:dyDescent="0.15"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</row>
    <row r="79" spans="18:46" s="95" customFormat="1" ht="14" x14ac:dyDescent="0.15"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</row>
    <row r="80" spans="18:46" s="95" customFormat="1" ht="14" x14ac:dyDescent="0.15"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</row>
    <row r="81" spans="18:46" s="95" customFormat="1" ht="14" x14ac:dyDescent="0.15"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</row>
    <row r="82" spans="18:46" s="95" customFormat="1" ht="14" x14ac:dyDescent="0.15"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</row>
    <row r="83" spans="18:46" s="95" customFormat="1" ht="14" x14ac:dyDescent="0.15"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</row>
    <row r="84" spans="18:46" s="95" customFormat="1" ht="14" x14ac:dyDescent="0.15"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</row>
    <row r="85" spans="18:46" s="95" customFormat="1" ht="14" x14ac:dyDescent="0.15"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</row>
    <row r="86" spans="18:46" s="95" customFormat="1" ht="14" x14ac:dyDescent="0.15"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</row>
    <row r="87" spans="18:46" s="95" customFormat="1" ht="14" x14ac:dyDescent="0.15"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</row>
    <row r="88" spans="18:46" s="95" customFormat="1" ht="14" x14ac:dyDescent="0.15"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</row>
    <row r="89" spans="18:46" s="95" customFormat="1" ht="14" x14ac:dyDescent="0.15"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</row>
    <row r="90" spans="18:46" s="95" customFormat="1" ht="14" x14ac:dyDescent="0.15"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</row>
    <row r="91" spans="18:46" s="95" customFormat="1" ht="14" x14ac:dyDescent="0.15"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</row>
    <row r="92" spans="18:46" s="95" customFormat="1" ht="14" x14ac:dyDescent="0.15"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</row>
    <row r="93" spans="18:46" s="95" customFormat="1" ht="14" x14ac:dyDescent="0.15"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</row>
    <row r="94" spans="18:46" s="95" customFormat="1" ht="14" x14ac:dyDescent="0.15"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</row>
    <row r="95" spans="18:46" s="95" customFormat="1" ht="14" x14ac:dyDescent="0.15"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</row>
    <row r="96" spans="18:46" s="95" customFormat="1" ht="14" x14ac:dyDescent="0.15"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</row>
    <row r="97" spans="18:46" s="95" customFormat="1" ht="14" x14ac:dyDescent="0.15"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</row>
    <row r="98" spans="18:46" s="95" customFormat="1" ht="14" x14ac:dyDescent="0.15"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</row>
    <row r="99" spans="18:46" s="95" customFormat="1" ht="14" x14ac:dyDescent="0.15"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</row>
    <row r="100" spans="18:46" s="95" customFormat="1" ht="14" x14ac:dyDescent="0.15"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</row>
    <row r="101" spans="18:46" s="95" customFormat="1" ht="14" x14ac:dyDescent="0.15"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</row>
    <row r="102" spans="18:46" s="95" customFormat="1" ht="14" x14ac:dyDescent="0.15"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</row>
    <row r="103" spans="18:46" s="95" customFormat="1" ht="14" x14ac:dyDescent="0.15"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</row>
    <row r="104" spans="18:46" s="95" customFormat="1" ht="14" x14ac:dyDescent="0.15"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</row>
    <row r="105" spans="18:46" s="95" customFormat="1" ht="14" x14ac:dyDescent="0.15"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</row>
    <row r="106" spans="18:46" s="95" customFormat="1" ht="14" x14ac:dyDescent="0.15"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</row>
    <row r="107" spans="18:46" s="95" customFormat="1" ht="14" x14ac:dyDescent="0.15"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</row>
    <row r="108" spans="18:46" s="95" customFormat="1" ht="14" x14ac:dyDescent="0.15"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</row>
    <row r="109" spans="18:46" s="95" customFormat="1" ht="14" x14ac:dyDescent="0.15"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</row>
    <row r="110" spans="18:46" s="95" customFormat="1" ht="14" x14ac:dyDescent="0.15"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</row>
    <row r="111" spans="18:46" s="95" customFormat="1" ht="14" x14ac:dyDescent="0.15"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</row>
    <row r="112" spans="18:46" s="95" customFormat="1" ht="14" x14ac:dyDescent="0.15"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</row>
    <row r="113" spans="18:46" s="95" customFormat="1" ht="14" x14ac:dyDescent="0.15"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</row>
    <row r="114" spans="18:46" s="95" customFormat="1" ht="14" x14ac:dyDescent="0.15"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</row>
    <row r="115" spans="18:46" s="95" customFormat="1" ht="14" x14ac:dyDescent="0.15"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</row>
    <row r="116" spans="18:46" s="95" customFormat="1" ht="14" x14ac:dyDescent="0.15"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</row>
    <row r="117" spans="18:46" s="95" customFormat="1" ht="14" x14ac:dyDescent="0.15"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</row>
    <row r="118" spans="18:46" s="95" customFormat="1" ht="14" x14ac:dyDescent="0.15"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</row>
    <row r="119" spans="18:46" s="95" customFormat="1" ht="14" x14ac:dyDescent="0.15"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</row>
    <row r="120" spans="18:46" s="95" customFormat="1" ht="14" x14ac:dyDescent="0.15"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</row>
    <row r="121" spans="18:46" s="95" customFormat="1" ht="14" x14ac:dyDescent="0.15"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</row>
    <row r="122" spans="18:46" s="95" customFormat="1" ht="14" x14ac:dyDescent="0.15"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</row>
    <row r="123" spans="18:46" s="95" customFormat="1" ht="14" x14ac:dyDescent="0.15"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</row>
    <row r="124" spans="18:46" s="95" customFormat="1" ht="14" x14ac:dyDescent="0.15"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</row>
    <row r="125" spans="18:46" s="95" customFormat="1" ht="14" x14ac:dyDescent="0.15"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</row>
    <row r="126" spans="18:46" s="95" customFormat="1" ht="14" x14ac:dyDescent="0.15"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</row>
    <row r="127" spans="18:46" s="95" customFormat="1" ht="14" x14ac:dyDescent="0.15"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</row>
    <row r="128" spans="18:46" s="95" customFormat="1" ht="14" x14ac:dyDescent="0.15"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</row>
    <row r="129" spans="18:46" s="95" customFormat="1" ht="14" x14ac:dyDescent="0.15"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</row>
    <row r="130" spans="18:46" s="95" customFormat="1" ht="14" x14ac:dyDescent="0.15"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</row>
    <row r="131" spans="18:46" s="95" customFormat="1" ht="14" x14ac:dyDescent="0.15"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</row>
    <row r="132" spans="18:46" s="95" customFormat="1" ht="14" x14ac:dyDescent="0.15"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</row>
    <row r="133" spans="18:46" s="95" customFormat="1" ht="14" x14ac:dyDescent="0.15"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</row>
    <row r="134" spans="18:46" s="95" customFormat="1" ht="14" x14ac:dyDescent="0.15"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</row>
    <row r="135" spans="18:46" s="95" customFormat="1" ht="14" x14ac:dyDescent="0.15"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</row>
    <row r="136" spans="18:46" s="95" customFormat="1" ht="14" x14ac:dyDescent="0.15"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</row>
    <row r="137" spans="18:46" s="95" customFormat="1" ht="14" x14ac:dyDescent="0.15"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</row>
    <row r="138" spans="18:46" s="95" customFormat="1" ht="14" x14ac:dyDescent="0.15"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</row>
    <row r="139" spans="18:46" s="95" customFormat="1" ht="14" x14ac:dyDescent="0.15"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</row>
    <row r="140" spans="18:46" s="95" customFormat="1" ht="14" x14ac:dyDescent="0.15"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</row>
    <row r="141" spans="18:46" s="95" customFormat="1" ht="14" x14ac:dyDescent="0.15"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</row>
    <row r="142" spans="18:46" s="95" customFormat="1" ht="14" x14ac:dyDescent="0.15"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</row>
    <row r="143" spans="18:46" s="95" customFormat="1" ht="14" x14ac:dyDescent="0.15"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</row>
    <row r="144" spans="18:46" s="95" customFormat="1" ht="14" x14ac:dyDescent="0.15"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</row>
    <row r="145" spans="18:46" s="95" customFormat="1" ht="14" x14ac:dyDescent="0.15"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</row>
    <row r="146" spans="18:46" s="95" customFormat="1" ht="14" x14ac:dyDescent="0.15"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</row>
    <row r="147" spans="18:46" s="95" customFormat="1" ht="14" x14ac:dyDescent="0.15"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</row>
    <row r="148" spans="18:46" s="95" customFormat="1" ht="14" x14ac:dyDescent="0.15"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</row>
    <row r="149" spans="18:46" s="95" customFormat="1" ht="14" x14ac:dyDescent="0.15"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</row>
    <row r="150" spans="18:46" s="95" customFormat="1" ht="14" x14ac:dyDescent="0.15"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</row>
    <row r="151" spans="18:46" s="95" customFormat="1" ht="14" x14ac:dyDescent="0.15"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</row>
    <row r="152" spans="18:46" s="95" customFormat="1" ht="14" x14ac:dyDescent="0.15"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</row>
    <row r="153" spans="18:46" s="95" customFormat="1" ht="14" x14ac:dyDescent="0.15"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</row>
    <row r="154" spans="18:46" s="95" customFormat="1" ht="14" x14ac:dyDescent="0.15"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</row>
    <row r="155" spans="18:46" s="95" customFormat="1" ht="14" x14ac:dyDescent="0.15"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</row>
    <row r="156" spans="18:46" s="95" customFormat="1" ht="14" x14ac:dyDescent="0.15"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</row>
    <row r="157" spans="18:46" s="95" customFormat="1" ht="14" x14ac:dyDescent="0.15"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</row>
    <row r="158" spans="18:46" s="95" customFormat="1" ht="14" x14ac:dyDescent="0.15"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</row>
    <row r="159" spans="18:46" s="95" customFormat="1" ht="14" x14ac:dyDescent="0.15"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</row>
    <row r="160" spans="18:46" s="95" customFormat="1" ht="14" x14ac:dyDescent="0.15"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</row>
    <row r="161" spans="18:46" s="95" customFormat="1" ht="14" x14ac:dyDescent="0.15"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</row>
    <row r="162" spans="18:46" s="95" customFormat="1" ht="14" x14ac:dyDescent="0.15"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</row>
    <row r="163" spans="18:46" s="95" customFormat="1" ht="14" x14ac:dyDescent="0.15"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</row>
    <row r="164" spans="18:46" s="95" customFormat="1" ht="14" x14ac:dyDescent="0.15"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</row>
    <row r="165" spans="18:46" s="95" customFormat="1" ht="14" x14ac:dyDescent="0.15"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</row>
    <row r="166" spans="18:46" s="95" customFormat="1" ht="14" x14ac:dyDescent="0.15"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</row>
    <row r="167" spans="18:46" s="95" customFormat="1" ht="14" x14ac:dyDescent="0.15"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</row>
    <row r="168" spans="18:46" s="95" customFormat="1" ht="14" x14ac:dyDescent="0.15"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</row>
    <row r="169" spans="18:46" s="95" customFormat="1" ht="14" x14ac:dyDescent="0.15"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</row>
    <row r="170" spans="18:46" s="95" customFormat="1" ht="14" x14ac:dyDescent="0.15"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</row>
    <row r="171" spans="18:46" s="95" customFormat="1" ht="14" x14ac:dyDescent="0.15"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</row>
    <row r="172" spans="18:46" s="95" customFormat="1" ht="14" x14ac:dyDescent="0.15"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</row>
    <row r="173" spans="18:46" s="95" customFormat="1" ht="14" x14ac:dyDescent="0.15"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</row>
    <row r="174" spans="18:46" s="95" customFormat="1" ht="14" x14ac:dyDescent="0.15"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</row>
    <row r="175" spans="18:46" s="95" customFormat="1" ht="14" x14ac:dyDescent="0.15"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</row>
    <row r="176" spans="18:46" s="95" customFormat="1" ht="14" x14ac:dyDescent="0.15"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</row>
    <row r="177" spans="18:46" s="95" customFormat="1" ht="14" x14ac:dyDescent="0.15"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</row>
    <row r="178" spans="18:46" s="95" customFormat="1" ht="14" x14ac:dyDescent="0.15"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</row>
    <row r="179" spans="18:46" s="95" customFormat="1" ht="14" x14ac:dyDescent="0.15"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</row>
    <row r="180" spans="18:46" s="95" customFormat="1" ht="14" x14ac:dyDescent="0.15"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</row>
    <row r="181" spans="18:46" s="95" customFormat="1" ht="14" x14ac:dyDescent="0.15"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</row>
    <row r="182" spans="18:46" s="95" customFormat="1" ht="14" x14ac:dyDescent="0.15"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</row>
    <row r="183" spans="18:46" s="95" customFormat="1" ht="14" x14ac:dyDescent="0.15"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</row>
    <row r="184" spans="18:46" s="95" customFormat="1" ht="14" x14ac:dyDescent="0.15"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</row>
    <row r="185" spans="18:46" s="95" customFormat="1" ht="14" x14ac:dyDescent="0.15"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</row>
    <row r="186" spans="18:46" s="95" customFormat="1" ht="14" x14ac:dyDescent="0.15"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</row>
    <row r="187" spans="18:46" s="95" customFormat="1" ht="14" x14ac:dyDescent="0.15"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</row>
    <row r="188" spans="18:46" s="95" customFormat="1" ht="14" x14ac:dyDescent="0.15"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</row>
    <row r="189" spans="18:46" s="95" customFormat="1" ht="14" x14ac:dyDescent="0.15"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</row>
    <row r="190" spans="18:46" s="95" customFormat="1" ht="14" x14ac:dyDescent="0.15"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</row>
    <row r="191" spans="18:46" s="95" customFormat="1" ht="14" x14ac:dyDescent="0.15"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</row>
    <row r="192" spans="18:46" s="95" customFormat="1" ht="14" x14ac:dyDescent="0.15"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</row>
    <row r="193" spans="18:46" s="95" customFormat="1" ht="14" x14ac:dyDescent="0.15"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</row>
    <row r="194" spans="18:46" s="95" customFormat="1" ht="14" x14ac:dyDescent="0.15"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</row>
    <row r="195" spans="18:46" s="95" customFormat="1" ht="14" x14ac:dyDescent="0.15"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</row>
    <row r="196" spans="18:46" s="95" customFormat="1" ht="14" x14ac:dyDescent="0.15"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</row>
    <row r="197" spans="18:46" s="95" customFormat="1" ht="14" x14ac:dyDescent="0.15"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</row>
    <row r="198" spans="18:46" s="95" customFormat="1" ht="14" x14ac:dyDescent="0.15"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</row>
    <row r="199" spans="18:46" s="95" customFormat="1" ht="14" x14ac:dyDescent="0.15"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</row>
    <row r="200" spans="18:46" s="95" customFormat="1" ht="14" x14ac:dyDescent="0.15"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</row>
    <row r="201" spans="18:46" s="95" customFormat="1" ht="14" x14ac:dyDescent="0.15"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</row>
    <row r="202" spans="18:46" s="95" customFormat="1" ht="14" x14ac:dyDescent="0.15"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</row>
    <row r="203" spans="18:46" s="95" customFormat="1" ht="14" x14ac:dyDescent="0.15"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</row>
    <row r="204" spans="18:46" s="95" customFormat="1" ht="14" x14ac:dyDescent="0.15"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</row>
    <row r="205" spans="18:46" s="95" customFormat="1" ht="14" x14ac:dyDescent="0.15"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</row>
    <row r="206" spans="18:46" s="95" customFormat="1" ht="14" x14ac:dyDescent="0.15"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</row>
    <row r="207" spans="18:46" s="95" customFormat="1" ht="14" x14ac:dyDescent="0.15"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</row>
    <row r="208" spans="18:46" s="95" customFormat="1" ht="14" x14ac:dyDescent="0.15"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</row>
    <row r="209" spans="18:46" s="95" customFormat="1" ht="14" x14ac:dyDescent="0.15"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</row>
    <row r="210" spans="18:46" s="95" customFormat="1" ht="14" x14ac:dyDescent="0.15"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</row>
    <row r="211" spans="18:46" s="95" customFormat="1" ht="14" x14ac:dyDescent="0.15"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</row>
    <row r="212" spans="18:46" s="95" customFormat="1" ht="14" x14ac:dyDescent="0.15"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</row>
    <row r="213" spans="18:46" s="95" customFormat="1" ht="14" x14ac:dyDescent="0.15"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</row>
    <row r="214" spans="18:46" s="95" customFormat="1" ht="14" x14ac:dyDescent="0.15"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</row>
    <row r="215" spans="18:46" s="95" customFormat="1" ht="14" x14ac:dyDescent="0.15"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</row>
    <row r="216" spans="18:46" s="95" customFormat="1" ht="14" x14ac:dyDescent="0.15"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</row>
    <row r="217" spans="18:46" s="95" customFormat="1" ht="14" x14ac:dyDescent="0.15"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</row>
    <row r="218" spans="18:46" s="95" customFormat="1" ht="14" x14ac:dyDescent="0.15"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</row>
    <row r="219" spans="18:46" s="95" customFormat="1" ht="14" x14ac:dyDescent="0.15"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</row>
    <row r="220" spans="18:46" s="95" customFormat="1" ht="14" x14ac:dyDescent="0.15"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</row>
    <row r="221" spans="18:46" s="95" customFormat="1" ht="14" x14ac:dyDescent="0.15"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</row>
    <row r="222" spans="18:46" s="95" customFormat="1" ht="14" x14ac:dyDescent="0.15"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</row>
    <row r="223" spans="18:46" s="95" customFormat="1" ht="14" x14ac:dyDescent="0.15"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</row>
    <row r="224" spans="18:46" s="95" customFormat="1" ht="14" x14ac:dyDescent="0.15"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</row>
    <row r="225" spans="18:46" s="95" customFormat="1" ht="14" x14ac:dyDescent="0.15"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</row>
    <row r="226" spans="18:46" s="95" customFormat="1" ht="14" x14ac:dyDescent="0.15"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</row>
    <row r="227" spans="18:46" s="95" customFormat="1" ht="14" x14ac:dyDescent="0.15"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</row>
    <row r="228" spans="18:46" s="95" customFormat="1" ht="14" x14ac:dyDescent="0.15"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</row>
    <row r="229" spans="18:46" s="95" customFormat="1" ht="14" x14ac:dyDescent="0.15"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</row>
    <row r="230" spans="18:46" s="95" customFormat="1" ht="14" x14ac:dyDescent="0.15"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</row>
    <row r="231" spans="18:46" s="95" customFormat="1" ht="14" x14ac:dyDescent="0.15"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</row>
    <row r="232" spans="18:46" s="95" customFormat="1" ht="14" x14ac:dyDescent="0.15"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</row>
    <row r="233" spans="18:46" s="95" customFormat="1" ht="14" x14ac:dyDescent="0.15"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</row>
    <row r="234" spans="18:46" s="95" customFormat="1" ht="14" x14ac:dyDescent="0.15"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</row>
    <row r="235" spans="18:46" s="95" customFormat="1" ht="14" x14ac:dyDescent="0.15"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</row>
    <row r="236" spans="18:46" s="95" customFormat="1" ht="14" x14ac:dyDescent="0.15"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</row>
    <row r="237" spans="18:46" s="95" customFormat="1" ht="14" x14ac:dyDescent="0.15"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</row>
    <row r="238" spans="18:46" s="95" customFormat="1" ht="14" x14ac:dyDescent="0.15"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</row>
    <row r="239" spans="18:46" s="95" customFormat="1" ht="14" x14ac:dyDescent="0.15"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</row>
    <row r="240" spans="18:46" s="95" customFormat="1" ht="14" x14ac:dyDescent="0.15"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</row>
    <row r="241" spans="18:46" s="95" customFormat="1" ht="14" x14ac:dyDescent="0.15"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</row>
    <row r="242" spans="18:46" s="95" customFormat="1" ht="14" x14ac:dyDescent="0.15"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</row>
    <row r="243" spans="18:46" s="95" customFormat="1" ht="14" x14ac:dyDescent="0.15"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</row>
    <row r="244" spans="18:46" s="95" customFormat="1" ht="14" x14ac:dyDescent="0.15"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</row>
    <row r="245" spans="18:46" s="95" customFormat="1" ht="14" x14ac:dyDescent="0.15"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</row>
    <row r="246" spans="18:46" s="95" customFormat="1" ht="14" x14ac:dyDescent="0.15"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</row>
    <row r="247" spans="18:46" s="95" customFormat="1" ht="14" x14ac:dyDescent="0.15"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</row>
    <row r="248" spans="18:46" s="95" customFormat="1" ht="14" x14ac:dyDescent="0.15"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</row>
    <row r="249" spans="18:46" s="95" customFormat="1" ht="14" x14ac:dyDescent="0.15"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</row>
    <row r="250" spans="18:46" s="95" customFormat="1" ht="14" x14ac:dyDescent="0.15"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</row>
    <row r="251" spans="18:46" s="95" customFormat="1" ht="14" x14ac:dyDescent="0.15"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</row>
    <row r="252" spans="18:46" s="95" customFormat="1" ht="14" x14ac:dyDescent="0.15"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</row>
    <row r="253" spans="18:46" s="95" customFormat="1" ht="14" x14ac:dyDescent="0.15"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</row>
    <row r="254" spans="18:46" s="95" customFormat="1" ht="14" x14ac:dyDescent="0.15"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</row>
    <row r="255" spans="18:46" s="95" customFormat="1" ht="14" x14ac:dyDescent="0.15"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</row>
    <row r="256" spans="18:46" s="95" customFormat="1" ht="14" x14ac:dyDescent="0.15"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</row>
    <row r="257" spans="18:46" s="95" customFormat="1" ht="14" x14ac:dyDescent="0.15"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</row>
    <row r="258" spans="18:46" s="95" customFormat="1" ht="14" x14ac:dyDescent="0.15"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</row>
    <row r="259" spans="18:46" s="95" customFormat="1" ht="14" x14ac:dyDescent="0.15"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</row>
    <row r="260" spans="18:46" s="95" customFormat="1" ht="14" x14ac:dyDescent="0.15"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</row>
    <row r="261" spans="18:46" s="95" customFormat="1" ht="14" x14ac:dyDescent="0.15"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</row>
    <row r="262" spans="18:46" s="95" customFormat="1" ht="14" x14ac:dyDescent="0.15"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</row>
    <row r="263" spans="18:46" s="95" customFormat="1" ht="14" x14ac:dyDescent="0.15"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</row>
    <row r="264" spans="18:46" s="95" customFormat="1" ht="14" x14ac:dyDescent="0.15"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</row>
    <row r="265" spans="18:46" s="95" customFormat="1" ht="14" x14ac:dyDescent="0.15"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</row>
    <row r="266" spans="18:46" s="95" customFormat="1" ht="14" x14ac:dyDescent="0.15"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</row>
    <row r="267" spans="18:46" s="95" customFormat="1" ht="14" x14ac:dyDescent="0.15"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</row>
    <row r="268" spans="18:46" s="95" customFormat="1" ht="14" x14ac:dyDescent="0.15"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</row>
    <row r="269" spans="18:46" s="95" customFormat="1" ht="14" x14ac:dyDescent="0.15"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</row>
    <row r="270" spans="18:46" s="95" customFormat="1" ht="14" x14ac:dyDescent="0.15"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</row>
    <row r="271" spans="18:46" s="95" customFormat="1" ht="14" x14ac:dyDescent="0.15"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</row>
    <row r="272" spans="18:46" s="95" customFormat="1" ht="14" x14ac:dyDescent="0.15"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</row>
    <row r="273" spans="18:46" s="95" customFormat="1" ht="14" x14ac:dyDescent="0.15"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</row>
    <row r="274" spans="18:46" s="95" customFormat="1" ht="14" x14ac:dyDescent="0.15"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</row>
    <row r="275" spans="18:46" s="95" customFormat="1" ht="14" x14ac:dyDescent="0.15"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</row>
    <row r="276" spans="18:46" s="95" customFormat="1" ht="14" x14ac:dyDescent="0.15"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</row>
    <row r="277" spans="18:46" s="95" customFormat="1" ht="14" x14ac:dyDescent="0.15"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</row>
    <row r="278" spans="18:46" s="95" customFormat="1" ht="14" x14ac:dyDescent="0.15"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</row>
    <row r="279" spans="18:46" s="95" customFormat="1" ht="14" x14ac:dyDescent="0.15"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</row>
    <row r="280" spans="18:46" s="95" customFormat="1" ht="14" x14ac:dyDescent="0.15"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</row>
    <row r="281" spans="18:46" s="95" customFormat="1" ht="14" x14ac:dyDescent="0.15"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</row>
    <row r="282" spans="18:46" s="95" customFormat="1" ht="14" x14ac:dyDescent="0.15"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</row>
    <row r="283" spans="18:46" s="95" customFormat="1" ht="14" x14ac:dyDescent="0.15"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</row>
    <row r="284" spans="18:46" s="95" customFormat="1" ht="14" x14ac:dyDescent="0.15"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</row>
    <row r="285" spans="18:46" s="95" customFormat="1" ht="14" x14ac:dyDescent="0.15"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</row>
    <row r="286" spans="18:46" s="95" customFormat="1" ht="14" x14ac:dyDescent="0.15"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</row>
    <row r="287" spans="18:46" s="95" customFormat="1" ht="14" x14ac:dyDescent="0.15"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</row>
    <row r="288" spans="18:46" s="95" customFormat="1" ht="14" x14ac:dyDescent="0.15"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</row>
    <row r="289" spans="18:46" s="95" customFormat="1" ht="14" x14ac:dyDescent="0.15"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</row>
    <row r="290" spans="18:46" s="95" customFormat="1" ht="14" x14ac:dyDescent="0.15"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</row>
    <row r="291" spans="18:46" s="95" customFormat="1" ht="14" x14ac:dyDescent="0.15"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</row>
    <row r="292" spans="18:46" s="95" customFormat="1" ht="14" x14ac:dyDescent="0.15"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</row>
    <row r="293" spans="18:46" s="95" customFormat="1" ht="14" x14ac:dyDescent="0.15"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</row>
    <row r="294" spans="18:46" s="95" customFormat="1" ht="14" x14ac:dyDescent="0.15"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</row>
    <row r="295" spans="18:46" s="95" customFormat="1" ht="14" x14ac:dyDescent="0.15"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</row>
    <row r="296" spans="18:46" s="95" customFormat="1" ht="14" x14ac:dyDescent="0.15"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</row>
    <row r="297" spans="18:46" s="95" customFormat="1" ht="14" x14ac:dyDescent="0.15"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</row>
    <row r="298" spans="18:46" s="95" customFormat="1" ht="14" x14ac:dyDescent="0.15"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</row>
    <row r="299" spans="18:46" s="95" customFormat="1" ht="14" x14ac:dyDescent="0.15"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</row>
    <row r="300" spans="18:46" s="95" customFormat="1" ht="14" x14ac:dyDescent="0.15"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</row>
    <row r="301" spans="18:46" s="95" customFormat="1" ht="14" x14ac:dyDescent="0.15"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</row>
    <row r="302" spans="18:46" s="95" customFormat="1" ht="14" x14ac:dyDescent="0.15"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</row>
    <row r="303" spans="18:46" s="95" customFormat="1" ht="14" x14ac:dyDescent="0.15"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</row>
    <row r="304" spans="18:46" s="95" customFormat="1" ht="14" x14ac:dyDescent="0.15"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</row>
    <row r="305" spans="18:46" s="95" customFormat="1" ht="14" x14ac:dyDescent="0.15"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</row>
    <row r="306" spans="18:46" s="95" customFormat="1" ht="14" x14ac:dyDescent="0.15"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</row>
    <row r="307" spans="18:46" s="95" customFormat="1" ht="14" x14ac:dyDescent="0.15"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</row>
    <row r="308" spans="18:46" s="95" customFormat="1" ht="14" x14ac:dyDescent="0.15"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</row>
    <row r="309" spans="18:46" s="95" customFormat="1" ht="14" x14ac:dyDescent="0.15"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</row>
    <row r="310" spans="18:46" s="95" customFormat="1" ht="14" x14ac:dyDescent="0.15"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</row>
    <row r="311" spans="18:46" s="95" customFormat="1" ht="14" x14ac:dyDescent="0.15"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</row>
    <row r="312" spans="18:46" s="95" customFormat="1" ht="14" x14ac:dyDescent="0.15"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</row>
    <row r="313" spans="18:46" s="95" customFormat="1" ht="14" x14ac:dyDescent="0.15"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</row>
    <row r="314" spans="18:46" s="95" customFormat="1" ht="14" x14ac:dyDescent="0.15"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</row>
    <row r="315" spans="18:46" s="95" customFormat="1" ht="14" x14ac:dyDescent="0.15"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</row>
    <row r="316" spans="18:46" s="95" customFormat="1" ht="14" x14ac:dyDescent="0.15"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</row>
    <row r="317" spans="18:46" s="95" customFormat="1" ht="14" x14ac:dyDescent="0.15"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</row>
    <row r="318" spans="18:46" s="95" customFormat="1" ht="14" x14ac:dyDescent="0.15"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</row>
    <row r="319" spans="18:46" s="95" customFormat="1" ht="14" x14ac:dyDescent="0.15"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</row>
    <row r="320" spans="18:46" s="95" customFormat="1" ht="14" x14ac:dyDescent="0.15"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</row>
    <row r="321" spans="18:46" s="95" customFormat="1" ht="14" x14ac:dyDescent="0.15"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</row>
    <row r="322" spans="18:46" s="95" customFormat="1" ht="14" x14ac:dyDescent="0.15"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</row>
    <row r="323" spans="18:46" s="95" customFormat="1" ht="14" x14ac:dyDescent="0.15"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</row>
    <row r="324" spans="18:46" s="95" customFormat="1" ht="14" x14ac:dyDescent="0.15"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</row>
    <row r="325" spans="18:46" s="95" customFormat="1" ht="14" x14ac:dyDescent="0.15"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</row>
    <row r="326" spans="18:46" s="95" customFormat="1" ht="14" x14ac:dyDescent="0.15"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</row>
    <row r="327" spans="18:46" s="95" customFormat="1" ht="14" x14ac:dyDescent="0.15"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</row>
    <row r="328" spans="18:46" s="95" customFormat="1" ht="14" x14ac:dyDescent="0.15"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</row>
    <row r="329" spans="18:46" s="95" customFormat="1" ht="14" x14ac:dyDescent="0.15"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</row>
    <row r="330" spans="18:46" s="95" customFormat="1" ht="14" x14ac:dyDescent="0.15"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</row>
    <row r="331" spans="18:46" s="95" customFormat="1" ht="14" x14ac:dyDescent="0.15"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</row>
    <row r="332" spans="18:46" s="95" customFormat="1" ht="14" x14ac:dyDescent="0.15"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</row>
    <row r="333" spans="18:46" s="95" customFormat="1" ht="14" x14ac:dyDescent="0.15"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</row>
    <row r="334" spans="18:46" s="95" customFormat="1" ht="14" x14ac:dyDescent="0.15"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</row>
    <row r="335" spans="18:46" s="95" customFormat="1" ht="14" x14ac:dyDescent="0.15"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</row>
    <row r="336" spans="18:46" s="95" customFormat="1" ht="14" x14ac:dyDescent="0.15"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</row>
    <row r="337" spans="18:46" s="95" customFormat="1" ht="14" x14ac:dyDescent="0.15"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</row>
    <row r="338" spans="18:46" s="95" customFormat="1" ht="14" x14ac:dyDescent="0.15"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</row>
    <row r="339" spans="18:46" s="95" customFormat="1" x14ac:dyDescent="0.15"/>
    <row r="340" spans="18:46" s="95" customFormat="1" x14ac:dyDescent="0.15"/>
    <row r="341" spans="18:46" s="95" customFormat="1" x14ac:dyDescent="0.15"/>
    <row r="342" spans="18:46" s="95" customFormat="1" x14ac:dyDescent="0.15"/>
    <row r="343" spans="18:46" s="95" customFormat="1" x14ac:dyDescent="0.15"/>
    <row r="344" spans="18:46" s="95" customFormat="1" x14ac:dyDescent="0.15"/>
    <row r="345" spans="18:46" s="95" customFormat="1" x14ac:dyDescent="0.15"/>
    <row r="346" spans="18:46" s="95" customFormat="1" x14ac:dyDescent="0.15"/>
    <row r="347" spans="18:46" s="95" customFormat="1" x14ac:dyDescent="0.15"/>
    <row r="348" spans="18:46" s="95" customFormat="1" x14ac:dyDescent="0.15"/>
    <row r="349" spans="18:46" s="95" customFormat="1" x14ac:dyDescent="0.15"/>
    <row r="350" spans="18:46" s="95" customFormat="1" x14ac:dyDescent="0.15"/>
    <row r="351" spans="18:46" s="95" customFormat="1" x14ac:dyDescent="0.15"/>
    <row r="352" spans="18:46" s="95" customFormat="1" x14ac:dyDescent="0.15"/>
    <row r="353" s="95" customFormat="1" x14ac:dyDescent="0.15"/>
    <row r="354" s="95" customFormat="1" x14ac:dyDescent="0.15"/>
    <row r="355" s="95" customFormat="1" x14ac:dyDescent="0.15"/>
    <row r="356" s="95" customFormat="1" x14ac:dyDescent="0.15"/>
    <row r="357" s="95" customFormat="1" x14ac:dyDescent="0.15"/>
    <row r="358" s="95" customFormat="1" x14ac:dyDescent="0.15"/>
    <row r="359" s="95" customFormat="1" x14ac:dyDescent="0.15"/>
    <row r="360" s="95" customFormat="1" x14ac:dyDescent="0.15"/>
    <row r="361" s="95" customFormat="1" x14ac:dyDescent="0.15"/>
    <row r="362" s="95" customFormat="1" x14ac:dyDescent="0.15"/>
    <row r="363" s="95" customFormat="1" x14ac:dyDescent="0.15"/>
    <row r="364" s="95" customFormat="1" x14ac:dyDescent="0.15"/>
    <row r="365" s="95" customFormat="1" x14ac:dyDescent="0.15"/>
    <row r="366" s="95" customFormat="1" x14ac:dyDescent="0.15"/>
    <row r="367" s="95" customFormat="1" x14ac:dyDescent="0.15"/>
    <row r="368" s="95" customFormat="1" x14ac:dyDescent="0.15"/>
    <row r="369" s="95" customFormat="1" x14ac:dyDescent="0.15"/>
    <row r="370" s="95" customFormat="1" x14ac:dyDescent="0.15"/>
    <row r="371" s="95" customFormat="1" x14ac:dyDescent="0.15"/>
    <row r="372" s="95" customFormat="1" x14ac:dyDescent="0.15"/>
    <row r="373" s="95" customFormat="1" x14ac:dyDescent="0.15"/>
    <row r="374" s="95" customFormat="1" x14ac:dyDescent="0.15"/>
    <row r="375" s="95" customFormat="1" x14ac:dyDescent="0.15"/>
    <row r="376" s="95" customFormat="1" x14ac:dyDescent="0.15"/>
    <row r="377" s="95" customFormat="1" x14ac:dyDescent="0.15"/>
  </sheetData>
  <sheetProtection algorithmName="SHA-512" hashValue="tk7Js1UKYcDdzSyGV4dQhvs2+QcJXTfC+ck4UAe+cVbpndB1wq3hM/s69k0REp46bfChr2o9fX67pzvCnx+0qQ==" saltValue="ToUt1JypgcPg+5HEEyDplg==" spinCount="100000" sheet="1" objects="1" scenarios="1"/>
  <phoneticPr fontId="3" type="noConversion"/>
  <conditionalFormatting sqref="A8:Q18 A27:Q37 A46:Q56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theme="8" tint="0.79998168889431442"/>
  </sheetPr>
  <dimension ref="A1:AK820"/>
  <sheetViews>
    <sheetView zoomScale="84"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16.6640625" style="66" customWidth="1"/>
    <col min="3" max="8" width="12.1640625" style="66" customWidth="1"/>
    <col min="9" max="37" width="10.83203125" style="95"/>
    <col min="38" max="16384" width="10.83203125" style="66"/>
  </cols>
  <sheetData>
    <row r="1" spans="1:37" s="95" customFormat="1" ht="14" x14ac:dyDescent="0.15">
      <c r="A1" s="94" t="s">
        <v>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s="95" customFormat="1" ht="14" x14ac:dyDescent="0.15">
      <c r="A2" s="96" t="s">
        <v>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</row>
    <row r="3" spans="1:37" s="95" customFormat="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1:37" ht="30" x14ac:dyDescent="0.15">
      <c r="A7" s="129" t="s">
        <v>144</v>
      </c>
      <c r="B7" s="121" t="s">
        <v>320</v>
      </c>
      <c r="C7" s="120" t="s">
        <v>204</v>
      </c>
      <c r="D7" s="120" t="s">
        <v>22</v>
      </c>
      <c r="E7" s="122" t="s">
        <v>205</v>
      </c>
      <c r="F7" s="120" t="s">
        <v>206</v>
      </c>
      <c r="G7" s="123" t="s">
        <v>207</v>
      </c>
      <c r="H7" s="128" t="s">
        <v>23</v>
      </c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</row>
    <row r="8" spans="1:37" ht="18" customHeight="1" thickBot="1" x14ac:dyDescent="0.2">
      <c r="A8" s="78" t="str">
        <f>'ERG Apr 2017'!K2</f>
        <v>Ergon Energy</v>
      </c>
      <c r="B8" s="98" t="str">
        <f>'ERG Apr 2017'!L2</f>
        <v>Regulated</v>
      </c>
      <c r="C8" s="80">
        <f>91*'ERG Apr 2017'!M2/100</f>
        <v>116.36989</v>
      </c>
      <c r="D8" s="80">
        <f>$C$5*'ERG Apr 2017'!N2/100</f>
        <v>1298.4000000000001</v>
      </c>
      <c r="E8" s="81">
        <v>0</v>
      </c>
      <c r="F8" s="82">
        <f>SUM(C8:E8)</f>
        <v>1414.76989</v>
      </c>
      <c r="G8" s="83">
        <f>F8*4</f>
        <v>5659.0795600000001</v>
      </c>
      <c r="H8" s="84">
        <f>G8*1.1</f>
        <v>6224.9875160000011</v>
      </c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s="95" customFormat="1" ht="14" x14ac:dyDescent="0.15"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</row>
    <row r="10" spans="1:37" s="95" customFormat="1" ht="15" thickBot="1" x14ac:dyDescent="0.2"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30" x14ac:dyDescent="0.15">
      <c r="A16" s="129" t="s">
        <v>144</v>
      </c>
      <c r="B16" s="121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</row>
    <row r="17" spans="1:37" ht="18" customHeight="1" thickBot="1" x14ac:dyDescent="0.2">
      <c r="A17" s="78" t="str">
        <f>'ERG Apr 2017'!K3</f>
        <v>Ergon Energy</v>
      </c>
      <c r="B17" s="98" t="str">
        <f>'ERG Apr 2017'!L3</f>
        <v>Regulated</v>
      </c>
      <c r="C17" s="80">
        <f>91*'ERG Apr 2017'!M3/100</f>
        <v>116.36989</v>
      </c>
      <c r="D17" s="80">
        <f>(C12*C13)*'ERG Apr 2017'!N3/100</f>
        <v>908.88</v>
      </c>
      <c r="E17" s="81">
        <f>(C12*C14)*'ERG Apr 2017'!AF3/100</f>
        <v>216.345</v>
      </c>
      <c r="F17" s="82">
        <f>SUM(C17:E17)</f>
        <v>1241.5948900000001</v>
      </c>
      <c r="G17" s="83">
        <f>F17*4</f>
        <v>4966.3795600000003</v>
      </c>
      <c r="H17" s="84">
        <f>G17*1.1</f>
        <v>5463.0175160000008</v>
      </c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</row>
    <row r="18" spans="1:37" s="95" customFormat="1" ht="14" x14ac:dyDescent="0.15"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</row>
    <row r="19" spans="1:37" s="95" customFormat="1" ht="15" thickBot="1" x14ac:dyDescent="0.2"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</row>
    <row r="25" spans="1:37" ht="30" x14ac:dyDescent="0.15">
      <c r="A25" s="129" t="s">
        <v>144</v>
      </c>
      <c r="B25" s="121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</row>
    <row r="26" spans="1:37" ht="18" customHeight="1" thickBot="1" x14ac:dyDescent="0.2">
      <c r="A26" s="78" t="str">
        <f>'ERG Apr 2017'!K4</f>
        <v>Ergon Energy</v>
      </c>
      <c r="B26" s="98" t="str">
        <f>'ERG Apr 2017'!L4</f>
        <v>Regulated</v>
      </c>
      <c r="C26" s="80">
        <f>91*'ERG Apr 2017'!M4/100</f>
        <v>116.36989</v>
      </c>
      <c r="D26" s="90">
        <f>(C21*C22)*'ERG Apr 2017'!N4/100</f>
        <v>1654.03</v>
      </c>
      <c r="E26" s="80">
        <f>(C21*C23)*'ERG Apr 2017'!W4/100</f>
        <v>349.54500000000002</v>
      </c>
      <c r="F26" s="82">
        <f>SUM(C26:E26)</f>
        <v>2119.9448899999998</v>
      </c>
      <c r="G26" s="83">
        <f>F26*4</f>
        <v>8479.779559999999</v>
      </c>
      <c r="H26" s="84">
        <f>G26*1.1</f>
        <v>9327.7575159999997</v>
      </c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</row>
    <row r="27" spans="1:37" s="95" customFormat="1" ht="14" x14ac:dyDescent="0.15"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</row>
    <row r="28" spans="1:37" s="95" customFormat="1" ht="14" x14ac:dyDescent="0.15"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</row>
    <row r="29" spans="1:37" s="95" customFormat="1" ht="14" x14ac:dyDescent="0.15"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</row>
    <row r="30" spans="1:37" s="95" customFormat="1" ht="14" x14ac:dyDescent="0.15"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</row>
    <row r="31" spans="1:37" s="95" customFormat="1" ht="14" x14ac:dyDescent="0.15"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</row>
    <row r="32" spans="1:37" s="95" customFormat="1" ht="14" x14ac:dyDescent="0.15"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</row>
    <row r="33" spans="10:37" s="95" customFormat="1" ht="14" x14ac:dyDescent="0.15"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</row>
    <row r="34" spans="10:37" s="95" customFormat="1" ht="14" x14ac:dyDescent="0.15"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</row>
    <row r="35" spans="10:37" s="95" customFormat="1" ht="14" x14ac:dyDescent="0.15"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</row>
    <row r="36" spans="10:37" s="95" customFormat="1" ht="14" x14ac:dyDescent="0.15"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</row>
    <row r="37" spans="10:37" s="95" customFormat="1" x14ac:dyDescent="0.15"/>
    <row r="38" spans="10:37" s="95" customFormat="1" x14ac:dyDescent="0.15"/>
    <row r="39" spans="10:37" s="95" customFormat="1" x14ac:dyDescent="0.15"/>
    <row r="40" spans="10:37" s="95" customFormat="1" x14ac:dyDescent="0.15"/>
    <row r="41" spans="10:37" s="95" customFormat="1" x14ac:dyDescent="0.15"/>
    <row r="42" spans="10:37" s="95" customFormat="1" x14ac:dyDescent="0.15"/>
    <row r="43" spans="10:37" s="95" customFormat="1" x14ac:dyDescent="0.15"/>
    <row r="44" spans="10:37" s="95" customFormat="1" x14ac:dyDescent="0.15"/>
    <row r="45" spans="10:37" s="95" customFormat="1" x14ac:dyDescent="0.15"/>
    <row r="46" spans="10:37" s="95" customFormat="1" x14ac:dyDescent="0.15"/>
    <row r="47" spans="10:37" s="95" customFormat="1" x14ac:dyDescent="0.15"/>
    <row r="48" spans="10:37" s="95" customFormat="1" x14ac:dyDescent="0.15"/>
    <row r="49" s="95" customFormat="1" x14ac:dyDescent="0.15"/>
    <row r="50" s="95" customFormat="1" x14ac:dyDescent="0.15"/>
    <row r="51" s="95" customFormat="1" x14ac:dyDescent="0.15"/>
    <row r="52" s="95" customFormat="1" x14ac:dyDescent="0.15"/>
    <row r="53" s="95" customFormat="1" x14ac:dyDescent="0.15"/>
    <row r="54" s="95" customFormat="1" x14ac:dyDescent="0.15"/>
    <row r="55" s="95" customFormat="1" x14ac:dyDescent="0.15"/>
    <row r="56" s="95" customFormat="1" x14ac:dyDescent="0.15"/>
    <row r="57" s="95" customFormat="1" x14ac:dyDescent="0.15"/>
    <row r="58" s="95" customFormat="1" x14ac:dyDescent="0.15"/>
    <row r="59" s="95" customFormat="1" x14ac:dyDescent="0.15"/>
    <row r="60" s="95" customFormat="1" x14ac:dyDescent="0.15"/>
    <row r="61" s="95" customFormat="1" x14ac:dyDescent="0.15"/>
    <row r="62" s="95" customFormat="1" x14ac:dyDescent="0.15"/>
    <row r="63" s="95" customFormat="1" x14ac:dyDescent="0.15"/>
    <row r="64" s="95" customFormat="1" x14ac:dyDescent="0.15"/>
    <row r="65" s="95" customFormat="1" x14ac:dyDescent="0.15"/>
    <row r="66" s="95" customFormat="1" x14ac:dyDescent="0.15"/>
    <row r="67" s="95" customFormat="1" x14ac:dyDescent="0.15"/>
    <row r="68" s="95" customFormat="1" x14ac:dyDescent="0.15"/>
    <row r="69" s="95" customFormat="1" x14ac:dyDescent="0.15"/>
    <row r="70" s="95" customFormat="1" x14ac:dyDescent="0.15"/>
    <row r="71" s="95" customFormat="1" x14ac:dyDescent="0.15"/>
    <row r="72" s="95" customFormat="1" x14ac:dyDescent="0.15"/>
    <row r="73" s="95" customFormat="1" x14ac:dyDescent="0.15"/>
    <row r="74" s="95" customFormat="1" x14ac:dyDescent="0.15"/>
    <row r="75" s="95" customFormat="1" x14ac:dyDescent="0.15"/>
    <row r="76" s="95" customFormat="1" x14ac:dyDescent="0.15"/>
    <row r="77" s="95" customFormat="1" x14ac:dyDescent="0.15"/>
    <row r="78" s="95" customFormat="1" x14ac:dyDescent="0.15"/>
    <row r="79" s="95" customFormat="1" x14ac:dyDescent="0.15"/>
    <row r="80" s="95" customFormat="1" x14ac:dyDescent="0.15"/>
    <row r="81" s="95" customFormat="1" x14ac:dyDescent="0.15"/>
    <row r="82" s="95" customFormat="1" x14ac:dyDescent="0.15"/>
    <row r="83" s="95" customFormat="1" x14ac:dyDescent="0.15"/>
    <row r="84" s="95" customFormat="1" x14ac:dyDescent="0.15"/>
    <row r="85" s="95" customFormat="1" x14ac:dyDescent="0.15"/>
    <row r="86" s="95" customFormat="1" x14ac:dyDescent="0.15"/>
    <row r="87" s="95" customFormat="1" x14ac:dyDescent="0.15"/>
    <row r="88" s="95" customFormat="1" x14ac:dyDescent="0.15"/>
    <row r="89" s="95" customFormat="1" x14ac:dyDescent="0.15"/>
    <row r="90" s="95" customFormat="1" x14ac:dyDescent="0.15"/>
    <row r="91" s="95" customFormat="1" x14ac:dyDescent="0.15"/>
    <row r="92" s="95" customFormat="1" x14ac:dyDescent="0.15"/>
    <row r="93" s="95" customFormat="1" x14ac:dyDescent="0.15"/>
    <row r="94" s="95" customFormat="1" x14ac:dyDescent="0.15"/>
    <row r="95" s="95" customFormat="1" x14ac:dyDescent="0.15"/>
    <row r="96" s="95" customFormat="1" x14ac:dyDescent="0.15"/>
    <row r="97" s="95" customFormat="1" x14ac:dyDescent="0.15"/>
    <row r="98" s="95" customFormat="1" x14ac:dyDescent="0.15"/>
    <row r="99" s="95" customFormat="1" x14ac:dyDescent="0.15"/>
    <row r="100" s="95" customFormat="1" x14ac:dyDescent="0.15"/>
    <row r="101" s="95" customFormat="1" x14ac:dyDescent="0.15"/>
    <row r="102" s="95" customFormat="1" x14ac:dyDescent="0.15"/>
    <row r="103" s="95" customFormat="1" x14ac:dyDescent="0.15"/>
    <row r="104" s="95" customFormat="1" x14ac:dyDescent="0.15"/>
    <row r="105" s="95" customFormat="1" x14ac:dyDescent="0.15"/>
    <row r="106" s="95" customFormat="1" x14ac:dyDescent="0.15"/>
    <row r="107" s="95" customFormat="1" x14ac:dyDescent="0.15"/>
    <row r="108" s="95" customFormat="1" x14ac:dyDescent="0.15"/>
    <row r="109" s="95" customFormat="1" x14ac:dyDescent="0.15"/>
    <row r="110" s="95" customFormat="1" x14ac:dyDescent="0.15"/>
    <row r="111" s="95" customFormat="1" x14ac:dyDescent="0.15"/>
    <row r="112" s="95" customFormat="1" x14ac:dyDescent="0.15"/>
    <row r="113" s="95" customFormat="1" x14ac:dyDescent="0.15"/>
    <row r="114" s="95" customFormat="1" x14ac:dyDescent="0.15"/>
    <row r="115" s="95" customFormat="1" x14ac:dyDescent="0.15"/>
    <row r="116" s="95" customFormat="1" x14ac:dyDescent="0.15"/>
    <row r="117" s="95" customFormat="1" x14ac:dyDescent="0.15"/>
    <row r="118" s="95" customFormat="1" x14ac:dyDescent="0.15"/>
    <row r="119" s="95" customFormat="1" x14ac:dyDescent="0.15"/>
    <row r="120" s="95" customFormat="1" x14ac:dyDescent="0.15"/>
    <row r="121" s="95" customFormat="1" x14ac:dyDescent="0.15"/>
    <row r="122" s="95" customFormat="1" x14ac:dyDescent="0.15"/>
    <row r="123" s="95" customFormat="1" x14ac:dyDescent="0.15"/>
    <row r="124" s="95" customFormat="1" x14ac:dyDescent="0.15"/>
    <row r="125" s="95" customFormat="1" x14ac:dyDescent="0.15"/>
    <row r="126" s="95" customFormat="1" x14ac:dyDescent="0.15"/>
    <row r="127" s="95" customFormat="1" x14ac:dyDescent="0.15"/>
    <row r="128" s="95" customFormat="1" x14ac:dyDescent="0.15"/>
    <row r="129" s="95" customFormat="1" x14ac:dyDescent="0.15"/>
    <row r="130" s="95" customFormat="1" x14ac:dyDescent="0.15"/>
    <row r="131" s="95" customFormat="1" x14ac:dyDescent="0.15"/>
    <row r="132" s="95" customFormat="1" x14ac:dyDescent="0.15"/>
    <row r="133" s="95" customFormat="1" x14ac:dyDescent="0.15"/>
    <row r="134" s="95" customFormat="1" x14ac:dyDescent="0.15"/>
    <row r="135" s="95" customFormat="1" x14ac:dyDescent="0.15"/>
    <row r="136" s="95" customFormat="1" x14ac:dyDescent="0.15"/>
    <row r="137" s="95" customFormat="1" x14ac:dyDescent="0.15"/>
    <row r="138" s="95" customFormat="1" x14ac:dyDescent="0.15"/>
    <row r="139" s="95" customFormat="1" x14ac:dyDescent="0.15"/>
    <row r="140" s="95" customFormat="1" x14ac:dyDescent="0.15"/>
    <row r="141" s="95" customFormat="1" x14ac:dyDescent="0.15"/>
    <row r="142" s="95" customFormat="1" x14ac:dyDescent="0.15"/>
    <row r="143" s="95" customFormat="1" x14ac:dyDescent="0.15"/>
    <row r="144" s="95" customFormat="1" x14ac:dyDescent="0.15"/>
    <row r="145" s="95" customFormat="1" x14ac:dyDescent="0.15"/>
    <row r="146" s="95" customFormat="1" x14ac:dyDescent="0.15"/>
    <row r="147" s="95" customFormat="1" x14ac:dyDescent="0.15"/>
    <row r="148" s="95" customFormat="1" x14ac:dyDescent="0.15"/>
    <row r="149" s="95" customFormat="1" x14ac:dyDescent="0.15"/>
    <row r="150" s="95" customFormat="1" x14ac:dyDescent="0.15"/>
    <row r="151" s="95" customFormat="1" x14ac:dyDescent="0.15"/>
    <row r="152" s="95" customFormat="1" x14ac:dyDescent="0.15"/>
    <row r="153" s="95" customFormat="1" x14ac:dyDescent="0.15"/>
    <row r="154" s="95" customFormat="1" x14ac:dyDescent="0.15"/>
    <row r="155" s="95" customFormat="1" x14ac:dyDescent="0.15"/>
    <row r="156" s="95" customFormat="1" x14ac:dyDescent="0.15"/>
    <row r="157" s="95" customFormat="1" x14ac:dyDescent="0.15"/>
    <row r="158" s="95" customFormat="1" x14ac:dyDescent="0.15"/>
    <row r="159" s="95" customFormat="1" x14ac:dyDescent="0.15"/>
    <row r="160" s="95" customFormat="1" x14ac:dyDescent="0.15"/>
    <row r="161" s="95" customFormat="1" x14ac:dyDescent="0.15"/>
    <row r="162" s="95" customFormat="1" x14ac:dyDescent="0.15"/>
    <row r="163" s="95" customFormat="1" x14ac:dyDescent="0.15"/>
    <row r="164" s="95" customFormat="1" x14ac:dyDescent="0.15"/>
    <row r="165" s="95" customFormat="1" x14ac:dyDescent="0.15"/>
    <row r="166" s="95" customFormat="1" x14ac:dyDescent="0.15"/>
    <row r="167" s="95" customFormat="1" x14ac:dyDescent="0.15"/>
    <row r="168" s="95" customFormat="1" x14ac:dyDescent="0.15"/>
    <row r="169" s="95" customFormat="1" x14ac:dyDescent="0.15"/>
    <row r="170" s="95" customFormat="1" x14ac:dyDescent="0.15"/>
    <row r="171" s="95" customFormat="1" x14ac:dyDescent="0.15"/>
    <row r="172" s="95" customFormat="1" x14ac:dyDescent="0.15"/>
    <row r="173" s="95" customFormat="1" x14ac:dyDescent="0.15"/>
    <row r="174" s="95" customFormat="1" x14ac:dyDescent="0.15"/>
    <row r="175" s="95" customFormat="1" x14ac:dyDescent="0.15"/>
    <row r="176" s="95" customFormat="1" x14ac:dyDescent="0.15"/>
    <row r="177" s="95" customFormat="1" x14ac:dyDescent="0.15"/>
    <row r="178" s="95" customFormat="1" x14ac:dyDescent="0.15"/>
    <row r="179" s="95" customFormat="1" x14ac:dyDescent="0.15"/>
    <row r="180" s="95" customFormat="1" x14ac:dyDescent="0.15"/>
    <row r="181" s="95" customFormat="1" x14ac:dyDescent="0.15"/>
    <row r="182" s="95" customFormat="1" x14ac:dyDescent="0.15"/>
    <row r="183" s="95" customFormat="1" x14ac:dyDescent="0.15"/>
    <row r="184" s="95" customFormat="1" x14ac:dyDescent="0.15"/>
    <row r="185" s="95" customFormat="1" x14ac:dyDescent="0.15"/>
    <row r="186" s="95" customFormat="1" x14ac:dyDescent="0.15"/>
    <row r="187" s="95" customFormat="1" x14ac:dyDescent="0.15"/>
    <row r="188" s="95" customFormat="1" x14ac:dyDescent="0.15"/>
    <row r="189" s="95" customFormat="1" x14ac:dyDescent="0.15"/>
    <row r="190" s="95" customFormat="1" x14ac:dyDescent="0.15"/>
    <row r="191" s="95" customFormat="1" x14ac:dyDescent="0.15"/>
    <row r="192" s="95" customFormat="1" x14ac:dyDescent="0.15"/>
    <row r="193" s="95" customFormat="1" x14ac:dyDescent="0.15"/>
    <row r="194" s="95" customFormat="1" x14ac:dyDescent="0.15"/>
    <row r="195" s="95" customFormat="1" x14ac:dyDescent="0.15"/>
    <row r="196" s="95" customFormat="1" x14ac:dyDescent="0.15"/>
    <row r="197" s="95" customFormat="1" x14ac:dyDescent="0.15"/>
    <row r="198" s="95" customFormat="1" x14ac:dyDescent="0.15"/>
    <row r="199" s="95" customFormat="1" x14ac:dyDescent="0.15"/>
    <row r="200" s="95" customFormat="1" x14ac:dyDescent="0.15"/>
    <row r="201" s="95" customFormat="1" x14ac:dyDescent="0.15"/>
    <row r="202" s="95" customFormat="1" x14ac:dyDescent="0.15"/>
    <row r="203" s="95" customFormat="1" x14ac:dyDescent="0.15"/>
    <row r="204" s="95" customFormat="1" x14ac:dyDescent="0.15"/>
    <row r="205" s="95" customFormat="1" x14ac:dyDescent="0.15"/>
    <row r="206" s="95" customFormat="1" x14ac:dyDescent="0.15"/>
    <row r="207" s="95" customFormat="1" x14ac:dyDescent="0.15"/>
    <row r="208" s="95" customFormat="1" x14ac:dyDescent="0.15"/>
    <row r="209" s="95" customFormat="1" x14ac:dyDescent="0.15"/>
    <row r="210" s="95" customFormat="1" x14ac:dyDescent="0.15"/>
    <row r="211" s="95" customFormat="1" x14ac:dyDescent="0.15"/>
    <row r="212" s="95" customFormat="1" x14ac:dyDescent="0.15"/>
    <row r="213" s="95" customFormat="1" x14ac:dyDescent="0.15"/>
    <row r="214" s="95" customFormat="1" x14ac:dyDescent="0.15"/>
    <row r="215" s="95" customFormat="1" x14ac:dyDescent="0.15"/>
    <row r="216" s="95" customFormat="1" x14ac:dyDescent="0.15"/>
    <row r="217" s="95" customFormat="1" x14ac:dyDescent="0.15"/>
    <row r="218" s="95" customFormat="1" x14ac:dyDescent="0.15"/>
    <row r="219" s="95" customFormat="1" x14ac:dyDescent="0.15"/>
    <row r="220" s="95" customFormat="1" x14ac:dyDescent="0.15"/>
    <row r="221" s="95" customFormat="1" x14ac:dyDescent="0.15"/>
    <row r="222" s="95" customFormat="1" x14ac:dyDescent="0.15"/>
    <row r="223" s="95" customFormat="1" x14ac:dyDescent="0.15"/>
    <row r="224" s="95" customFormat="1" x14ac:dyDescent="0.15"/>
    <row r="225" s="95" customFormat="1" x14ac:dyDescent="0.15"/>
    <row r="226" s="95" customFormat="1" x14ac:dyDescent="0.15"/>
    <row r="227" s="95" customFormat="1" x14ac:dyDescent="0.15"/>
    <row r="228" s="95" customFormat="1" x14ac:dyDescent="0.15"/>
    <row r="229" s="95" customFormat="1" x14ac:dyDescent="0.15"/>
    <row r="230" s="95" customFormat="1" x14ac:dyDescent="0.15"/>
    <row r="231" s="95" customFormat="1" x14ac:dyDescent="0.15"/>
    <row r="232" s="95" customFormat="1" x14ac:dyDescent="0.15"/>
    <row r="233" s="95" customFormat="1" x14ac:dyDescent="0.15"/>
    <row r="234" s="95" customFormat="1" x14ac:dyDescent="0.15"/>
    <row r="235" s="95" customFormat="1" x14ac:dyDescent="0.15"/>
    <row r="236" s="95" customFormat="1" x14ac:dyDescent="0.15"/>
    <row r="237" s="95" customFormat="1" x14ac:dyDescent="0.15"/>
    <row r="238" s="95" customFormat="1" x14ac:dyDescent="0.15"/>
    <row r="239" s="95" customFormat="1" x14ac:dyDescent="0.15"/>
    <row r="240" s="95" customFormat="1" x14ac:dyDescent="0.15"/>
    <row r="241" s="95" customFormat="1" x14ac:dyDescent="0.15"/>
    <row r="242" s="95" customFormat="1" x14ac:dyDescent="0.15"/>
    <row r="243" s="95" customFormat="1" x14ac:dyDescent="0.15"/>
    <row r="244" s="95" customFormat="1" x14ac:dyDescent="0.15"/>
    <row r="245" s="95" customFormat="1" x14ac:dyDescent="0.15"/>
    <row r="246" s="95" customFormat="1" x14ac:dyDescent="0.15"/>
    <row r="247" s="95" customFormat="1" x14ac:dyDescent="0.15"/>
    <row r="248" s="95" customFormat="1" x14ac:dyDescent="0.15"/>
    <row r="249" s="95" customFormat="1" x14ac:dyDescent="0.15"/>
    <row r="250" s="95" customFormat="1" x14ac:dyDescent="0.15"/>
    <row r="251" s="95" customFormat="1" x14ac:dyDescent="0.15"/>
    <row r="252" s="95" customFormat="1" x14ac:dyDescent="0.15"/>
    <row r="253" s="95" customFormat="1" x14ac:dyDescent="0.15"/>
    <row r="254" s="95" customFormat="1" x14ac:dyDescent="0.15"/>
    <row r="255" s="95" customFormat="1" x14ac:dyDescent="0.15"/>
    <row r="256" s="95" customFormat="1" x14ac:dyDescent="0.15"/>
    <row r="257" s="95" customFormat="1" x14ac:dyDescent="0.15"/>
    <row r="258" s="95" customFormat="1" x14ac:dyDescent="0.15"/>
    <row r="259" s="95" customFormat="1" x14ac:dyDescent="0.15"/>
    <row r="260" s="95" customFormat="1" x14ac:dyDescent="0.15"/>
    <row r="261" s="95" customFormat="1" x14ac:dyDescent="0.15"/>
    <row r="262" s="95" customFormat="1" x14ac:dyDescent="0.15"/>
    <row r="263" s="95" customFormat="1" x14ac:dyDescent="0.15"/>
    <row r="264" s="95" customFormat="1" x14ac:dyDescent="0.15"/>
    <row r="265" s="95" customFormat="1" x14ac:dyDescent="0.15"/>
    <row r="266" s="95" customFormat="1" x14ac:dyDescent="0.15"/>
    <row r="267" s="95" customFormat="1" x14ac:dyDescent="0.15"/>
    <row r="268" s="95" customFormat="1" x14ac:dyDescent="0.15"/>
    <row r="269" s="95" customFormat="1" x14ac:dyDescent="0.15"/>
    <row r="270" s="95" customFormat="1" x14ac:dyDescent="0.15"/>
    <row r="271" s="95" customFormat="1" x14ac:dyDescent="0.15"/>
    <row r="272" s="95" customFormat="1" x14ac:dyDescent="0.15"/>
    <row r="273" s="95" customFormat="1" x14ac:dyDescent="0.15"/>
    <row r="274" s="95" customFormat="1" x14ac:dyDescent="0.15"/>
    <row r="275" s="95" customFormat="1" x14ac:dyDescent="0.15"/>
    <row r="276" s="95" customFormat="1" x14ac:dyDescent="0.15"/>
    <row r="277" s="95" customFormat="1" x14ac:dyDescent="0.15"/>
    <row r="278" s="95" customFormat="1" x14ac:dyDescent="0.15"/>
    <row r="279" s="95" customFormat="1" x14ac:dyDescent="0.15"/>
    <row r="280" s="95" customFormat="1" x14ac:dyDescent="0.15"/>
    <row r="281" s="95" customFormat="1" x14ac:dyDescent="0.15"/>
    <row r="282" s="95" customFormat="1" x14ac:dyDescent="0.15"/>
    <row r="283" s="95" customFormat="1" x14ac:dyDescent="0.15"/>
    <row r="284" s="95" customFormat="1" x14ac:dyDescent="0.15"/>
    <row r="285" s="95" customFormat="1" x14ac:dyDescent="0.15"/>
    <row r="286" s="95" customFormat="1" x14ac:dyDescent="0.15"/>
    <row r="287" s="95" customFormat="1" x14ac:dyDescent="0.15"/>
    <row r="288" s="95" customFormat="1" x14ac:dyDescent="0.15"/>
    <row r="289" s="95" customFormat="1" x14ac:dyDescent="0.15"/>
    <row r="290" s="95" customFormat="1" x14ac:dyDescent="0.15"/>
    <row r="291" s="95" customFormat="1" x14ac:dyDescent="0.15"/>
    <row r="292" s="95" customFormat="1" x14ac:dyDescent="0.15"/>
    <row r="293" s="95" customFormat="1" x14ac:dyDescent="0.15"/>
    <row r="294" s="95" customFormat="1" x14ac:dyDescent="0.15"/>
    <row r="295" s="95" customFormat="1" x14ac:dyDescent="0.15"/>
    <row r="296" s="95" customFormat="1" x14ac:dyDescent="0.15"/>
    <row r="297" s="95" customFormat="1" x14ac:dyDescent="0.15"/>
    <row r="298" s="95" customFormat="1" x14ac:dyDescent="0.15"/>
    <row r="299" s="95" customFormat="1" x14ac:dyDescent="0.15"/>
    <row r="300" s="95" customFormat="1" x14ac:dyDescent="0.15"/>
    <row r="301" s="95" customFormat="1" x14ac:dyDescent="0.15"/>
    <row r="302" s="95" customFormat="1" x14ac:dyDescent="0.15"/>
    <row r="303" s="95" customFormat="1" x14ac:dyDescent="0.15"/>
    <row r="304" s="95" customFormat="1" x14ac:dyDescent="0.15"/>
    <row r="305" s="95" customFormat="1" x14ac:dyDescent="0.15"/>
    <row r="306" s="95" customFormat="1" x14ac:dyDescent="0.15"/>
    <row r="307" s="95" customFormat="1" x14ac:dyDescent="0.15"/>
    <row r="308" s="95" customFormat="1" x14ac:dyDescent="0.15"/>
    <row r="309" s="95" customFormat="1" x14ac:dyDescent="0.15"/>
    <row r="310" s="95" customFormat="1" x14ac:dyDescent="0.15"/>
    <row r="311" s="95" customFormat="1" x14ac:dyDescent="0.15"/>
    <row r="312" s="95" customFormat="1" x14ac:dyDescent="0.15"/>
    <row r="313" s="95" customFormat="1" x14ac:dyDescent="0.15"/>
    <row r="314" s="95" customFormat="1" x14ac:dyDescent="0.15"/>
    <row r="315" s="95" customFormat="1" x14ac:dyDescent="0.15"/>
    <row r="316" s="95" customFormat="1" x14ac:dyDescent="0.15"/>
    <row r="317" s="95" customFormat="1" x14ac:dyDescent="0.15"/>
    <row r="318" s="95" customFormat="1" x14ac:dyDescent="0.15"/>
    <row r="319" s="95" customFormat="1" x14ac:dyDescent="0.15"/>
    <row r="320" s="95" customFormat="1" x14ac:dyDescent="0.15"/>
    <row r="321" s="95" customFormat="1" x14ac:dyDescent="0.15"/>
    <row r="322" s="95" customFormat="1" x14ac:dyDescent="0.15"/>
    <row r="323" s="95" customFormat="1" x14ac:dyDescent="0.15"/>
    <row r="324" s="95" customFormat="1" x14ac:dyDescent="0.15"/>
    <row r="325" s="95" customFormat="1" x14ac:dyDescent="0.15"/>
    <row r="326" s="95" customFormat="1" x14ac:dyDescent="0.15"/>
    <row r="327" s="95" customFormat="1" x14ac:dyDescent="0.15"/>
    <row r="328" s="95" customFormat="1" x14ac:dyDescent="0.15"/>
    <row r="329" s="95" customFormat="1" x14ac:dyDescent="0.15"/>
    <row r="330" s="95" customFormat="1" x14ac:dyDescent="0.15"/>
    <row r="331" s="95" customFormat="1" x14ac:dyDescent="0.15"/>
    <row r="332" s="95" customFormat="1" x14ac:dyDescent="0.15"/>
    <row r="333" s="95" customFormat="1" x14ac:dyDescent="0.15"/>
    <row r="334" s="95" customFormat="1" x14ac:dyDescent="0.15"/>
    <row r="335" s="95" customFormat="1" x14ac:dyDescent="0.15"/>
    <row r="336" s="95" customFormat="1" x14ac:dyDescent="0.15"/>
    <row r="337" s="95" customFormat="1" x14ac:dyDescent="0.15"/>
    <row r="338" s="95" customFormat="1" x14ac:dyDescent="0.15"/>
    <row r="339" s="95" customFormat="1" x14ac:dyDescent="0.15"/>
    <row r="340" s="95" customFormat="1" x14ac:dyDescent="0.15"/>
    <row r="341" s="95" customFormat="1" x14ac:dyDescent="0.15"/>
    <row r="342" s="95" customFormat="1" x14ac:dyDescent="0.15"/>
    <row r="343" s="95" customFormat="1" x14ac:dyDescent="0.15"/>
    <row r="344" s="95" customFormat="1" x14ac:dyDescent="0.15"/>
    <row r="345" s="95" customFormat="1" x14ac:dyDescent="0.15"/>
    <row r="346" s="95" customFormat="1" x14ac:dyDescent="0.15"/>
    <row r="347" s="95" customFormat="1" x14ac:dyDescent="0.15"/>
    <row r="348" s="95" customFormat="1" x14ac:dyDescent="0.15"/>
    <row r="349" s="95" customFormat="1" x14ac:dyDescent="0.15"/>
    <row r="350" s="95" customFormat="1" x14ac:dyDescent="0.15"/>
    <row r="351" s="95" customFormat="1" x14ac:dyDescent="0.15"/>
    <row r="352" s="95" customFormat="1" x14ac:dyDescent="0.15"/>
    <row r="353" s="95" customFormat="1" x14ac:dyDescent="0.15"/>
    <row r="354" s="95" customFormat="1" x14ac:dyDescent="0.15"/>
    <row r="355" s="95" customFormat="1" x14ac:dyDescent="0.15"/>
    <row r="356" s="95" customFormat="1" x14ac:dyDescent="0.15"/>
    <row r="357" s="95" customFormat="1" x14ac:dyDescent="0.15"/>
    <row r="358" s="95" customFormat="1" x14ac:dyDescent="0.15"/>
    <row r="359" s="95" customFormat="1" x14ac:dyDescent="0.15"/>
    <row r="360" s="95" customFormat="1" x14ac:dyDescent="0.15"/>
    <row r="361" s="95" customFormat="1" x14ac:dyDescent="0.15"/>
    <row r="362" s="95" customFormat="1" x14ac:dyDescent="0.15"/>
    <row r="363" s="95" customFormat="1" x14ac:dyDescent="0.15"/>
    <row r="364" s="95" customFormat="1" x14ac:dyDescent="0.15"/>
    <row r="365" s="95" customFormat="1" x14ac:dyDescent="0.15"/>
    <row r="366" s="95" customFormat="1" x14ac:dyDescent="0.15"/>
    <row r="367" s="95" customFormat="1" x14ac:dyDescent="0.15"/>
    <row r="368" s="95" customFormat="1" x14ac:dyDescent="0.15"/>
    <row r="369" s="95" customFormat="1" x14ac:dyDescent="0.15"/>
    <row r="370" s="95" customFormat="1" x14ac:dyDescent="0.15"/>
    <row r="371" s="95" customFormat="1" x14ac:dyDescent="0.15"/>
    <row r="372" s="95" customFormat="1" x14ac:dyDescent="0.15"/>
    <row r="373" s="95" customFormat="1" x14ac:dyDescent="0.15"/>
    <row r="374" s="95" customFormat="1" x14ac:dyDescent="0.15"/>
    <row r="375" s="95" customFormat="1" x14ac:dyDescent="0.15"/>
    <row r="376" s="95" customFormat="1" x14ac:dyDescent="0.15"/>
    <row r="377" s="95" customFormat="1" x14ac:dyDescent="0.15"/>
    <row r="378" s="95" customFormat="1" x14ac:dyDescent="0.15"/>
    <row r="379" s="95" customFormat="1" x14ac:dyDescent="0.15"/>
    <row r="380" s="95" customFormat="1" x14ac:dyDescent="0.15"/>
    <row r="381" s="95" customFormat="1" x14ac:dyDescent="0.15"/>
    <row r="382" s="95" customFormat="1" x14ac:dyDescent="0.15"/>
    <row r="383" s="95" customFormat="1" x14ac:dyDescent="0.15"/>
    <row r="384" s="95" customFormat="1" x14ac:dyDescent="0.15"/>
    <row r="385" s="95" customFormat="1" x14ac:dyDescent="0.15"/>
    <row r="386" s="95" customFormat="1" x14ac:dyDescent="0.15"/>
    <row r="387" s="95" customFormat="1" x14ac:dyDescent="0.15"/>
    <row r="388" s="95" customFormat="1" x14ac:dyDescent="0.15"/>
    <row r="389" s="95" customFormat="1" x14ac:dyDescent="0.15"/>
    <row r="390" s="95" customFormat="1" x14ac:dyDescent="0.15"/>
    <row r="391" s="95" customFormat="1" x14ac:dyDescent="0.15"/>
    <row r="392" s="95" customFormat="1" x14ac:dyDescent="0.15"/>
    <row r="393" s="95" customFormat="1" x14ac:dyDescent="0.15"/>
    <row r="394" s="95" customFormat="1" x14ac:dyDescent="0.15"/>
    <row r="395" s="95" customFormat="1" x14ac:dyDescent="0.15"/>
    <row r="396" s="95" customFormat="1" x14ac:dyDescent="0.15"/>
    <row r="397" s="95" customFormat="1" x14ac:dyDescent="0.15"/>
    <row r="398" s="95" customFormat="1" x14ac:dyDescent="0.15"/>
    <row r="399" s="95" customFormat="1" x14ac:dyDescent="0.15"/>
    <row r="400" s="95" customFormat="1" x14ac:dyDescent="0.15"/>
    <row r="401" s="95" customFormat="1" x14ac:dyDescent="0.15"/>
    <row r="402" s="95" customFormat="1" x14ac:dyDescent="0.15"/>
    <row r="403" s="95" customFormat="1" x14ac:dyDescent="0.15"/>
    <row r="404" s="95" customFormat="1" x14ac:dyDescent="0.15"/>
    <row r="405" s="95" customFormat="1" x14ac:dyDescent="0.15"/>
    <row r="406" s="95" customFormat="1" x14ac:dyDescent="0.15"/>
    <row r="407" s="95" customFormat="1" x14ac:dyDescent="0.15"/>
    <row r="408" s="95" customFormat="1" x14ac:dyDescent="0.15"/>
    <row r="409" s="95" customFormat="1" x14ac:dyDescent="0.15"/>
    <row r="410" s="95" customFormat="1" x14ac:dyDescent="0.15"/>
    <row r="411" s="95" customFormat="1" x14ac:dyDescent="0.15"/>
    <row r="412" s="95" customFormat="1" x14ac:dyDescent="0.15"/>
    <row r="413" s="95" customFormat="1" x14ac:dyDescent="0.15"/>
    <row r="414" s="95" customFormat="1" x14ac:dyDescent="0.15"/>
    <row r="415" s="95" customFormat="1" x14ac:dyDescent="0.15"/>
    <row r="416" s="95" customFormat="1" x14ac:dyDescent="0.15"/>
    <row r="417" s="95" customFormat="1" x14ac:dyDescent="0.15"/>
    <row r="418" s="95" customFormat="1" x14ac:dyDescent="0.15"/>
    <row r="419" s="95" customFormat="1" x14ac:dyDescent="0.15"/>
    <row r="420" s="95" customFormat="1" x14ac:dyDescent="0.15"/>
    <row r="421" s="95" customFormat="1" x14ac:dyDescent="0.15"/>
    <row r="422" s="95" customFormat="1" x14ac:dyDescent="0.15"/>
    <row r="423" s="95" customFormat="1" x14ac:dyDescent="0.15"/>
    <row r="424" s="95" customFormat="1" x14ac:dyDescent="0.15"/>
    <row r="425" s="95" customFormat="1" x14ac:dyDescent="0.15"/>
    <row r="426" s="95" customFormat="1" x14ac:dyDescent="0.15"/>
    <row r="427" s="95" customFormat="1" x14ac:dyDescent="0.15"/>
    <row r="428" s="95" customFormat="1" x14ac:dyDescent="0.15"/>
    <row r="429" s="95" customFormat="1" x14ac:dyDescent="0.15"/>
    <row r="430" s="95" customFormat="1" x14ac:dyDescent="0.15"/>
    <row r="431" s="95" customFormat="1" x14ac:dyDescent="0.15"/>
    <row r="432" s="95" customFormat="1" x14ac:dyDescent="0.15"/>
    <row r="433" s="95" customFormat="1" x14ac:dyDescent="0.15"/>
    <row r="434" s="95" customFormat="1" x14ac:dyDescent="0.15"/>
    <row r="435" s="95" customFormat="1" x14ac:dyDescent="0.15"/>
    <row r="436" s="95" customFormat="1" x14ac:dyDescent="0.15"/>
    <row r="437" s="95" customFormat="1" x14ac:dyDescent="0.15"/>
    <row r="438" s="95" customFormat="1" x14ac:dyDescent="0.15"/>
    <row r="439" s="95" customFormat="1" x14ac:dyDescent="0.15"/>
    <row r="440" s="95" customFormat="1" x14ac:dyDescent="0.15"/>
    <row r="441" s="95" customFormat="1" x14ac:dyDescent="0.15"/>
    <row r="442" s="95" customFormat="1" x14ac:dyDescent="0.15"/>
    <row r="443" s="95" customFormat="1" x14ac:dyDescent="0.15"/>
    <row r="444" s="95" customFormat="1" x14ac:dyDescent="0.15"/>
    <row r="445" s="95" customFormat="1" x14ac:dyDescent="0.15"/>
    <row r="446" s="95" customFormat="1" x14ac:dyDescent="0.15"/>
    <row r="447" s="95" customFormat="1" x14ac:dyDescent="0.15"/>
    <row r="448" s="95" customFormat="1" x14ac:dyDescent="0.15"/>
    <row r="449" s="95" customFormat="1" x14ac:dyDescent="0.15"/>
    <row r="450" s="95" customFormat="1" x14ac:dyDescent="0.15"/>
    <row r="451" s="95" customFormat="1" x14ac:dyDescent="0.15"/>
    <row r="452" s="95" customFormat="1" x14ac:dyDescent="0.15"/>
    <row r="453" s="95" customFormat="1" x14ac:dyDescent="0.15"/>
    <row r="454" s="95" customFormat="1" x14ac:dyDescent="0.15"/>
    <row r="455" s="95" customFormat="1" x14ac:dyDescent="0.15"/>
    <row r="456" s="95" customFormat="1" x14ac:dyDescent="0.15"/>
    <row r="457" s="95" customFormat="1" x14ac:dyDescent="0.15"/>
    <row r="458" s="95" customFormat="1" x14ac:dyDescent="0.15"/>
    <row r="459" s="95" customFormat="1" x14ac:dyDescent="0.15"/>
    <row r="460" s="95" customFormat="1" x14ac:dyDescent="0.15"/>
    <row r="461" s="95" customFormat="1" x14ac:dyDescent="0.15"/>
    <row r="462" s="95" customFormat="1" x14ac:dyDescent="0.15"/>
    <row r="463" s="95" customFormat="1" x14ac:dyDescent="0.15"/>
    <row r="464" s="95" customFormat="1" x14ac:dyDescent="0.15"/>
    <row r="465" s="95" customFormat="1" x14ac:dyDescent="0.15"/>
    <row r="466" s="95" customFormat="1" x14ac:dyDescent="0.15"/>
    <row r="467" s="95" customFormat="1" x14ac:dyDescent="0.15"/>
    <row r="468" s="95" customFormat="1" x14ac:dyDescent="0.15"/>
    <row r="469" s="95" customFormat="1" x14ac:dyDescent="0.15"/>
    <row r="470" s="95" customFormat="1" x14ac:dyDescent="0.15"/>
    <row r="471" s="95" customFormat="1" x14ac:dyDescent="0.15"/>
    <row r="472" s="95" customFormat="1" x14ac:dyDescent="0.15"/>
    <row r="473" s="95" customFormat="1" x14ac:dyDescent="0.15"/>
    <row r="474" s="95" customFormat="1" x14ac:dyDescent="0.15"/>
    <row r="475" s="95" customFormat="1" x14ac:dyDescent="0.15"/>
    <row r="476" s="95" customFormat="1" x14ac:dyDescent="0.15"/>
    <row r="477" s="95" customFormat="1" x14ac:dyDescent="0.15"/>
    <row r="478" s="95" customFormat="1" x14ac:dyDescent="0.15"/>
    <row r="479" s="95" customFormat="1" x14ac:dyDescent="0.15"/>
    <row r="480" s="95" customFormat="1" x14ac:dyDescent="0.15"/>
    <row r="481" s="95" customFormat="1" x14ac:dyDescent="0.15"/>
    <row r="482" s="95" customFormat="1" x14ac:dyDescent="0.15"/>
    <row r="483" s="95" customFormat="1" x14ac:dyDescent="0.15"/>
    <row r="484" s="95" customFormat="1" x14ac:dyDescent="0.15"/>
    <row r="485" s="95" customFormat="1" x14ac:dyDescent="0.15"/>
    <row r="486" s="95" customFormat="1" x14ac:dyDescent="0.15"/>
    <row r="487" s="95" customFormat="1" x14ac:dyDescent="0.15"/>
    <row r="488" s="95" customFormat="1" x14ac:dyDescent="0.15"/>
    <row r="489" s="95" customFormat="1" x14ac:dyDescent="0.15"/>
    <row r="490" s="95" customFormat="1" x14ac:dyDescent="0.15"/>
    <row r="491" s="95" customFormat="1" x14ac:dyDescent="0.15"/>
    <row r="492" s="95" customFormat="1" x14ac:dyDescent="0.15"/>
    <row r="493" s="95" customFormat="1" x14ac:dyDescent="0.15"/>
    <row r="494" s="95" customFormat="1" x14ac:dyDescent="0.15"/>
    <row r="495" s="95" customFormat="1" x14ac:dyDescent="0.15"/>
    <row r="496" s="95" customFormat="1" x14ac:dyDescent="0.15"/>
    <row r="497" s="95" customFormat="1" x14ac:dyDescent="0.15"/>
    <row r="498" s="95" customFormat="1" x14ac:dyDescent="0.15"/>
    <row r="499" s="95" customFormat="1" x14ac:dyDescent="0.15"/>
    <row r="500" s="95" customFormat="1" x14ac:dyDescent="0.15"/>
    <row r="501" s="95" customFormat="1" x14ac:dyDescent="0.15"/>
    <row r="502" s="95" customFormat="1" x14ac:dyDescent="0.15"/>
    <row r="503" s="95" customFormat="1" x14ac:dyDescent="0.15"/>
    <row r="504" s="95" customFormat="1" x14ac:dyDescent="0.15"/>
    <row r="505" s="95" customFormat="1" x14ac:dyDescent="0.15"/>
    <row r="506" s="95" customFormat="1" x14ac:dyDescent="0.15"/>
    <row r="507" s="95" customFormat="1" x14ac:dyDescent="0.15"/>
    <row r="508" s="95" customFormat="1" x14ac:dyDescent="0.15"/>
    <row r="509" s="95" customFormat="1" x14ac:dyDescent="0.15"/>
    <row r="510" s="95" customFormat="1" x14ac:dyDescent="0.15"/>
    <row r="511" s="95" customFormat="1" x14ac:dyDescent="0.15"/>
    <row r="512" s="95" customFormat="1" x14ac:dyDescent="0.15"/>
    <row r="513" s="95" customFormat="1" x14ac:dyDescent="0.15"/>
    <row r="514" s="95" customFormat="1" x14ac:dyDescent="0.15"/>
    <row r="515" s="95" customFormat="1" x14ac:dyDescent="0.15"/>
    <row r="516" s="95" customFormat="1" x14ac:dyDescent="0.15"/>
    <row r="517" s="95" customFormat="1" x14ac:dyDescent="0.15"/>
    <row r="518" s="95" customFormat="1" x14ac:dyDescent="0.15"/>
    <row r="519" s="95" customFormat="1" x14ac:dyDescent="0.15"/>
    <row r="520" s="95" customFormat="1" x14ac:dyDescent="0.15"/>
    <row r="521" s="95" customFormat="1" x14ac:dyDescent="0.15"/>
    <row r="522" s="95" customFormat="1" x14ac:dyDescent="0.15"/>
    <row r="523" s="95" customFormat="1" x14ac:dyDescent="0.15"/>
    <row r="524" s="95" customFormat="1" x14ac:dyDescent="0.15"/>
    <row r="525" s="95" customFormat="1" x14ac:dyDescent="0.15"/>
    <row r="526" s="95" customFormat="1" x14ac:dyDescent="0.15"/>
    <row r="527" s="95" customFormat="1" x14ac:dyDescent="0.15"/>
    <row r="528" s="95" customFormat="1" x14ac:dyDescent="0.15"/>
    <row r="529" s="95" customFormat="1" x14ac:dyDescent="0.15"/>
    <row r="530" s="95" customFormat="1" x14ac:dyDescent="0.15"/>
    <row r="531" s="95" customFormat="1" x14ac:dyDescent="0.15"/>
    <row r="532" s="95" customFormat="1" x14ac:dyDescent="0.15"/>
    <row r="533" s="95" customFormat="1" x14ac:dyDescent="0.15"/>
    <row r="534" s="95" customFormat="1" x14ac:dyDescent="0.15"/>
    <row r="535" s="95" customFormat="1" x14ac:dyDescent="0.15"/>
    <row r="536" s="95" customFormat="1" x14ac:dyDescent="0.15"/>
    <row r="537" s="95" customFormat="1" x14ac:dyDescent="0.15"/>
    <row r="538" s="95" customFormat="1" x14ac:dyDescent="0.15"/>
    <row r="539" s="95" customFormat="1" x14ac:dyDescent="0.15"/>
    <row r="540" s="95" customFormat="1" x14ac:dyDescent="0.15"/>
    <row r="541" s="95" customFormat="1" x14ac:dyDescent="0.15"/>
    <row r="542" s="95" customFormat="1" x14ac:dyDescent="0.15"/>
    <row r="543" s="95" customFormat="1" x14ac:dyDescent="0.15"/>
    <row r="544" s="95" customFormat="1" x14ac:dyDescent="0.15"/>
    <row r="545" s="95" customFormat="1" x14ac:dyDescent="0.15"/>
    <row r="546" s="95" customFormat="1" x14ac:dyDescent="0.15"/>
    <row r="547" s="95" customFormat="1" x14ac:dyDescent="0.15"/>
    <row r="548" s="95" customFormat="1" x14ac:dyDescent="0.15"/>
    <row r="549" s="95" customFormat="1" x14ac:dyDescent="0.15"/>
    <row r="550" s="95" customFormat="1" x14ac:dyDescent="0.15"/>
    <row r="551" s="95" customFormat="1" x14ac:dyDescent="0.15"/>
    <row r="552" s="95" customFormat="1" x14ac:dyDescent="0.15"/>
    <row r="553" s="95" customFormat="1" x14ac:dyDescent="0.15"/>
    <row r="554" s="95" customFormat="1" x14ac:dyDescent="0.15"/>
    <row r="555" s="95" customFormat="1" x14ac:dyDescent="0.15"/>
    <row r="556" s="95" customFormat="1" x14ac:dyDescent="0.15"/>
    <row r="557" s="95" customFormat="1" x14ac:dyDescent="0.15"/>
    <row r="558" s="95" customFormat="1" x14ac:dyDescent="0.15"/>
    <row r="559" s="95" customFormat="1" x14ac:dyDescent="0.15"/>
    <row r="560" s="95" customFormat="1" x14ac:dyDescent="0.15"/>
    <row r="561" s="95" customFormat="1" x14ac:dyDescent="0.15"/>
    <row r="562" s="95" customFormat="1" x14ac:dyDescent="0.15"/>
    <row r="563" s="95" customFormat="1" x14ac:dyDescent="0.15"/>
    <row r="564" s="95" customFormat="1" x14ac:dyDescent="0.15"/>
    <row r="565" s="95" customFormat="1" x14ac:dyDescent="0.15"/>
    <row r="566" s="95" customFormat="1" x14ac:dyDescent="0.15"/>
    <row r="567" s="95" customFormat="1" x14ac:dyDescent="0.15"/>
    <row r="568" s="95" customFormat="1" x14ac:dyDescent="0.15"/>
    <row r="569" s="95" customFormat="1" x14ac:dyDescent="0.15"/>
    <row r="570" s="95" customFormat="1" x14ac:dyDescent="0.15"/>
    <row r="571" s="95" customFormat="1" x14ac:dyDescent="0.15"/>
    <row r="572" s="95" customFormat="1" x14ac:dyDescent="0.15"/>
    <row r="573" s="95" customFormat="1" x14ac:dyDescent="0.15"/>
    <row r="574" s="95" customFormat="1" x14ac:dyDescent="0.15"/>
    <row r="575" s="95" customFormat="1" x14ac:dyDescent="0.15"/>
    <row r="576" s="95" customFormat="1" x14ac:dyDescent="0.15"/>
    <row r="577" s="95" customFormat="1" x14ac:dyDescent="0.15"/>
    <row r="578" s="95" customFormat="1" x14ac:dyDescent="0.15"/>
    <row r="579" s="95" customFormat="1" x14ac:dyDescent="0.15"/>
    <row r="580" s="95" customFormat="1" x14ac:dyDescent="0.15"/>
    <row r="581" s="95" customFormat="1" x14ac:dyDescent="0.15"/>
    <row r="582" s="95" customFormat="1" x14ac:dyDescent="0.15"/>
    <row r="583" s="95" customFormat="1" x14ac:dyDescent="0.15"/>
    <row r="584" s="95" customFormat="1" x14ac:dyDescent="0.15"/>
    <row r="585" s="95" customFormat="1" x14ac:dyDescent="0.15"/>
    <row r="586" s="95" customFormat="1" x14ac:dyDescent="0.15"/>
    <row r="587" s="95" customFormat="1" x14ac:dyDescent="0.15"/>
    <row r="588" s="95" customFormat="1" x14ac:dyDescent="0.15"/>
    <row r="589" s="95" customFormat="1" x14ac:dyDescent="0.15"/>
    <row r="590" s="95" customFormat="1" x14ac:dyDescent="0.15"/>
    <row r="591" s="95" customFormat="1" x14ac:dyDescent="0.15"/>
    <row r="592" s="95" customFormat="1" x14ac:dyDescent="0.15"/>
    <row r="593" s="95" customFormat="1" x14ac:dyDescent="0.15"/>
    <row r="594" s="95" customFormat="1" x14ac:dyDescent="0.15"/>
    <row r="595" s="95" customFormat="1" x14ac:dyDescent="0.15"/>
    <row r="596" s="95" customFormat="1" x14ac:dyDescent="0.15"/>
    <row r="597" s="95" customFormat="1" x14ac:dyDescent="0.15"/>
    <row r="598" s="95" customFormat="1" x14ac:dyDescent="0.15"/>
    <row r="599" s="95" customFormat="1" x14ac:dyDescent="0.15"/>
    <row r="600" s="95" customFormat="1" x14ac:dyDescent="0.15"/>
    <row r="601" s="95" customFormat="1" x14ac:dyDescent="0.15"/>
    <row r="602" s="95" customFormat="1" x14ac:dyDescent="0.15"/>
    <row r="603" s="95" customFormat="1" x14ac:dyDescent="0.15"/>
    <row r="604" s="95" customFormat="1" x14ac:dyDescent="0.15"/>
    <row r="605" s="95" customFormat="1" x14ac:dyDescent="0.15"/>
    <row r="606" s="95" customFormat="1" x14ac:dyDescent="0.15"/>
    <row r="607" s="95" customFormat="1" x14ac:dyDescent="0.15"/>
    <row r="608" s="95" customFormat="1" x14ac:dyDescent="0.15"/>
    <row r="609" s="95" customFormat="1" x14ac:dyDescent="0.15"/>
    <row r="610" s="95" customFormat="1" x14ac:dyDescent="0.15"/>
    <row r="611" s="95" customFormat="1" x14ac:dyDescent="0.15"/>
    <row r="612" s="95" customFormat="1" x14ac:dyDescent="0.15"/>
    <row r="613" s="95" customFormat="1" x14ac:dyDescent="0.15"/>
    <row r="614" s="95" customFormat="1" x14ac:dyDescent="0.15"/>
    <row r="615" s="95" customFormat="1" x14ac:dyDescent="0.15"/>
    <row r="616" s="95" customFormat="1" x14ac:dyDescent="0.15"/>
    <row r="617" s="95" customFormat="1" x14ac:dyDescent="0.15"/>
    <row r="618" s="95" customFormat="1" x14ac:dyDescent="0.15"/>
    <row r="619" s="95" customFormat="1" x14ac:dyDescent="0.15"/>
    <row r="620" s="95" customFormat="1" x14ac:dyDescent="0.15"/>
    <row r="621" s="95" customFormat="1" x14ac:dyDescent="0.15"/>
    <row r="622" s="95" customFormat="1" x14ac:dyDescent="0.15"/>
    <row r="623" s="95" customFormat="1" x14ac:dyDescent="0.15"/>
    <row r="624" s="95" customFormat="1" x14ac:dyDescent="0.15"/>
    <row r="625" s="95" customFormat="1" x14ac:dyDescent="0.15"/>
    <row r="626" s="95" customFormat="1" x14ac:dyDescent="0.15"/>
    <row r="627" s="95" customFormat="1" x14ac:dyDescent="0.15"/>
    <row r="628" s="95" customFormat="1" x14ac:dyDescent="0.15"/>
    <row r="629" s="95" customFormat="1" x14ac:dyDescent="0.15"/>
    <row r="630" s="95" customFormat="1" x14ac:dyDescent="0.15"/>
    <row r="631" s="95" customFormat="1" x14ac:dyDescent="0.15"/>
    <row r="632" s="95" customFormat="1" x14ac:dyDescent="0.15"/>
    <row r="633" s="95" customFormat="1" x14ac:dyDescent="0.15"/>
    <row r="634" s="95" customFormat="1" x14ac:dyDescent="0.15"/>
    <row r="635" s="95" customFormat="1" x14ac:dyDescent="0.15"/>
    <row r="636" s="95" customFormat="1" x14ac:dyDescent="0.15"/>
    <row r="637" s="95" customFormat="1" x14ac:dyDescent="0.15"/>
    <row r="638" s="95" customFormat="1" x14ac:dyDescent="0.15"/>
    <row r="639" s="95" customFormat="1" x14ac:dyDescent="0.15"/>
    <row r="640" s="95" customFormat="1" x14ac:dyDescent="0.15"/>
    <row r="641" s="95" customFormat="1" x14ac:dyDescent="0.15"/>
    <row r="642" s="95" customFormat="1" x14ac:dyDescent="0.15"/>
    <row r="643" s="95" customFormat="1" x14ac:dyDescent="0.15"/>
    <row r="644" s="95" customFormat="1" x14ac:dyDescent="0.15"/>
    <row r="645" s="95" customFormat="1" x14ac:dyDescent="0.15"/>
    <row r="646" s="95" customFormat="1" x14ac:dyDescent="0.15"/>
    <row r="647" s="95" customFormat="1" x14ac:dyDescent="0.15"/>
    <row r="648" s="95" customFormat="1" x14ac:dyDescent="0.15"/>
    <row r="649" s="95" customFormat="1" x14ac:dyDescent="0.15"/>
    <row r="650" s="95" customFormat="1" x14ac:dyDescent="0.15"/>
    <row r="651" s="95" customFormat="1" x14ac:dyDescent="0.15"/>
    <row r="652" s="95" customFormat="1" x14ac:dyDescent="0.15"/>
    <row r="653" s="95" customFormat="1" x14ac:dyDescent="0.15"/>
    <row r="654" s="95" customFormat="1" x14ac:dyDescent="0.15"/>
    <row r="655" s="95" customFormat="1" x14ac:dyDescent="0.15"/>
    <row r="656" s="95" customFormat="1" x14ac:dyDescent="0.15"/>
    <row r="657" s="95" customFormat="1" x14ac:dyDescent="0.15"/>
    <row r="658" s="95" customFormat="1" x14ac:dyDescent="0.15"/>
    <row r="659" s="95" customFormat="1" x14ac:dyDescent="0.15"/>
    <row r="660" s="95" customFormat="1" x14ac:dyDescent="0.15"/>
    <row r="661" s="95" customFormat="1" x14ac:dyDescent="0.15"/>
    <row r="662" s="95" customFormat="1" x14ac:dyDescent="0.15"/>
    <row r="663" s="95" customFormat="1" x14ac:dyDescent="0.15"/>
    <row r="664" s="95" customFormat="1" x14ac:dyDescent="0.15"/>
    <row r="665" s="95" customFormat="1" x14ac:dyDescent="0.15"/>
    <row r="666" s="95" customFormat="1" x14ac:dyDescent="0.15"/>
    <row r="667" s="95" customFormat="1" x14ac:dyDescent="0.15"/>
    <row r="668" s="95" customFormat="1" x14ac:dyDescent="0.15"/>
    <row r="669" s="95" customFormat="1" x14ac:dyDescent="0.15"/>
    <row r="670" s="95" customFormat="1" x14ac:dyDescent="0.15"/>
    <row r="671" s="95" customFormat="1" x14ac:dyDescent="0.15"/>
    <row r="672" s="95" customFormat="1" x14ac:dyDescent="0.15"/>
    <row r="673" s="95" customFormat="1" x14ac:dyDescent="0.15"/>
    <row r="674" s="95" customFormat="1" x14ac:dyDescent="0.15"/>
    <row r="675" s="95" customFormat="1" x14ac:dyDescent="0.15"/>
    <row r="676" s="95" customFormat="1" x14ac:dyDescent="0.15"/>
    <row r="677" s="95" customFormat="1" x14ac:dyDescent="0.15"/>
    <row r="678" s="95" customFormat="1" x14ac:dyDescent="0.15"/>
    <row r="679" s="95" customFormat="1" x14ac:dyDescent="0.15"/>
    <row r="680" s="95" customFormat="1" x14ac:dyDescent="0.15"/>
    <row r="681" s="95" customFormat="1" x14ac:dyDescent="0.15"/>
    <row r="682" s="95" customFormat="1" x14ac:dyDescent="0.15"/>
    <row r="683" s="95" customFormat="1" x14ac:dyDescent="0.15"/>
    <row r="684" s="95" customFormat="1" x14ac:dyDescent="0.15"/>
    <row r="685" s="95" customFormat="1" x14ac:dyDescent="0.15"/>
    <row r="686" s="95" customFormat="1" x14ac:dyDescent="0.15"/>
    <row r="687" s="95" customFormat="1" x14ac:dyDescent="0.15"/>
    <row r="688" s="95" customFormat="1" x14ac:dyDescent="0.15"/>
    <row r="689" s="95" customFormat="1" x14ac:dyDescent="0.15"/>
    <row r="690" s="95" customFormat="1" x14ac:dyDescent="0.15"/>
    <row r="691" s="95" customFormat="1" x14ac:dyDescent="0.15"/>
    <row r="692" s="95" customFormat="1" x14ac:dyDescent="0.15"/>
    <row r="693" s="95" customFormat="1" x14ac:dyDescent="0.15"/>
    <row r="694" s="95" customFormat="1" x14ac:dyDescent="0.15"/>
    <row r="695" s="95" customFormat="1" x14ac:dyDescent="0.15"/>
    <row r="696" s="95" customFormat="1" x14ac:dyDescent="0.15"/>
    <row r="697" s="95" customFormat="1" x14ac:dyDescent="0.15"/>
    <row r="698" s="95" customFormat="1" x14ac:dyDescent="0.15"/>
    <row r="699" s="95" customFormat="1" x14ac:dyDescent="0.15"/>
    <row r="700" s="95" customFormat="1" x14ac:dyDescent="0.15"/>
    <row r="701" s="95" customFormat="1" x14ac:dyDescent="0.15"/>
    <row r="702" s="95" customFormat="1" x14ac:dyDescent="0.15"/>
    <row r="703" s="95" customFormat="1" x14ac:dyDescent="0.15"/>
    <row r="704" s="95" customFormat="1" x14ac:dyDescent="0.15"/>
    <row r="705" s="95" customFormat="1" x14ac:dyDescent="0.15"/>
    <row r="706" s="95" customFormat="1" x14ac:dyDescent="0.15"/>
    <row r="707" s="95" customFormat="1" x14ac:dyDescent="0.15"/>
    <row r="708" s="95" customFormat="1" x14ac:dyDescent="0.15"/>
    <row r="709" s="95" customFormat="1" x14ac:dyDescent="0.15"/>
    <row r="710" s="95" customFormat="1" x14ac:dyDescent="0.15"/>
    <row r="711" s="95" customFormat="1" x14ac:dyDescent="0.15"/>
    <row r="712" s="95" customFormat="1" x14ac:dyDescent="0.15"/>
    <row r="713" s="95" customFormat="1" x14ac:dyDescent="0.15"/>
    <row r="714" s="95" customFormat="1" x14ac:dyDescent="0.15"/>
    <row r="715" s="95" customFormat="1" x14ac:dyDescent="0.15"/>
    <row r="716" s="95" customFormat="1" x14ac:dyDescent="0.15"/>
    <row r="717" s="95" customFormat="1" x14ac:dyDescent="0.15"/>
    <row r="718" s="95" customFormat="1" x14ac:dyDescent="0.15"/>
    <row r="719" s="95" customFormat="1" x14ac:dyDescent="0.15"/>
    <row r="720" s="95" customFormat="1" x14ac:dyDescent="0.15"/>
    <row r="721" s="95" customFormat="1" x14ac:dyDescent="0.15"/>
    <row r="722" s="95" customFormat="1" x14ac:dyDescent="0.15"/>
    <row r="723" s="95" customFormat="1" x14ac:dyDescent="0.15"/>
    <row r="724" s="95" customFormat="1" x14ac:dyDescent="0.15"/>
    <row r="725" s="95" customFormat="1" x14ac:dyDescent="0.15"/>
    <row r="726" s="95" customFormat="1" x14ac:dyDescent="0.15"/>
    <row r="727" s="95" customFormat="1" x14ac:dyDescent="0.15"/>
    <row r="728" s="95" customFormat="1" x14ac:dyDescent="0.15"/>
    <row r="729" s="95" customFormat="1" x14ac:dyDescent="0.15"/>
    <row r="730" s="95" customFormat="1" x14ac:dyDescent="0.15"/>
    <row r="731" s="95" customFormat="1" x14ac:dyDescent="0.15"/>
    <row r="732" s="95" customFormat="1" x14ac:dyDescent="0.15"/>
    <row r="733" s="95" customFormat="1" x14ac:dyDescent="0.15"/>
    <row r="734" s="95" customFormat="1" x14ac:dyDescent="0.15"/>
    <row r="735" s="95" customFormat="1" x14ac:dyDescent="0.15"/>
    <row r="736" s="95" customFormat="1" x14ac:dyDescent="0.15"/>
    <row r="737" s="95" customFormat="1" x14ac:dyDescent="0.15"/>
    <row r="738" s="95" customFormat="1" x14ac:dyDescent="0.15"/>
    <row r="739" s="95" customFormat="1" x14ac:dyDescent="0.15"/>
    <row r="740" s="95" customFormat="1" x14ac:dyDescent="0.15"/>
    <row r="741" s="95" customFormat="1" x14ac:dyDescent="0.15"/>
    <row r="742" s="95" customFormat="1" x14ac:dyDescent="0.15"/>
    <row r="743" s="95" customFormat="1" x14ac:dyDescent="0.15"/>
    <row r="744" s="95" customFormat="1" x14ac:dyDescent="0.15"/>
    <row r="745" s="95" customFormat="1" x14ac:dyDescent="0.15"/>
    <row r="746" s="95" customFormat="1" x14ac:dyDescent="0.15"/>
    <row r="747" s="95" customFormat="1" x14ac:dyDescent="0.15"/>
    <row r="748" s="95" customFormat="1" x14ac:dyDescent="0.15"/>
    <row r="749" s="95" customFormat="1" x14ac:dyDescent="0.15"/>
    <row r="750" s="95" customFormat="1" x14ac:dyDescent="0.15"/>
    <row r="751" s="95" customFormat="1" x14ac:dyDescent="0.15"/>
    <row r="752" s="95" customFormat="1" x14ac:dyDescent="0.15"/>
    <row r="753" s="95" customFormat="1" x14ac:dyDescent="0.15"/>
    <row r="754" s="95" customFormat="1" x14ac:dyDescent="0.15"/>
    <row r="755" s="95" customFormat="1" x14ac:dyDescent="0.15"/>
    <row r="756" s="95" customFormat="1" x14ac:dyDescent="0.15"/>
    <row r="757" s="95" customFormat="1" x14ac:dyDescent="0.15"/>
    <row r="758" s="95" customFormat="1" x14ac:dyDescent="0.15"/>
    <row r="759" s="95" customFormat="1" x14ac:dyDescent="0.15"/>
    <row r="760" s="95" customFormat="1" x14ac:dyDescent="0.15"/>
    <row r="761" s="95" customFormat="1" x14ac:dyDescent="0.15"/>
    <row r="762" s="95" customFormat="1" x14ac:dyDescent="0.15"/>
    <row r="763" s="95" customFormat="1" x14ac:dyDescent="0.15"/>
    <row r="764" s="95" customFormat="1" x14ac:dyDescent="0.15"/>
    <row r="765" s="95" customFormat="1" x14ac:dyDescent="0.15"/>
    <row r="766" s="95" customFormat="1" x14ac:dyDescent="0.15"/>
    <row r="767" s="95" customFormat="1" x14ac:dyDescent="0.15"/>
    <row r="768" s="95" customFormat="1" x14ac:dyDescent="0.15"/>
    <row r="769" s="95" customFormat="1" x14ac:dyDescent="0.15"/>
    <row r="770" s="95" customFormat="1" x14ac:dyDescent="0.15"/>
    <row r="771" s="95" customFormat="1" x14ac:dyDescent="0.15"/>
    <row r="772" s="95" customFormat="1" x14ac:dyDescent="0.15"/>
    <row r="773" s="95" customFormat="1" x14ac:dyDescent="0.15"/>
    <row r="774" s="95" customFormat="1" x14ac:dyDescent="0.15"/>
    <row r="775" s="95" customFormat="1" x14ac:dyDescent="0.15"/>
    <row r="776" s="95" customFormat="1" x14ac:dyDescent="0.15"/>
    <row r="777" s="95" customFormat="1" x14ac:dyDescent="0.15"/>
    <row r="778" s="95" customFormat="1" x14ac:dyDescent="0.15"/>
    <row r="779" s="95" customFormat="1" x14ac:dyDescent="0.15"/>
    <row r="780" s="95" customFormat="1" x14ac:dyDescent="0.15"/>
    <row r="781" s="95" customFormat="1" x14ac:dyDescent="0.15"/>
    <row r="782" s="95" customFormat="1" x14ac:dyDescent="0.15"/>
    <row r="783" s="95" customFormat="1" x14ac:dyDescent="0.15"/>
    <row r="784" s="95" customFormat="1" x14ac:dyDescent="0.15"/>
    <row r="785" s="95" customFormat="1" x14ac:dyDescent="0.15"/>
    <row r="786" s="95" customFormat="1" x14ac:dyDescent="0.15"/>
    <row r="787" s="95" customFormat="1" x14ac:dyDescent="0.15"/>
    <row r="788" s="95" customFormat="1" x14ac:dyDescent="0.15"/>
    <row r="789" s="95" customFormat="1" x14ac:dyDescent="0.15"/>
    <row r="790" s="95" customFormat="1" x14ac:dyDescent="0.15"/>
    <row r="791" s="95" customFormat="1" x14ac:dyDescent="0.15"/>
    <row r="792" s="95" customFormat="1" x14ac:dyDescent="0.15"/>
    <row r="793" s="95" customFormat="1" x14ac:dyDescent="0.15"/>
    <row r="794" s="95" customFormat="1" x14ac:dyDescent="0.15"/>
    <row r="795" s="95" customFormat="1" x14ac:dyDescent="0.15"/>
    <row r="796" s="95" customFormat="1" x14ac:dyDescent="0.15"/>
    <row r="797" s="95" customFormat="1" x14ac:dyDescent="0.15"/>
    <row r="798" s="95" customFormat="1" x14ac:dyDescent="0.15"/>
    <row r="799" s="95" customFormat="1" x14ac:dyDescent="0.15"/>
    <row r="800" s="95" customFormat="1" x14ac:dyDescent="0.15"/>
    <row r="801" s="95" customFormat="1" x14ac:dyDescent="0.15"/>
    <row r="802" s="95" customFormat="1" x14ac:dyDescent="0.15"/>
    <row r="803" s="95" customFormat="1" x14ac:dyDescent="0.15"/>
    <row r="804" s="95" customFormat="1" x14ac:dyDescent="0.15"/>
    <row r="805" s="95" customFormat="1" x14ac:dyDescent="0.15"/>
    <row r="806" s="95" customFormat="1" x14ac:dyDescent="0.15"/>
    <row r="807" s="95" customFormat="1" x14ac:dyDescent="0.15"/>
    <row r="808" s="95" customFormat="1" x14ac:dyDescent="0.15"/>
    <row r="809" s="95" customFormat="1" x14ac:dyDescent="0.15"/>
    <row r="810" s="95" customFormat="1" x14ac:dyDescent="0.15"/>
    <row r="811" s="95" customFormat="1" x14ac:dyDescent="0.15"/>
    <row r="812" s="95" customFormat="1" x14ac:dyDescent="0.15"/>
    <row r="813" s="95" customFormat="1" x14ac:dyDescent="0.15"/>
    <row r="814" s="95" customFormat="1" x14ac:dyDescent="0.15"/>
    <row r="815" s="95" customFormat="1" x14ac:dyDescent="0.15"/>
    <row r="816" s="95" customFormat="1" x14ac:dyDescent="0.15"/>
    <row r="817" s="95" customFormat="1" x14ac:dyDescent="0.15"/>
    <row r="818" s="95" customFormat="1" x14ac:dyDescent="0.15"/>
    <row r="819" s="95" customFormat="1" x14ac:dyDescent="0.15"/>
    <row r="820" s="95" customFormat="1" x14ac:dyDescent="0.15"/>
  </sheetData>
  <sheetProtection algorithmName="SHA-512" hashValue="WzEv50P4v01+oyWtGXRtduUlgg9ZQQNu1uQVXCqNXg6/dS6J+yZB+nHJGAmq6bGoJvB6JLHGsrg0DEsTkkebjw==" saltValue="ZxIQFo1FCM6RQxm128AgPA==" spinCount="100000" sheet="1" objects="1" scenarios="1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30EAA-146A-8A4D-8E42-94B567B0B958}">
  <sheetPr codeName="Sheet59">
    <tabColor theme="4" tint="0.59999389629810485"/>
  </sheetPr>
  <dimension ref="A1:AM45"/>
  <sheetViews>
    <sheetView zoomScale="110" zoomScaleNormal="110" workbookViewId="0">
      <selection activeCell="X34" sqref="X34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39" ht="14" x14ac:dyDescent="0.15">
      <c r="A1" s="364" t="s">
        <v>24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99"/>
      <c r="AK1" s="99"/>
      <c r="AL1" s="99"/>
      <c r="AM1" s="99"/>
    </row>
    <row r="2" spans="1:39" ht="14" x14ac:dyDescent="0.15">
      <c r="A2" s="365" t="s">
        <v>21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99"/>
      <c r="AK2" s="99"/>
      <c r="AL2" s="99"/>
      <c r="AM2" s="99"/>
    </row>
    <row r="3" spans="1:39" ht="15" thickBot="1" x14ac:dyDescent="0.2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99"/>
      <c r="AK3" s="99"/>
      <c r="AL3" s="99"/>
      <c r="AM3" s="99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</row>
    <row r="7" spans="1:39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66"/>
      <c r="V7" s="366"/>
      <c r="W7" s="366"/>
      <c r="X7" s="366"/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6"/>
      <c r="AJ7" s="366"/>
      <c r="AK7" s="366"/>
      <c r="AL7" s="99"/>
      <c r="AM7" s="99"/>
    </row>
    <row r="8" spans="1:39" ht="18" customHeight="1" thickBot="1" x14ac:dyDescent="0.2">
      <c r="A8" s="186" t="str">
        <f>'ERG Oct 2023'!K2</f>
        <v>Ergon Energy</v>
      </c>
      <c r="B8" s="187" t="str">
        <f>'ERG Oct 2023'!L2</f>
        <v>Regulated</v>
      </c>
      <c r="C8" s="252">
        <f>IF('ERG Oct 2023'!BP2=0,91*'ERG Oct 2023'!M2/100,(91*'ERG Oct 2023'!M2/100)+'ERG Oct 2023'!BP2/4)</f>
        <v>129.38380000000001</v>
      </c>
      <c r="D8" s="253">
        <f>IF('ERG Oct 2023'!O2="",$C$5*'ERG Oct 2023'!N2/100,IF($C$5&gt;='ERG Oct 2023'!P2,('ERG Oct 2023'!P2*'ERG Oct 2023'!N2/100),($C$5*'ERG Oct 2023'!N2/100)))</f>
        <v>1716</v>
      </c>
      <c r="E8" s="253">
        <f>IF(AND('ERG Oct 2023'!P2&gt;0,'ERG Oct 2023'!R2&gt;0),IF($C$5&lt;'ERG Oct 2023'!P2,0,IF($C$5&lt;=('ERG Oct 2023'!R2+'ERG Oct 2023'!P2),(($C$5-'ERG Oct 2023'!P2)*'ERG Oct 2023'!Q2/100),(('ERG Oct 2023'!R2)*'ERG Oct 2023'!Q2/100))),0)</f>
        <v>0</v>
      </c>
      <c r="F8" s="253">
        <f>IF(AND('ERG Oct 2023'!R2&gt;0,'ERG Oct 2023'!T2&gt;0),IF(($C$5&lt;'ERG Oct 2023'!T2),(0),($C$5-'ERG Oct 2023'!T2)*'ERG Oct 2023'!U2/100),IF(AND('ERG Oct 2023'!R2&gt;0,'ERG Oct 2023'!T2=""),IF(($C$5&lt;'ERG Oct 2023'!R2+'ERG Oct 2023'!P2),(0),(($C$5-('ERG Oct 2023'!R2+'ERG Oct 2023'!P2))*'ERG Oct 2023'!S2/100)),IF(AND('ERG Oct 2023'!P2&gt;0,'ERG Oct 2023'!R2=""&gt;0),IF(($C$5&lt;'ERG Oct 2023'!P2),(0),($C$5-'ERG Oct 2023'!P2)*'ERG Oct 2023'!Q2/100),0)))</f>
        <v>0</v>
      </c>
      <c r="G8" s="254">
        <f>SUM(C8:F8)</f>
        <v>1845.3838000000001</v>
      </c>
      <c r="H8" s="255">
        <f t="shared" ref="H8" si="0">(G8-C8)*4</f>
        <v>6864</v>
      </c>
      <c r="I8" s="255">
        <f t="shared" ref="I8" si="1">G8*4</f>
        <v>7381.5352000000003</v>
      </c>
      <c r="J8" s="256">
        <f>I8*1.1</f>
        <v>8119.688720000001</v>
      </c>
      <c r="K8" s="257">
        <f>'ERG Oct 2023'!BB2</f>
        <v>0</v>
      </c>
      <c r="L8" s="257">
        <f>'ERG Oct 2023'!BC2</f>
        <v>0</v>
      </c>
      <c r="M8" s="257">
        <f>'ERG Oct 2023'!BD2</f>
        <v>0</v>
      </c>
      <c r="N8" s="257">
        <f>'ERG Oct 2023'!BE2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7381.5352000000003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7381.5352000000003</v>
      </c>
      <c r="S8" s="261">
        <f>Q8*1.1</f>
        <v>8119.688720000001</v>
      </c>
      <c r="T8" s="359">
        <f>R8*1.1</f>
        <v>8119.688720000001</v>
      </c>
      <c r="U8" s="366"/>
      <c r="V8" s="366"/>
      <c r="W8" s="366"/>
      <c r="X8" s="366"/>
      <c r="Y8" s="366"/>
      <c r="Z8" s="366"/>
      <c r="AA8" s="366"/>
      <c r="AB8" s="366"/>
      <c r="AC8" s="366"/>
      <c r="AD8" s="366"/>
      <c r="AE8" s="366"/>
      <c r="AF8" s="366"/>
      <c r="AG8" s="366"/>
      <c r="AH8" s="366"/>
      <c r="AI8" s="366"/>
      <c r="AJ8" s="366"/>
      <c r="AK8" s="366"/>
      <c r="AL8" s="99"/>
      <c r="AM8" s="99"/>
    </row>
    <row r="9" spans="1:39" ht="14" x14ac:dyDescent="0.15">
      <c r="A9" s="99"/>
      <c r="B9" s="99"/>
      <c r="C9" s="99"/>
      <c r="D9" s="99"/>
      <c r="E9" s="99"/>
      <c r="F9" s="99"/>
      <c r="G9" s="99"/>
      <c r="H9" s="99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6"/>
      <c r="AG9" s="366"/>
      <c r="AH9" s="366"/>
      <c r="AI9" s="366"/>
      <c r="AJ9" s="99"/>
      <c r="AK9" s="99"/>
      <c r="AL9" s="99"/>
      <c r="AM9" s="99"/>
    </row>
    <row r="10" spans="1:39" ht="15" thickBot="1" x14ac:dyDescent="0.2">
      <c r="A10" s="99"/>
      <c r="B10" s="99"/>
      <c r="C10" s="99"/>
      <c r="D10" s="99"/>
      <c r="E10" s="99"/>
      <c r="F10" s="99"/>
      <c r="G10" s="99"/>
      <c r="H10" s="99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366"/>
      <c r="AG10" s="366"/>
      <c r="AH10" s="366"/>
      <c r="AI10" s="366"/>
      <c r="AJ10" s="99"/>
      <c r="AK10" s="99"/>
      <c r="AL10" s="99"/>
      <c r="AM10" s="99"/>
    </row>
    <row r="11" spans="1:39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4"/>
      <c r="U11" s="366"/>
      <c r="V11" s="366"/>
      <c r="W11" s="366"/>
      <c r="X11" s="366"/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  <c r="AL11" s="366"/>
      <c r="AM11" s="366"/>
    </row>
    <row r="12" spans="1:39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76"/>
      <c r="U12" s="366"/>
      <c r="V12" s="366"/>
      <c r="W12" s="366"/>
      <c r="X12" s="366"/>
      <c r="Y12" s="366"/>
      <c r="Z12" s="366"/>
      <c r="AA12" s="366"/>
      <c r="AB12" s="366"/>
      <c r="AC12" s="366"/>
      <c r="AD12" s="366"/>
      <c r="AE12" s="366"/>
      <c r="AF12" s="366"/>
      <c r="AG12" s="366"/>
      <c r="AH12" s="366"/>
      <c r="AI12" s="366"/>
      <c r="AJ12" s="366"/>
      <c r="AK12" s="366"/>
      <c r="AL12" s="366"/>
      <c r="AM12" s="366"/>
    </row>
    <row r="13" spans="1:39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6"/>
      <c r="U13" s="366"/>
      <c r="V13" s="366"/>
      <c r="W13" s="366"/>
      <c r="X13" s="366"/>
      <c r="Y13" s="366"/>
      <c r="Z13" s="366"/>
      <c r="AA13" s="366"/>
      <c r="AB13" s="366"/>
      <c r="AC13" s="366"/>
      <c r="AD13" s="366"/>
      <c r="AE13" s="366"/>
      <c r="AF13" s="366"/>
      <c r="AG13" s="366"/>
      <c r="AH13" s="366"/>
      <c r="AI13" s="366"/>
      <c r="AJ13" s="99"/>
      <c r="AK13" s="99"/>
      <c r="AL13" s="99"/>
      <c r="AM13" s="99"/>
    </row>
    <row r="14" spans="1:39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  <c r="AF14" s="366"/>
      <c r="AG14" s="366"/>
      <c r="AH14" s="366"/>
      <c r="AI14" s="366"/>
      <c r="AJ14" s="99"/>
      <c r="AK14" s="99"/>
      <c r="AL14" s="99"/>
      <c r="AM14" s="99"/>
    </row>
    <row r="15" spans="1:39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  <c r="AF15" s="366"/>
      <c r="AG15" s="366"/>
      <c r="AH15" s="366"/>
      <c r="AI15" s="366"/>
      <c r="AJ15" s="99"/>
      <c r="AK15" s="99"/>
      <c r="AL15" s="99"/>
      <c r="AM15" s="99"/>
    </row>
    <row r="16" spans="1:39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358" t="s">
        <v>272</v>
      </c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  <c r="AF16" s="366"/>
      <c r="AG16" s="366"/>
      <c r="AH16" s="366"/>
      <c r="AI16" s="366"/>
      <c r="AJ16" s="366"/>
      <c r="AK16" s="366"/>
      <c r="AL16" s="99"/>
      <c r="AM16" s="99"/>
    </row>
    <row r="17" spans="1:39" ht="15" thickBot="1" x14ac:dyDescent="0.2">
      <c r="A17" s="186" t="str">
        <f>'ERG Oct 2023'!K3</f>
        <v>Ergon Energy</v>
      </c>
      <c r="B17" s="187" t="str">
        <f>'ERG Oct 2023'!L3</f>
        <v>Regulated</v>
      </c>
      <c r="C17" s="188">
        <f>IF('ERG Oct 2023'!BP3=0,91*'ERG Oct 2023'!M3/100,(91*'ERG Oct 2023'!M3/100)+'ERG Oct 2023'!BP3/4)</f>
        <v>132.45960000000002</v>
      </c>
      <c r="D17" s="188">
        <f>IF('ERG Oct 2023'!O3="",$C$12*$C$13*'ERG Oct 2023'!N3/100,IF($C$12*$C$13&gt;='ERG Oct 2023'!P3,('ERG Oct 2023'!P3*'ERG Oct 2023'!N3/100),($C$12*$C$13*'ERG Oct 2023'!N3/100)))</f>
        <v>1201.2</v>
      </c>
      <c r="E17" s="189">
        <f>IF(AND('ERG Oct 2023'!R3&gt;0,'ERG Oct 2023'!T3&gt;0),IF(($C$12*$C$13&lt;'ERG Oct 2023'!T3),(0),($C$12*$C$13-'ERG Oct 2023'!T3)*'ERG Oct 2023'!U3/100),IF(AND('ERG Oct 2023'!R3&gt;0,'ERG Oct 2023'!T3=""),IF(($C$12*$C$13&lt;'ERG Oct 2023'!R3+'ERG Oct 2023'!P3),(0),(($C$12*$C$13-('ERG Oct 2023'!R3+'ERG Oct 2023'!P3))*'ERG Oct 2023'!S3/100)),IF(AND('ERG Oct 2023'!P3&gt;0,'ERG Oct 2023'!R3=""&gt;0),IF(($C$12*$C$13&lt;'ERG Oct 2023'!P3),(0),($C$12*$C$13-'ERG Oct 2023'!P3)*'ERG Oct 2023'!Q3/100),0)))</f>
        <v>0</v>
      </c>
      <c r="F17" s="189">
        <f>($C$12*$C$14)*'ERG Oct 2023'!AF3/100</f>
        <v>284.55</v>
      </c>
      <c r="G17" s="190">
        <f>SUM(C17:F17)</f>
        <v>1618.2095999999999</v>
      </c>
      <c r="H17" s="190">
        <f>(G17-C17)*4</f>
        <v>5943</v>
      </c>
      <c r="I17" s="191">
        <f t="shared" ref="I17" si="3">G17*4</f>
        <v>6472.8383999999996</v>
      </c>
      <c r="J17" s="245">
        <f>I17*1.1</f>
        <v>7120.1222400000006</v>
      </c>
      <c r="K17" s="190">
        <f>'ERG Oct 2023'!BB3</f>
        <v>0</v>
      </c>
      <c r="L17" s="190">
        <f>'ERG Oct 2023'!BC3</f>
        <v>0</v>
      </c>
      <c r="M17" s="190">
        <f>'ERG Oct 2023'!BD3</f>
        <v>0</v>
      </c>
      <c r="N17" s="190">
        <f>'ERG Oct 2023'!BE3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6472.8383999999996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6472.8383999999996</v>
      </c>
      <c r="S17" s="190">
        <f>Q17*1.1</f>
        <v>7120.1222400000006</v>
      </c>
      <c r="T17" s="360">
        <f>R17*1.1</f>
        <v>7120.1222400000006</v>
      </c>
      <c r="U17" s="366"/>
      <c r="V17" s="366"/>
      <c r="W17" s="366"/>
      <c r="X17" s="366"/>
      <c r="Y17" s="366"/>
      <c r="Z17" s="366"/>
      <c r="AA17" s="366"/>
      <c r="AB17" s="366"/>
      <c r="AC17" s="366"/>
      <c r="AD17" s="366"/>
      <c r="AE17" s="366"/>
      <c r="AF17" s="366"/>
      <c r="AG17" s="366"/>
      <c r="AH17" s="366"/>
      <c r="AI17" s="366"/>
      <c r="AJ17" s="366"/>
      <c r="AK17" s="366"/>
      <c r="AL17" s="99"/>
      <c r="AM17" s="99"/>
    </row>
    <row r="18" spans="1:39" ht="14" x14ac:dyDescent="0.15">
      <c r="A18" s="99"/>
      <c r="B18" s="99"/>
      <c r="C18" s="99"/>
      <c r="D18" s="99"/>
      <c r="E18" s="99"/>
      <c r="F18" s="99"/>
      <c r="G18" s="99"/>
      <c r="H18" s="99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  <c r="AB18" s="366"/>
      <c r="AC18" s="366"/>
      <c r="AD18" s="366"/>
      <c r="AE18" s="366"/>
      <c r="AF18" s="366"/>
      <c r="AG18" s="366"/>
      <c r="AH18" s="366"/>
      <c r="AI18" s="366"/>
      <c r="AJ18" s="99"/>
      <c r="AK18" s="99"/>
      <c r="AL18" s="99"/>
      <c r="AM18" s="99"/>
    </row>
    <row r="19" spans="1:39" ht="14" x14ac:dyDescent="0.15">
      <c r="A19" s="99"/>
      <c r="B19" s="99"/>
      <c r="C19" s="99"/>
      <c r="D19" s="99"/>
      <c r="E19" s="99"/>
      <c r="F19" s="99"/>
      <c r="G19" s="99"/>
      <c r="H19" s="99"/>
      <c r="I19" s="366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  <c r="AB19" s="366"/>
      <c r="AC19" s="366"/>
      <c r="AD19" s="366"/>
      <c r="AE19" s="366"/>
      <c r="AF19" s="366"/>
      <c r="AG19" s="366"/>
      <c r="AH19" s="366"/>
      <c r="AI19" s="366"/>
      <c r="AJ19" s="99"/>
      <c r="AK19" s="99"/>
      <c r="AL19" s="99"/>
      <c r="AM19" s="99"/>
    </row>
    <row r="20" spans="1:39" ht="14" x14ac:dyDescent="0.15">
      <c r="A20" s="99"/>
      <c r="B20" s="99"/>
      <c r="C20" s="99"/>
      <c r="D20" s="99"/>
      <c r="E20" s="99"/>
      <c r="F20" s="99"/>
      <c r="G20" s="99"/>
      <c r="H20" s="99"/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  <c r="AJ20" s="99"/>
      <c r="AK20" s="99"/>
      <c r="AL20" s="99"/>
      <c r="AM20" s="99"/>
    </row>
    <row r="21" spans="1:39" ht="14" x14ac:dyDescent="0.15">
      <c r="A21" s="99"/>
      <c r="B21" s="99"/>
      <c r="C21" s="99"/>
      <c r="D21" s="99"/>
      <c r="E21" s="99"/>
      <c r="F21" s="99"/>
      <c r="G21" s="99"/>
      <c r="H21" s="99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  <c r="AB21" s="366"/>
      <c r="AC21" s="366"/>
      <c r="AD21" s="366"/>
      <c r="AE21" s="366"/>
      <c r="AF21" s="366"/>
      <c r="AG21" s="366"/>
      <c r="AH21" s="366"/>
      <c r="AI21" s="366"/>
      <c r="AJ21" s="99"/>
      <c r="AK21" s="99"/>
      <c r="AL21" s="99"/>
      <c r="AM21" s="99"/>
    </row>
    <row r="22" spans="1:39" ht="14" x14ac:dyDescent="0.15">
      <c r="A22" s="99"/>
      <c r="B22" s="99"/>
      <c r="C22" s="99"/>
      <c r="D22" s="99"/>
      <c r="E22" s="99"/>
      <c r="F22" s="99"/>
      <c r="G22" s="99"/>
      <c r="H22" s="99"/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  <c r="AF22" s="366"/>
      <c r="AG22" s="366"/>
      <c r="AH22" s="366"/>
      <c r="AI22" s="366"/>
      <c r="AJ22" s="99"/>
      <c r="AK22" s="99"/>
      <c r="AL22" s="99"/>
      <c r="AM22" s="99"/>
    </row>
    <row r="23" spans="1:39" ht="14" x14ac:dyDescent="0.15">
      <c r="A23" s="99"/>
      <c r="B23" s="99"/>
      <c r="C23" s="99"/>
      <c r="D23" s="99"/>
      <c r="E23" s="99"/>
      <c r="F23" s="99"/>
      <c r="G23" s="99"/>
      <c r="H23" s="99"/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  <c r="AB23" s="366"/>
      <c r="AC23" s="366"/>
      <c r="AD23" s="366"/>
      <c r="AE23" s="366"/>
      <c r="AF23" s="366"/>
      <c r="AG23" s="366"/>
      <c r="AH23" s="366"/>
      <c r="AI23" s="366"/>
      <c r="AJ23" s="99"/>
      <c r="AK23" s="99"/>
      <c r="AL23" s="99"/>
      <c r="AM23" s="99"/>
    </row>
    <row r="24" spans="1:39" ht="14" x14ac:dyDescent="0.15">
      <c r="A24" s="99"/>
      <c r="B24" s="99"/>
      <c r="C24" s="99"/>
      <c r="D24" s="99"/>
      <c r="E24" s="99"/>
      <c r="F24" s="99"/>
      <c r="G24" s="99"/>
      <c r="H24" s="99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  <c r="AB24" s="366"/>
      <c r="AC24" s="366"/>
      <c r="AD24" s="366"/>
      <c r="AE24" s="366"/>
      <c r="AF24" s="366"/>
      <c r="AG24" s="366"/>
      <c r="AH24" s="366"/>
      <c r="AI24" s="366"/>
      <c r="AJ24" s="99"/>
      <c r="AK24" s="99"/>
      <c r="AL24" s="99"/>
      <c r="AM24" s="99"/>
    </row>
    <row r="25" spans="1:39" ht="14" x14ac:dyDescent="0.15">
      <c r="A25" s="99"/>
      <c r="B25" s="99"/>
      <c r="C25" s="99"/>
      <c r="D25" s="99"/>
      <c r="E25" s="99"/>
      <c r="F25" s="99"/>
      <c r="G25" s="99"/>
      <c r="H25" s="99"/>
      <c r="I25" s="366"/>
      <c r="J25" s="366"/>
      <c r="K25" s="366"/>
      <c r="L25" s="366"/>
      <c r="M25" s="366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  <c r="AB25" s="366"/>
      <c r="AC25" s="366"/>
      <c r="AD25" s="366"/>
      <c r="AE25" s="366"/>
      <c r="AF25" s="366"/>
      <c r="AG25" s="366"/>
      <c r="AH25" s="366"/>
      <c r="AI25" s="366"/>
      <c r="AJ25" s="99"/>
      <c r="AK25" s="99"/>
      <c r="AL25" s="99"/>
      <c r="AM25" s="99"/>
    </row>
    <row r="26" spans="1:39" ht="14" x14ac:dyDescent="0.15">
      <c r="A26" s="99"/>
      <c r="B26" s="99"/>
      <c r="C26" s="99"/>
      <c r="D26" s="99"/>
      <c r="E26" s="99"/>
      <c r="F26" s="99"/>
      <c r="G26" s="99"/>
      <c r="H26" s="99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  <c r="AJ26" s="99"/>
      <c r="AK26" s="99"/>
      <c r="AL26" s="99"/>
      <c r="AM26" s="99"/>
    </row>
    <row r="27" spans="1:39" ht="14" x14ac:dyDescent="0.15">
      <c r="A27" s="99"/>
      <c r="B27" s="99"/>
      <c r="C27" s="99"/>
      <c r="D27" s="99"/>
      <c r="E27" s="99"/>
      <c r="F27" s="99"/>
      <c r="G27" s="99"/>
      <c r="H27" s="99"/>
      <c r="I27" s="366"/>
      <c r="J27" s="366"/>
      <c r="K27" s="366"/>
      <c r="L27" s="366"/>
      <c r="M27" s="36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  <c r="AB27" s="366"/>
      <c r="AC27" s="366"/>
      <c r="AD27" s="366"/>
      <c r="AE27" s="366"/>
      <c r="AF27" s="366"/>
      <c r="AG27" s="366"/>
      <c r="AH27" s="366"/>
      <c r="AI27" s="366"/>
      <c r="AJ27" s="99"/>
      <c r="AK27" s="99"/>
      <c r="AL27" s="99"/>
      <c r="AM27" s="99"/>
    </row>
    <row r="28" spans="1:39" ht="14" x14ac:dyDescent="0.15">
      <c r="A28" s="99"/>
      <c r="B28" s="99"/>
      <c r="C28" s="99"/>
      <c r="D28" s="99"/>
      <c r="E28" s="99"/>
      <c r="F28" s="99"/>
      <c r="G28" s="99"/>
      <c r="H28" s="99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</row>
    <row r="29" spans="1:39" ht="14" x14ac:dyDescent="0.15">
      <c r="A29" s="99"/>
      <c r="B29" s="99"/>
      <c r="C29" s="99"/>
      <c r="D29" s="99"/>
      <c r="E29" s="99"/>
      <c r="F29" s="99"/>
      <c r="G29" s="99"/>
      <c r="H29" s="99"/>
      <c r="I29" s="366"/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</row>
    <row r="30" spans="1:39" ht="14" x14ac:dyDescent="0.15">
      <c r="A30" s="99"/>
      <c r="B30" s="99"/>
      <c r="C30" s="99"/>
      <c r="D30" s="99"/>
      <c r="E30" s="99"/>
      <c r="F30" s="99"/>
      <c r="G30" s="99"/>
      <c r="H30" s="99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</row>
    <row r="31" spans="1:39" ht="14" x14ac:dyDescent="0.15">
      <c r="A31" s="99"/>
      <c r="B31" s="99"/>
      <c r="C31" s="99"/>
      <c r="D31" s="99"/>
      <c r="E31" s="99"/>
      <c r="F31" s="99"/>
      <c r="G31" s="99"/>
      <c r="H31" s="99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</row>
    <row r="32" spans="1:39" ht="14" x14ac:dyDescent="0.15">
      <c r="A32" s="99"/>
      <c r="B32" s="99"/>
      <c r="C32" s="99"/>
      <c r="D32" s="99"/>
      <c r="E32" s="99"/>
      <c r="F32" s="99"/>
      <c r="G32" s="99"/>
      <c r="H32" s="99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</row>
    <row r="33" spans="1:39" ht="14" x14ac:dyDescent="0.15">
      <c r="A33" s="99"/>
      <c r="B33" s="99"/>
      <c r="C33" s="99"/>
      <c r="D33" s="99"/>
      <c r="E33" s="99"/>
      <c r="F33" s="99"/>
      <c r="G33" s="99"/>
      <c r="H33" s="99"/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</row>
    <row r="34" spans="1:39" ht="14" x14ac:dyDescent="0.15">
      <c r="A34" s="99"/>
      <c r="B34" s="99"/>
      <c r="C34" s="99"/>
      <c r="D34" s="99"/>
      <c r="E34" s="99"/>
      <c r="F34" s="99"/>
      <c r="G34" s="99"/>
      <c r="H34" s="99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</row>
    <row r="35" spans="1:39" ht="14" x14ac:dyDescent="0.15">
      <c r="A35" s="99"/>
      <c r="B35" s="99"/>
      <c r="C35" s="99"/>
      <c r="D35" s="99"/>
      <c r="E35" s="99"/>
      <c r="F35" s="99"/>
      <c r="G35" s="99"/>
      <c r="H35" s="99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</row>
    <row r="36" spans="1:39" ht="14" x14ac:dyDescent="0.15">
      <c r="A36" s="99"/>
      <c r="B36" s="99"/>
      <c r="C36" s="99"/>
      <c r="D36" s="99"/>
      <c r="E36" s="99"/>
      <c r="F36" s="99"/>
      <c r="G36" s="99"/>
      <c r="H36" s="99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</row>
    <row r="37" spans="1:39" ht="14" x14ac:dyDescent="0.15">
      <c r="A37" s="99"/>
      <c r="B37" s="99"/>
      <c r="C37" s="99"/>
      <c r="D37" s="99"/>
      <c r="E37" s="99"/>
      <c r="F37" s="99"/>
      <c r="G37" s="99"/>
      <c r="H37" s="99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</row>
    <row r="38" spans="1:39" ht="14" x14ac:dyDescent="0.15">
      <c r="A38" s="99"/>
      <c r="B38" s="99"/>
      <c r="C38" s="99"/>
      <c r="D38" s="99"/>
      <c r="E38" s="99"/>
      <c r="F38" s="99"/>
      <c r="G38" s="99"/>
      <c r="H38" s="99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</row>
    <row r="39" spans="1:39" ht="14" x14ac:dyDescent="0.15">
      <c r="A39" s="99"/>
      <c r="B39" s="99"/>
      <c r="C39" s="99"/>
      <c r="D39" s="99"/>
      <c r="E39" s="99"/>
      <c r="F39" s="99"/>
      <c r="G39" s="99"/>
      <c r="H39" s="99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</row>
    <row r="40" spans="1:39" ht="14" x14ac:dyDescent="0.15">
      <c r="A40" s="99"/>
      <c r="B40" s="99"/>
      <c r="C40" s="99"/>
      <c r="D40" s="99"/>
      <c r="E40" s="99"/>
      <c r="F40" s="99"/>
      <c r="G40" s="99"/>
      <c r="H40" s="99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</row>
    <row r="41" spans="1:39" ht="14" x14ac:dyDescent="0.15">
      <c r="A41" s="99"/>
      <c r="B41" s="99"/>
      <c r="C41" s="99"/>
      <c r="D41" s="99"/>
      <c r="E41" s="99"/>
      <c r="F41" s="99"/>
      <c r="G41" s="99"/>
      <c r="H41" s="99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</row>
    <row r="42" spans="1:39" ht="14" x14ac:dyDescent="0.15">
      <c r="A42" s="99"/>
      <c r="B42" s="99"/>
      <c r="C42" s="99"/>
      <c r="D42" s="99"/>
      <c r="E42" s="99"/>
      <c r="F42" s="99"/>
      <c r="G42" s="99"/>
      <c r="H42" s="99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</row>
    <row r="43" spans="1:39" x14ac:dyDescent="0.15">
      <c r="A43" s="367"/>
      <c r="B43" s="367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7"/>
      <c r="AM43" s="367"/>
    </row>
    <row r="44" spans="1:39" x14ac:dyDescent="0.15">
      <c r="A44" s="367"/>
      <c r="B44" s="367"/>
      <c r="C44" s="367"/>
      <c r="D44" s="367"/>
      <c r="E44" s="367"/>
      <c r="F44" s="367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</row>
    <row r="45" spans="1:39" x14ac:dyDescent="0.15">
      <c r="A45" s="367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</row>
  </sheetData>
  <sheetProtection algorithmName="SHA-512" hashValue="XjguLhMkws1sCTBKG7TzXTBS7ets7X7TRMAnN15CkxM5JuaNcUUsDozNvxK9wfdxMWE6PKm47EwvZ6dYvv69QA==" saltValue="uaEKQxr+8vfuly22ppDPiA==" spinCount="100000" sheet="1" objects="1" scenarios="1"/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rgb="FFFFFF00"/>
  </sheetPr>
  <dimension ref="A1:AT331"/>
  <sheetViews>
    <sheetView topLeftCell="A9" workbookViewId="0">
      <selection activeCell="Y40" sqref="Y40"/>
    </sheetView>
  </sheetViews>
  <sheetFormatPr baseColWidth="10" defaultRowHeight="13" x14ac:dyDescent="0.15"/>
  <cols>
    <col min="1" max="2" width="20.33203125" style="66" customWidth="1"/>
    <col min="3" max="11" width="12.1640625" style="66" customWidth="1"/>
    <col min="12" max="13" width="12.1640625" style="66" hidden="1" customWidth="1"/>
    <col min="14" max="17" width="12.1640625" style="66" customWidth="1"/>
    <col min="18" max="46" width="7.5" style="66" customWidth="1"/>
    <col min="47" max="16384" width="10.83203125" style="66"/>
  </cols>
  <sheetData>
    <row r="1" spans="1:46" ht="14" x14ac:dyDescent="0.15">
      <c r="A1" s="70" t="s">
        <v>47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</row>
    <row r="2" spans="1:46" ht="14" x14ac:dyDescent="0.15">
      <c r="A2" s="71" t="s">
        <v>221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ht="15" thickBot="1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</row>
    <row r="4" spans="1:46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4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</row>
    <row r="5" spans="1:46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76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</row>
    <row r="6" spans="1:46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76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</row>
    <row r="7" spans="1:46" ht="75" x14ac:dyDescent="0.15">
      <c r="A7" s="129" t="s">
        <v>144</v>
      </c>
      <c r="B7" s="121" t="s">
        <v>320</v>
      </c>
      <c r="C7" s="120" t="s">
        <v>204</v>
      </c>
      <c r="D7" s="120" t="s">
        <v>319</v>
      </c>
      <c r="E7" s="122" t="s">
        <v>205</v>
      </c>
      <c r="F7" s="120" t="s">
        <v>206</v>
      </c>
      <c r="G7" s="123" t="s">
        <v>207</v>
      </c>
      <c r="H7" s="124" t="s">
        <v>286</v>
      </c>
      <c r="I7" s="124" t="s">
        <v>287</v>
      </c>
      <c r="J7" s="124" t="s">
        <v>288</v>
      </c>
      <c r="K7" s="124" t="s">
        <v>289</v>
      </c>
      <c r="L7" s="125" t="s">
        <v>194</v>
      </c>
      <c r="M7" s="125" t="s">
        <v>195</v>
      </c>
      <c r="N7" s="125" t="s">
        <v>271</v>
      </c>
      <c r="O7" s="125" t="s">
        <v>272</v>
      </c>
      <c r="P7" s="124" t="s">
        <v>263</v>
      </c>
      <c r="Q7" s="127" t="s">
        <v>264</v>
      </c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</row>
    <row r="8" spans="1:46" ht="14" x14ac:dyDescent="0.15">
      <c r="A8" s="159" t="str">
        <f>'SEQ Apr 2016'!K2</f>
        <v>AGL</v>
      </c>
      <c r="B8" s="132" t="str">
        <f>'SEQ Apr 2016'!L2</f>
        <v>Business Savers</v>
      </c>
      <c r="C8" s="133">
        <f>91*'SEQ Apr 2016'!M2/100</f>
        <v>127.59110000000001</v>
      </c>
      <c r="D8" s="133">
        <f>$C$5*'SEQ Apr 2016'!N2/100</f>
        <v>1124</v>
      </c>
      <c r="E8" s="134">
        <v>0</v>
      </c>
      <c r="F8" s="135">
        <f>SUM(C8:E8)</f>
        <v>1251.5911000000001</v>
      </c>
      <c r="G8" s="136">
        <f>F8*4</f>
        <v>5006.3644000000004</v>
      </c>
      <c r="H8" s="137">
        <v>0</v>
      </c>
      <c r="I8" s="137">
        <f>'SEQ Apr 2016'!AZ2</f>
        <v>10</v>
      </c>
      <c r="J8" s="137">
        <f>'SEQ Apr 2016'!BA2</f>
        <v>0</v>
      </c>
      <c r="K8" s="137">
        <f>'SEQ Apr 2016'!BB2</f>
        <v>0</v>
      </c>
      <c r="L8" s="136">
        <f>G8-((F8-C8)*I8/100)*4</f>
        <v>4556.7644</v>
      </c>
      <c r="M8" s="136">
        <f>L8</f>
        <v>4556.7644</v>
      </c>
      <c r="N8" s="138">
        <f t="shared" ref="N8:N16" si="0">L8*1.1</f>
        <v>5012.4408400000002</v>
      </c>
      <c r="O8" s="138">
        <f t="shared" ref="O8:O16" si="1">M8*1.1</f>
        <v>5012.4408400000002</v>
      </c>
      <c r="P8" s="160">
        <f>'SEQ Apr 2016'!BI2</f>
        <v>0</v>
      </c>
      <c r="Q8" s="161" t="str">
        <f>'SEQ Apr 2016'!BJ2</f>
        <v>n</v>
      </c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</row>
    <row r="9" spans="1:46" s="93" customFormat="1" ht="14" x14ac:dyDescent="0.15">
      <c r="A9" s="159" t="str">
        <f>'SEQ Apr 2016'!K3</f>
        <v>Click Energy</v>
      </c>
      <c r="B9" s="132" t="str">
        <f>'SEQ Apr 2016'!L3</f>
        <v>Click Business</v>
      </c>
      <c r="C9" s="133">
        <f>91*'SEQ Apr 2016'!M3/100</f>
        <v>132.70985000000002</v>
      </c>
      <c r="D9" s="133">
        <f>$C$5*'SEQ Apr 2016'!N3/100</f>
        <v>1146.55</v>
      </c>
      <c r="E9" s="134">
        <v>0</v>
      </c>
      <c r="F9" s="135">
        <f t="shared" ref="F9:F16" si="2">SUM(C9:E9)</f>
        <v>1279.2598499999999</v>
      </c>
      <c r="G9" s="136">
        <f t="shared" ref="G9:G16" si="3">F9*4</f>
        <v>5117.0393999999997</v>
      </c>
      <c r="H9" s="137">
        <v>0</v>
      </c>
      <c r="I9" s="137">
        <f>'SEQ Apr 2016'!AZ3</f>
        <v>0</v>
      </c>
      <c r="J9" s="137">
        <f>'SEQ Apr 2016'!BA3</f>
        <v>7</v>
      </c>
      <c r="K9" s="137">
        <f>'SEQ Apr 2016'!BB3</f>
        <v>0</v>
      </c>
      <c r="L9" s="136">
        <f>G9</f>
        <v>5117.0393999999997</v>
      </c>
      <c r="M9" s="136">
        <f>L9-(L9*J9/100)</f>
        <v>4758.8466419999995</v>
      </c>
      <c r="N9" s="138">
        <f t="shared" si="0"/>
        <v>5628.74334</v>
      </c>
      <c r="O9" s="138">
        <f t="shared" si="1"/>
        <v>5234.7313062000003</v>
      </c>
      <c r="P9" s="160">
        <f>'SEQ Apr 2016'!BI3</f>
        <v>0</v>
      </c>
      <c r="Q9" s="161" t="str">
        <f>'SEQ Apr 2016'!BJ3</f>
        <v>n</v>
      </c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</row>
    <row r="10" spans="1:46" ht="14" x14ac:dyDescent="0.15">
      <c r="A10" s="159" t="str">
        <f>'SEQ Apr 2016'!K4</f>
        <v>Diamond Energy</v>
      </c>
      <c r="B10" s="132" t="str">
        <f>'SEQ Apr 2016'!L4</f>
        <v>Pay on time discount</v>
      </c>
      <c r="C10" s="133">
        <f>91*'SEQ Apr 2016'!M4/100</f>
        <v>127.60383999999998</v>
      </c>
      <c r="D10" s="133">
        <f>$C$5*'SEQ Apr 2016'!N4/100</f>
        <v>1124.0500000000002</v>
      </c>
      <c r="E10" s="134">
        <v>0</v>
      </c>
      <c r="F10" s="135">
        <f t="shared" si="2"/>
        <v>1251.6538400000002</v>
      </c>
      <c r="G10" s="136">
        <f t="shared" si="3"/>
        <v>5006.6153600000007</v>
      </c>
      <c r="H10" s="137">
        <v>0</v>
      </c>
      <c r="I10" s="137">
        <f>'SEQ Apr 2016'!AZ4</f>
        <v>0</v>
      </c>
      <c r="J10" s="137">
        <f>'SEQ Apr 2016'!BA4</f>
        <v>3</v>
      </c>
      <c r="K10" s="137">
        <f>'SEQ Apr 2016'!BB4</f>
        <v>0</v>
      </c>
      <c r="L10" s="136">
        <f>G10</f>
        <v>5006.6153600000007</v>
      </c>
      <c r="M10" s="136">
        <f>L10-(L10*J10/100)</f>
        <v>4856.4168992000004</v>
      </c>
      <c r="N10" s="138">
        <f t="shared" si="0"/>
        <v>5507.2768960000012</v>
      </c>
      <c r="O10" s="138">
        <f t="shared" si="1"/>
        <v>5342.0585891200008</v>
      </c>
      <c r="P10" s="160">
        <f>'SEQ Apr 2016'!BI4</f>
        <v>0</v>
      </c>
      <c r="Q10" s="161" t="str">
        <f>'SEQ Apr 2016'!BJ4</f>
        <v>n</v>
      </c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</row>
    <row r="11" spans="1:46" s="93" customFormat="1" ht="14" x14ac:dyDescent="0.15">
      <c r="A11" s="159" t="str">
        <f>'SEQ Apr 2016'!K5</f>
        <v>EnergyAustralia</v>
      </c>
      <c r="B11" s="132" t="str">
        <f>'SEQ Apr 2016'!L5</f>
        <v>Everyday Saver Business</v>
      </c>
      <c r="C11" s="133">
        <f>91*'SEQ Apr 2016'!M5/100</f>
        <v>127.60383999999998</v>
      </c>
      <c r="D11" s="133">
        <f>$C$5*'SEQ Apr 2016'!N5/100</f>
        <v>1124.0500000000002</v>
      </c>
      <c r="E11" s="134">
        <v>0</v>
      </c>
      <c r="F11" s="135">
        <f t="shared" si="2"/>
        <v>1251.6538400000002</v>
      </c>
      <c r="G11" s="136">
        <f t="shared" si="3"/>
        <v>5006.6153600000007</v>
      </c>
      <c r="H11" s="137">
        <v>0</v>
      </c>
      <c r="I11" s="137">
        <f>'SEQ Apr 2016'!AZ5</f>
        <v>12</v>
      </c>
      <c r="J11" s="137">
        <f>'SEQ Apr 2016'!BA5</f>
        <v>0</v>
      </c>
      <c r="K11" s="137">
        <f>'SEQ Apr 2016'!BB5</f>
        <v>0</v>
      </c>
      <c r="L11" s="136">
        <f>G11-((F11-C11)*I11/100)*4</f>
        <v>4467.0713600000008</v>
      </c>
      <c r="M11" s="136">
        <f>L11</f>
        <v>4467.0713600000008</v>
      </c>
      <c r="N11" s="138">
        <f t="shared" si="0"/>
        <v>4913.7784960000017</v>
      </c>
      <c r="O11" s="138">
        <f t="shared" si="1"/>
        <v>4913.7784960000017</v>
      </c>
      <c r="P11" s="160">
        <f>'SEQ Apr 2016'!BI5</f>
        <v>24</v>
      </c>
      <c r="Q11" s="161" t="str">
        <f>'SEQ Apr 2016'!BJ5</f>
        <v>y</v>
      </c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</row>
    <row r="12" spans="1:46" ht="14" x14ac:dyDescent="0.15">
      <c r="A12" s="159" t="str">
        <f>'SEQ Apr 2016'!K6</f>
        <v>ERM Power</v>
      </c>
      <c r="B12" s="132" t="str">
        <f>'SEQ Apr 2016'!L6</f>
        <v>Adjustable</v>
      </c>
      <c r="C12" s="133">
        <f>91*'SEQ Apr 2016'!M6/100</f>
        <v>118.3</v>
      </c>
      <c r="D12" s="133">
        <f>$C$5*'SEQ Apr 2016'!N6/100</f>
        <v>1118</v>
      </c>
      <c r="E12" s="134">
        <v>0</v>
      </c>
      <c r="F12" s="135">
        <f t="shared" si="2"/>
        <v>1236.3</v>
      </c>
      <c r="G12" s="136">
        <f t="shared" si="3"/>
        <v>4945.2</v>
      </c>
      <c r="H12" s="137">
        <v>0</v>
      </c>
      <c r="I12" s="137">
        <f>'SEQ Apr 2016'!AZ6</f>
        <v>0</v>
      </c>
      <c r="J12" s="137">
        <f>'SEQ Apr 2016'!BA6</f>
        <v>0</v>
      </c>
      <c r="K12" s="137">
        <f>'SEQ Apr 2016'!BB6</f>
        <v>0</v>
      </c>
      <c r="L12" s="136">
        <f>G12</f>
        <v>4945.2</v>
      </c>
      <c r="M12" s="136">
        <f>L12</f>
        <v>4945.2</v>
      </c>
      <c r="N12" s="138">
        <f t="shared" si="0"/>
        <v>5439.72</v>
      </c>
      <c r="O12" s="138">
        <f t="shared" si="1"/>
        <v>5439.72</v>
      </c>
      <c r="P12" s="160">
        <f>'SEQ Apr 2016'!BI6</f>
        <v>0</v>
      </c>
      <c r="Q12" s="161" t="str">
        <f>'SEQ Apr 2016'!BJ6</f>
        <v>n</v>
      </c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</row>
    <row r="13" spans="1:46" s="93" customFormat="1" ht="14" x14ac:dyDescent="0.15">
      <c r="A13" s="159" t="str">
        <f>'SEQ Apr 2016'!K7</f>
        <v>Lumo Energy</v>
      </c>
      <c r="B13" s="132" t="str">
        <f>'SEQ Apr 2016'!L7</f>
        <v>Business Premium</v>
      </c>
      <c r="C13" s="133">
        <f>91*'SEQ Apr 2016'!M7/100</f>
        <v>124.91570000000002</v>
      </c>
      <c r="D13" s="133">
        <f>$C$5*'SEQ Apr 2016'!N7/100</f>
        <v>1032</v>
      </c>
      <c r="E13" s="134">
        <v>0</v>
      </c>
      <c r="F13" s="135">
        <f t="shared" si="2"/>
        <v>1156.9157</v>
      </c>
      <c r="G13" s="136">
        <f t="shared" si="3"/>
        <v>4627.6628000000001</v>
      </c>
      <c r="H13" s="137">
        <v>0</v>
      </c>
      <c r="I13" s="137">
        <f>'SEQ Apr 2016'!AZ7</f>
        <v>0</v>
      </c>
      <c r="J13" s="137">
        <f>'SEQ Apr 2016'!BA7</f>
        <v>0</v>
      </c>
      <c r="K13" s="137">
        <f>'SEQ Apr 2016'!BB7</f>
        <v>0</v>
      </c>
      <c r="L13" s="136">
        <f>G13</f>
        <v>4627.6628000000001</v>
      </c>
      <c r="M13" s="136">
        <f>L13</f>
        <v>4627.6628000000001</v>
      </c>
      <c r="N13" s="138">
        <f t="shared" si="0"/>
        <v>5090.4290800000008</v>
      </c>
      <c r="O13" s="138">
        <f t="shared" si="1"/>
        <v>5090.4290800000008</v>
      </c>
      <c r="P13" s="160">
        <f>'SEQ Apr 2016'!BI7</f>
        <v>36</v>
      </c>
      <c r="Q13" s="161" t="str">
        <f>'SEQ Apr 2016'!BJ7</f>
        <v>n</v>
      </c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</row>
    <row r="14" spans="1:46" ht="14" x14ac:dyDescent="0.15">
      <c r="A14" s="159" t="str">
        <f>'SEQ Apr 2016'!K8</f>
        <v>Origin Energy</v>
      </c>
      <c r="B14" s="132" t="str">
        <f>'SEQ Apr 2016'!L8</f>
        <v>Business Saver</v>
      </c>
      <c r="C14" s="133">
        <f>91*'SEQ Apr 2016'!M8/100</f>
        <v>127.60566</v>
      </c>
      <c r="D14" s="133">
        <f>$C$5*'SEQ Apr 2016'!N8/100</f>
        <v>1124.0500000000002</v>
      </c>
      <c r="E14" s="134">
        <v>0</v>
      </c>
      <c r="F14" s="135">
        <f t="shared" si="2"/>
        <v>1251.6556600000001</v>
      </c>
      <c r="G14" s="136">
        <f t="shared" si="3"/>
        <v>5006.6226400000005</v>
      </c>
      <c r="H14" s="137">
        <v>0</v>
      </c>
      <c r="I14" s="137">
        <f>'SEQ Apr 2016'!AZ8</f>
        <v>13</v>
      </c>
      <c r="J14" s="137">
        <f>'SEQ Apr 2016'!BA8</f>
        <v>0</v>
      </c>
      <c r="K14" s="137">
        <f>'SEQ Apr 2016'!BB8</f>
        <v>0</v>
      </c>
      <c r="L14" s="136">
        <f>G14-((F14-C14)*I14/100)*4</f>
        <v>4422.1166400000002</v>
      </c>
      <c r="M14" s="136">
        <f>L14</f>
        <v>4422.1166400000002</v>
      </c>
      <c r="N14" s="138">
        <f t="shared" si="0"/>
        <v>4864.3283040000006</v>
      </c>
      <c r="O14" s="138">
        <f t="shared" si="1"/>
        <v>4864.3283040000006</v>
      </c>
      <c r="P14" s="160">
        <f>'SEQ Apr 2016'!BI8</f>
        <v>12</v>
      </c>
      <c r="Q14" s="161" t="str">
        <f>'SEQ Apr 2016'!BJ8</f>
        <v>y</v>
      </c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</row>
    <row r="15" spans="1:46" s="93" customFormat="1" ht="14" x14ac:dyDescent="0.15">
      <c r="A15" s="159" t="str">
        <f>'SEQ Apr 2016'!K9</f>
        <v>Powerdirect</v>
      </c>
      <c r="B15" s="132" t="str">
        <f>'SEQ Apr 2016'!L9</f>
        <v>Discount included</v>
      </c>
      <c r="C15" s="133">
        <f>91*'SEQ Apr 2016'!M9/100</f>
        <v>127.59110000000001</v>
      </c>
      <c r="D15" s="133">
        <f>$C$5*'SEQ Apr 2016'!N9/100</f>
        <v>1124</v>
      </c>
      <c r="E15" s="134">
        <v>0</v>
      </c>
      <c r="F15" s="135">
        <f t="shared" si="2"/>
        <v>1251.5911000000001</v>
      </c>
      <c r="G15" s="136">
        <f t="shared" si="3"/>
        <v>5006.3644000000004</v>
      </c>
      <c r="H15" s="137">
        <v>0</v>
      </c>
      <c r="I15" s="137">
        <f>'SEQ Apr 2016'!AZ9</f>
        <v>0</v>
      </c>
      <c r="J15" s="137">
        <f>'SEQ Apr 2016'!BA9</f>
        <v>0</v>
      </c>
      <c r="K15" s="137">
        <f>'SEQ Apr 2016'!BB9</f>
        <v>0</v>
      </c>
      <c r="L15" s="136">
        <f>G15</f>
        <v>5006.3644000000004</v>
      </c>
      <c r="M15" s="136">
        <f>L15</f>
        <v>5006.3644000000004</v>
      </c>
      <c r="N15" s="138">
        <f t="shared" si="0"/>
        <v>5507.0008400000006</v>
      </c>
      <c r="O15" s="138">
        <f t="shared" si="1"/>
        <v>5507.0008400000006</v>
      </c>
      <c r="P15" s="160">
        <f>'SEQ Apr 2016'!BI9</f>
        <v>0</v>
      </c>
      <c r="Q15" s="161" t="str">
        <f>'SEQ Apr 2016'!BJ9</f>
        <v>n</v>
      </c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</row>
    <row r="16" spans="1:46" ht="15" thickBot="1" x14ac:dyDescent="0.2">
      <c r="A16" s="163" t="str">
        <f>'SEQ Apr 2016'!K10</f>
        <v>Urth Energy</v>
      </c>
      <c r="B16" s="149" t="str">
        <f>'SEQ Apr 2016'!L10</f>
        <v>Market offer</v>
      </c>
      <c r="C16" s="166">
        <f>91*'SEQ Apr 2016'!M10/100</f>
        <v>127.59110000000001</v>
      </c>
      <c r="D16" s="166">
        <f>$C$5*'SEQ Apr 2016'!N10/100</f>
        <v>1124</v>
      </c>
      <c r="E16" s="173">
        <v>0</v>
      </c>
      <c r="F16" s="167">
        <f t="shared" si="2"/>
        <v>1251.5911000000001</v>
      </c>
      <c r="G16" s="168">
        <f t="shared" si="3"/>
        <v>5006.3644000000004</v>
      </c>
      <c r="H16" s="153">
        <v>0</v>
      </c>
      <c r="I16" s="153">
        <f>'SEQ Apr 2016'!AZ10</f>
        <v>0</v>
      </c>
      <c r="J16" s="153">
        <f>'SEQ Apr 2016'!BA10</f>
        <v>0</v>
      </c>
      <c r="K16" s="153">
        <f>'SEQ Apr 2016'!BB10</f>
        <v>10</v>
      </c>
      <c r="L16" s="168">
        <f>G16</f>
        <v>5006.3644000000004</v>
      </c>
      <c r="M16" s="168">
        <f>L16-((F16-C16)*K16/100)*4</f>
        <v>4556.7644</v>
      </c>
      <c r="N16" s="169">
        <f t="shared" si="0"/>
        <v>5507.0008400000006</v>
      </c>
      <c r="O16" s="169">
        <f t="shared" si="1"/>
        <v>5012.4408400000002</v>
      </c>
      <c r="P16" s="170">
        <f>'SEQ Apr 2016'!BI10</f>
        <v>36</v>
      </c>
      <c r="Q16" s="165" t="str">
        <f>'SEQ Apr 2016'!BJ10</f>
        <v>y</v>
      </c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</row>
    <row r="17" spans="1:46" ht="14" x14ac:dyDescent="0.1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</row>
    <row r="18" spans="1:46" ht="15" thickBot="1" x14ac:dyDescent="0.2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</row>
    <row r="19" spans="1:46" ht="14" x14ac:dyDescent="0.15">
      <c r="A19" s="72" t="s">
        <v>265</v>
      </c>
      <c r="B19" s="73"/>
      <c r="C19" s="73"/>
      <c r="D19" s="86"/>
      <c r="E19" s="86"/>
      <c r="F19" s="87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</row>
    <row r="20" spans="1:46" ht="14" x14ac:dyDescent="0.15">
      <c r="A20" s="75" t="s">
        <v>198</v>
      </c>
      <c r="B20" s="47"/>
      <c r="C20" s="91">
        <v>5000</v>
      </c>
      <c r="D20" s="88"/>
      <c r="E20" s="88"/>
      <c r="F20" s="89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76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</row>
    <row r="21" spans="1:46" ht="14" x14ac:dyDescent="0.15">
      <c r="A21" s="75" t="s">
        <v>266</v>
      </c>
      <c r="B21" s="47"/>
      <c r="C21" s="92">
        <v>0.7</v>
      </c>
      <c r="D21" s="88"/>
      <c r="E21" s="88"/>
      <c r="F21" s="89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76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</row>
    <row r="22" spans="1:46" ht="14" x14ac:dyDescent="0.15">
      <c r="A22" s="75" t="s">
        <v>267</v>
      </c>
      <c r="B22" s="47"/>
      <c r="C22" s="92">
        <v>0.3</v>
      </c>
      <c r="D22" s="88"/>
      <c r="E22" s="88"/>
      <c r="F22" s="89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76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</row>
    <row r="23" spans="1:46" ht="14" x14ac:dyDescent="0.15">
      <c r="A23" s="75"/>
      <c r="B23" s="47"/>
      <c r="C23" s="88"/>
      <c r="D23" s="88"/>
      <c r="E23" s="88"/>
      <c r="F23" s="89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76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</row>
    <row r="24" spans="1:46" ht="75" x14ac:dyDescent="0.15">
      <c r="A24" s="129" t="s">
        <v>144</v>
      </c>
      <c r="B24" s="121" t="s">
        <v>320</v>
      </c>
      <c r="C24" s="120" t="s">
        <v>204</v>
      </c>
      <c r="D24" s="120" t="s">
        <v>319</v>
      </c>
      <c r="E24" s="120" t="s">
        <v>265</v>
      </c>
      <c r="F24" s="120" t="s">
        <v>206</v>
      </c>
      <c r="G24" s="123" t="s">
        <v>207</v>
      </c>
      <c r="H24" s="124" t="s">
        <v>286</v>
      </c>
      <c r="I24" s="124" t="s">
        <v>287</v>
      </c>
      <c r="J24" s="124" t="s">
        <v>288</v>
      </c>
      <c r="K24" s="124" t="s">
        <v>289</v>
      </c>
      <c r="L24" s="130" t="s">
        <v>194</v>
      </c>
      <c r="M24" s="125" t="s">
        <v>195</v>
      </c>
      <c r="N24" s="125" t="s">
        <v>271</v>
      </c>
      <c r="O24" s="125" t="s">
        <v>272</v>
      </c>
      <c r="P24" s="126" t="s">
        <v>263</v>
      </c>
      <c r="Q24" s="127" t="s">
        <v>264</v>
      </c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</row>
    <row r="25" spans="1:46" ht="14" x14ac:dyDescent="0.15">
      <c r="A25" s="159" t="str">
        <f>'SEQ Apr 2016'!K11</f>
        <v>AGL</v>
      </c>
      <c r="B25" s="132" t="str">
        <f>'SEQ Apr 2016'!L11</f>
        <v>Business Savers</v>
      </c>
      <c r="C25" s="133">
        <f>91*'SEQ Apr 2016'!M11/100</f>
        <v>130.221</v>
      </c>
      <c r="D25" s="133">
        <f>($C$20*$C$21)*'SEQ Apr 2016'!N11/100</f>
        <v>786.8</v>
      </c>
      <c r="E25" s="133">
        <f>($C$20*$C$22)*'SEQ Apr 2016'!AF11/100</f>
        <v>186.6</v>
      </c>
      <c r="F25" s="135">
        <f>SUM(C25:E25)</f>
        <v>1103.6209999999999</v>
      </c>
      <c r="G25" s="136">
        <f>F25*4</f>
        <v>4414.4839999999995</v>
      </c>
      <c r="H25" s="137">
        <v>0</v>
      </c>
      <c r="I25" s="137">
        <f>'SEQ Apr 2016'!AZ11</f>
        <v>10</v>
      </c>
      <c r="J25" s="137">
        <f>'SEQ Apr 2016'!BA11</f>
        <v>0</v>
      </c>
      <c r="K25" s="137">
        <f>'SEQ Apr 2016'!BB11</f>
        <v>0</v>
      </c>
      <c r="L25" s="136">
        <f>G25-((F25-C25)*I25/100)*4</f>
        <v>4025.1239999999998</v>
      </c>
      <c r="M25" s="136">
        <f>L25</f>
        <v>4025.1239999999998</v>
      </c>
      <c r="N25" s="138">
        <f t="shared" ref="N25:N32" si="4">L25*1.1</f>
        <v>4427.6364000000003</v>
      </c>
      <c r="O25" s="138">
        <f t="shared" ref="O25:O32" si="5">M25*1.1</f>
        <v>4427.6364000000003</v>
      </c>
      <c r="P25" s="160">
        <f>'SEQ Apr 2016'!BI11</f>
        <v>0</v>
      </c>
      <c r="Q25" s="161" t="str">
        <f>'SEQ Apr 2016'!BJ11</f>
        <v>n</v>
      </c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</row>
    <row r="26" spans="1:46" s="93" customFormat="1" ht="14" x14ac:dyDescent="0.15">
      <c r="A26" s="159" t="str">
        <f>'SEQ Apr 2016'!K12</f>
        <v>Click Energy</v>
      </c>
      <c r="B26" s="132" t="str">
        <f>'SEQ Apr 2016'!L12</f>
        <v>Click Business</v>
      </c>
      <c r="C26" s="133">
        <f>91*'SEQ Apr 2016'!M12/100</f>
        <v>135.45441</v>
      </c>
      <c r="D26" s="133">
        <f>($C$20*$C$21)*'SEQ Apr 2016'!N12/100</f>
        <v>802.58500000000004</v>
      </c>
      <c r="E26" s="133">
        <f>($C$20*$C$22)*'SEQ Apr 2016'!AF12/100</f>
        <v>190.45500000000001</v>
      </c>
      <c r="F26" s="135">
        <f t="shared" ref="F26:F32" si="6">SUM(C26:E26)</f>
        <v>1128.49441</v>
      </c>
      <c r="G26" s="136">
        <f t="shared" ref="G26:G32" si="7">F26*4</f>
        <v>4513.9776400000001</v>
      </c>
      <c r="H26" s="137">
        <v>0</v>
      </c>
      <c r="I26" s="137">
        <f>'SEQ Apr 2016'!AZ12</f>
        <v>0</v>
      </c>
      <c r="J26" s="137">
        <f>'SEQ Apr 2016'!BA12</f>
        <v>7</v>
      </c>
      <c r="K26" s="137">
        <f>'SEQ Apr 2016'!BB12</f>
        <v>0</v>
      </c>
      <c r="L26" s="136">
        <f>G26</f>
        <v>4513.9776400000001</v>
      </c>
      <c r="M26" s="136">
        <f>L26-(L26*J26/100)</f>
        <v>4197.9992051999998</v>
      </c>
      <c r="N26" s="138">
        <f t="shared" si="4"/>
        <v>4965.3754040000003</v>
      </c>
      <c r="O26" s="138">
        <f t="shared" si="5"/>
        <v>4617.7991257200001</v>
      </c>
      <c r="P26" s="160">
        <f>'SEQ Apr 2016'!BI12</f>
        <v>0</v>
      </c>
      <c r="Q26" s="161" t="str">
        <f>'SEQ Apr 2016'!BJ12</f>
        <v>n</v>
      </c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</row>
    <row r="27" spans="1:46" ht="14" x14ac:dyDescent="0.15">
      <c r="A27" s="159" t="str">
        <f>'SEQ Apr 2016'!K13</f>
        <v>Diamond Energy</v>
      </c>
      <c r="B27" s="132" t="str">
        <f>'SEQ Apr 2016'!L13</f>
        <v>Pay on time discount</v>
      </c>
      <c r="C27" s="133">
        <f>91*'SEQ Apr 2016'!M13/100</f>
        <v>130.24193</v>
      </c>
      <c r="D27" s="133">
        <f>($C$20*$C$21)*'SEQ Apr 2016'!N13/100</f>
        <v>786.83500000000004</v>
      </c>
      <c r="E27" s="133">
        <f>($C$20*$C$22)*'SEQ Apr 2016'!AF13/100</f>
        <v>186.72</v>
      </c>
      <c r="F27" s="135">
        <f t="shared" si="6"/>
        <v>1103.79693</v>
      </c>
      <c r="G27" s="136">
        <f t="shared" si="7"/>
        <v>4415.1877199999999</v>
      </c>
      <c r="H27" s="137">
        <v>0</v>
      </c>
      <c r="I27" s="137">
        <f>'SEQ Apr 2016'!AZ13</f>
        <v>0</v>
      </c>
      <c r="J27" s="137">
        <f>'SEQ Apr 2016'!BA13</f>
        <v>3</v>
      </c>
      <c r="K27" s="137">
        <f>'SEQ Apr 2016'!BB13</f>
        <v>0</v>
      </c>
      <c r="L27" s="136">
        <f>G27</f>
        <v>4415.1877199999999</v>
      </c>
      <c r="M27" s="136">
        <f>L27-(L27*J27/100)</f>
        <v>4282.7320884000001</v>
      </c>
      <c r="N27" s="138">
        <f t="shared" si="4"/>
        <v>4856.7064920000003</v>
      </c>
      <c r="O27" s="138">
        <f t="shared" si="5"/>
        <v>4711.0052972400008</v>
      </c>
      <c r="P27" s="160">
        <f>'SEQ Apr 2016'!BI13</f>
        <v>0</v>
      </c>
      <c r="Q27" s="161" t="str">
        <f>'SEQ Apr 2016'!BJ13</f>
        <v>n</v>
      </c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</row>
    <row r="28" spans="1:46" s="93" customFormat="1" ht="14" x14ac:dyDescent="0.15">
      <c r="A28" s="159" t="str">
        <f>'SEQ Apr 2016'!K14</f>
        <v>EnergyAustralia</v>
      </c>
      <c r="B28" s="132" t="str">
        <f>'SEQ Apr 2016'!L14</f>
        <v>Everyday Saver Business</v>
      </c>
      <c r="C28" s="133">
        <f>91*'SEQ Apr 2016'!M14/100</f>
        <v>130.24193</v>
      </c>
      <c r="D28" s="133">
        <f>($C$20*$C$21)*'SEQ Apr 2016'!N14/100</f>
        <v>786.83500000000004</v>
      </c>
      <c r="E28" s="133">
        <f>($C$20*$C$22)*'SEQ Apr 2016'!AF14/100</f>
        <v>186.72</v>
      </c>
      <c r="F28" s="135">
        <f t="shared" si="6"/>
        <v>1103.79693</v>
      </c>
      <c r="G28" s="136">
        <f t="shared" si="7"/>
        <v>4415.1877199999999</v>
      </c>
      <c r="H28" s="137">
        <v>0</v>
      </c>
      <c r="I28" s="137">
        <f>'SEQ Apr 2016'!AZ14</f>
        <v>12</v>
      </c>
      <c r="J28" s="137">
        <f>'SEQ Apr 2016'!BA14</f>
        <v>0</v>
      </c>
      <c r="K28" s="137">
        <f>'SEQ Apr 2016'!BB14</f>
        <v>0</v>
      </c>
      <c r="L28" s="136">
        <f>G28-((F28-C28)*I28/100)*4</f>
        <v>3947.88132</v>
      </c>
      <c r="M28" s="136">
        <f>L28</f>
        <v>3947.88132</v>
      </c>
      <c r="N28" s="138">
        <f t="shared" si="4"/>
        <v>4342.6694520000001</v>
      </c>
      <c r="O28" s="138">
        <f t="shared" si="5"/>
        <v>4342.6694520000001</v>
      </c>
      <c r="P28" s="160">
        <f>'SEQ Apr 2016'!BI14</f>
        <v>24</v>
      </c>
      <c r="Q28" s="161" t="str">
        <f>'SEQ Apr 2016'!BJ14</f>
        <v>y</v>
      </c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</row>
    <row r="29" spans="1:46" ht="14" x14ac:dyDescent="0.15">
      <c r="A29" s="159" t="str">
        <f>'SEQ Apr 2016'!K15</f>
        <v>ERM Power</v>
      </c>
      <c r="B29" s="132" t="str">
        <f>'SEQ Apr 2016'!L15</f>
        <v>Adjustable</v>
      </c>
      <c r="C29" s="133">
        <f>91*'SEQ Apr 2016'!M15/100</f>
        <v>118.3</v>
      </c>
      <c r="D29" s="133">
        <f>($C$20*$C$21)*'SEQ Apr 2016'!N15/100</f>
        <v>782.6</v>
      </c>
      <c r="E29" s="133">
        <f>($C$20*$C$22)*'SEQ Apr 2016'!AF15/100</f>
        <v>185.55</v>
      </c>
      <c r="F29" s="135">
        <f t="shared" si="6"/>
        <v>1086.45</v>
      </c>
      <c r="G29" s="136">
        <f t="shared" si="7"/>
        <v>4345.8</v>
      </c>
      <c r="H29" s="137">
        <v>0</v>
      </c>
      <c r="I29" s="137">
        <f>'SEQ Apr 2016'!AZ15</f>
        <v>0</v>
      </c>
      <c r="J29" s="137">
        <f>'SEQ Apr 2016'!BA15</f>
        <v>0</v>
      </c>
      <c r="K29" s="137">
        <f>'SEQ Apr 2016'!BB15</f>
        <v>0</v>
      </c>
      <c r="L29" s="136">
        <f>G29</f>
        <v>4345.8</v>
      </c>
      <c r="M29" s="136">
        <f>L29</f>
        <v>4345.8</v>
      </c>
      <c r="N29" s="138">
        <f t="shared" si="4"/>
        <v>4780.380000000001</v>
      </c>
      <c r="O29" s="138">
        <f t="shared" si="5"/>
        <v>4780.380000000001</v>
      </c>
      <c r="P29" s="160">
        <f>'SEQ Apr 2016'!BI15</f>
        <v>0</v>
      </c>
      <c r="Q29" s="161" t="str">
        <f>'SEQ Apr 2016'!BJ15</f>
        <v>n</v>
      </c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</row>
    <row r="30" spans="1:46" s="93" customFormat="1" ht="14" x14ac:dyDescent="0.15">
      <c r="A30" s="159" t="str">
        <f>'SEQ Apr 2016'!K16</f>
        <v>Origin Energy</v>
      </c>
      <c r="B30" s="132" t="str">
        <f>'SEQ Apr 2016'!L16</f>
        <v>Business Saver</v>
      </c>
      <c r="C30" s="133">
        <f>91*'SEQ Apr 2016'!M16/100</f>
        <v>130.24466000000001</v>
      </c>
      <c r="D30" s="133">
        <f>($C$20*$C$21)*'SEQ Apr 2016'!N16/100</f>
        <v>786.83500000000004</v>
      </c>
      <c r="E30" s="133">
        <f>($C$20*$C$22)*'SEQ Apr 2016'!AF16/100</f>
        <v>186.72</v>
      </c>
      <c r="F30" s="135">
        <f t="shared" si="6"/>
        <v>1103.7996600000001</v>
      </c>
      <c r="G30" s="136">
        <f t="shared" si="7"/>
        <v>4415.1986400000005</v>
      </c>
      <c r="H30" s="137">
        <v>0</v>
      </c>
      <c r="I30" s="137">
        <f>'SEQ Apr 2016'!AZ16</f>
        <v>13</v>
      </c>
      <c r="J30" s="137">
        <f>'SEQ Apr 2016'!BA16</f>
        <v>0</v>
      </c>
      <c r="K30" s="137">
        <f>'SEQ Apr 2016'!BB16</f>
        <v>0</v>
      </c>
      <c r="L30" s="136">
        <f>G30-((F30-C30)*I30/100)*4</f>
        <v>3908.9500400000006</v>
      </c>
      <c r="M30" s="136">
        <f>L30</f>
        <v>3908.9500400000006</v>
      </c>
      <c r="N30" s="138">
        <f t="shared" si="4"/>
        <v>4299.8450440000006</v>
      </c>
      <c r="O30" s="138">
        <f t="shared" si="5"/>
        <v>4299.8450440000006</v>
      </c>
      <c r="P30" s="160">
        <f>'SEQ Apr 2016'!BI16</f>
        <v>12</v>
      </c>
      <c r="Q30" s="161" t="str">
        <f>'SEQ Apr 2016'!BJ16</f>
        <v>y</v>
      </c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</row>
    <row r="31" spans="1:46" ht="14" x14ac:dyDescent="0.15">
      <c r="A31" s="159" t="str">
        <f>'SEQ Apr 2016'!K17</f>
        <v>Powerdirect</v>
      </c>
      <c r="B31" s="132" t="str">
        <f>'SEQ Apr 2016'!L17</f>
        <v>Discount included</v>
      </c>
      <c r="C31" s="133">
        <f>91*'SEQ Apr 2016'!M17/100</f>
        <v>130.221</v>
      </c>
      <c r="D31" s="133">
        <f>($C$20*$C$21)*'SEQ Apr 2016'!N17/100</f>
        <v>786.8</v>
      </c>
      <c r="E31" s="133">
        <f>($C$20*$C$22)*'SEQ Apr 2016'!AF17/100</f>
        <v>186.6</v>
      </c>
      <c r="F31" s="135">
        <f t="shared" si="6"/>
        <v>1103.6209999999999</v>
      </c>
      <c r="G31" s="136">
        <f t="shared" si="7"/>
        <v>4414.4839999999995</v>
      </c>
      <c r="H31" s="137">
        <v>0</v>
      </c>
      <c r="I31" s="137">
        <f>'SEQ Apr 2016'!AZ17</f>
        <v>0</v>
      </c>
      <c r="J31" s="137">
        <f>'SEQ Apr 2016'!BA17</f>
        <v>0</v>
      </c>
      <c r="K31" s="137">
        <f>'SEQ Apr 2016'!BB17</f>
        <v>0</v>
      </c>
      <c r="L31" s="136">
        <f>G31</f>
        <v>4414.4839999999995</v>
      </c>
      <c r="M31" s="136">
        <f>L31</f>
        <v>4414.4839999999995</v>
      </c>
      <c r="N31" s="138">
        <f t="shared" si="4"/>
        <v>4855.9323999999997</v>
      </c>
      <c r="O31" s="138">
        <f t="shared" si="5"/>
        <v>4855.9323999999997</v>
      </c>
      <c r="P31" s="160">
        <f>'SEQ Apr 2016'!BI17</f>
        <v>0</v>
      </c>
      <c r="Q31" s="161" t="str">
        <f>'SEQ Apr 2016'!BJ17</f>
        <v>n</v>
      </c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</row>
    <row r="32" spans="1:46" s="93" customFormat="1" ht="15" thickBot="1" x14ac:dyDescent="0.2">
      <c r="A32" s="163" t="str">
        <f>'SEQ Apr 2016'!K18</f>
        <v>Urth Energy</v>
      </c>
      <c r="B32" s="149" t="str">
        <f>'SEQ Apr 2016'!L18</f>
        <v>Market offer</v>
      </c>
      <c r="C32" s="166">
        <f>91*'SEQ Apr 2016'!M18/100</f>
        <v>130.23010000000002</v>
      </c>
      <c r="D32" s="166">
        <f>($C$20*$C$21)*'SEQ Apr 2016'!N18/100</f>
        <v>786.8</v>
      </c>
      <c r="E32" s="166">
        <f>($C$20*$C$22)*'SEQ Apr 2016'!AF18/100</f>
        <v>186.75</v>
      </c>
      <c r="F32" s="167">
        <f t="shared" si="6"/>
        <v>1103.7800999999999</v>
      </c>
      <c r="G32" s="168">
        <f t="shared" si="7"/>
        <v>4415.1203999999998</v>
      </c>
      <c r="H32" s="153">
        <v>0</v>
      </c>
      <c r="I32" s="153">
        <f>'SEQ Apr 2016'!AZ18</f>
        <v>0</v>
      </c>
      <c r="J32" s="153">
        <f>'SEQ Apr 2016'!BA18</f>
        <v>0</v>
      </c>
      <c r="K32" s="153">
        <f>'SEQ Apr 2016'!BB18</f>
        <v>10</v>
      </c>
      <c r="L32" s="168">
        <f>G32</f>
        <v>4415.1203999999998</v>
      </c>
      <c r="M32" s="168">
        <f>L32-((F32-C32)*K32/100)*4</f>
        <v>4025.7003999999997</v>
      </c>
      <c r="N32" s="169">
        <f t="shared" si="4"/>
        <v>4856.6324400000003</v>
      </c>
      <c r="O32" s="169">
        <f t="shared" si="5"/>
        <v>4428.2704400000002</v>
      </c>
      <c r="P32" s="170">
        <f>'SEQ Apr 2016'!BI18</f>
        <v>36</v>
      </c>
      <c r="Q32" s="165" t="str">
        <f>'SEQ Apr 2016'!BJ18</f>
        <v>y</v>
      </c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</row>
    <row r="33" spans="1:46" ht="14" x14ac:dyDescent="0.1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</row>
    <row r="34" spans="1:46" ht="15" thickBot="1" x14ac:dyDescent="0.2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</row>
    <row r="35" spans="1:46" ht="14" x14ac:dyDescent="0.15">
      <c r="A35" s="72" t="s">
        <v>220</v>
      </c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4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</row>
    <row r="36" spans="1:46" ht="14" x14ac:dyDescent="0.15">
      <c r="A36" s="75" t="s">
        <v>198</v>
      </c>
      <c r="B36" s="47"/>
      <c r="C36" s="91">
        <v>5000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76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</row>
    <row r="37" spans="1:46" ht="14" x14ac:dyDescent="0.15">
      <c r="A37" s="75" t="s">
        <v>266</v>
      </c>
      <c r="B37" s="47"/>
      <c r="C37" s="92">
        <v>0.7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76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</row>
    <row r="38" spans="1:46" ht="14" x14ac:dyDescent="0.15">
      <c r="A38" s="75" t="s">
        <v>218</v>
      </c>
      <c r="B38" s="47"/>
      <c r="C38" s="92">
        <v>0.3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76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</row>
    <row r="39" spans="1:46" ht="14" x14ac:dyDescent="0.15">
      <c r="A39" s="75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76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</row>
    <row r="40" spans="1:46" ht="75" x14ac:dyDescent="0.15">
      <c r="A40" s="129" t="s">
        <v>144</v>
      </c>
      <c r="B40" s="121" t="s">
        <v>320</v>
      </c>
      <c r="C40" s="120" t="s">
        <v>204</v>
      </c>
      <c r="D40" s="120" t="s">
        <v>319</v>
      </c>
      <c r="E40" s="120" t="s">
        <v>219</v>
      </c>
      <c r="F40" s="120" t="s">
        <v>206</v>
      </c>
      <c r="G40" s="123" t="s">
        <v>207</v>
      </c>
      <c r="H40" s="124" t="s">
        <v>286</v>
      </c>
      <c r="I40" s="124" t="s">
        <v>287</v>
      </c>
      <c r="J40" s="124" t="s">
        <v>288</v>
      </c>
      <c r="K40" s="124" t="s">
        <v>289</v>
      </c>
      <c r="L40" s="125" t="s">
        <v>194</v>
      </c>
      <c r="M40" s="125" t="s">
        <v>195</v>
      </c>
      <c r="N40" s="125" t="s">
        <v>271</v>
      </c>
      <c r="O40" s="125" t="s">
        <v>272</v>
      </c>
      <c r="P40" s="124" t="s">
        <v>263</v>
      </c>
      <c r="Q40" s="127" t="s">
        <v>264</v>
      </c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</row>
    <row r="41" spans="1:46" ht="14" x14ac:dyDescent="0.15">
      <c r="A41" s="159" t="str">
        <f>'SEQ Apr 2016'!K19</f>
        <v>AGL</v>
      </c>
      <c r="B41" s="132" t="str">
        <f>'SEQ Apr 2016'!L19</f>
        <v>Business Savers</v>
      </c>
      <c r="C41" s="133">
        <f>91*'SEQ Apr 2016'!M19/100</f>
        <v>127.59110000000001</v>
      </c>
      <c r="D41" s="171">
        <f>($C$36*$C$37)*'SEQ Apr 2016'!N19/100</f>
        <v>857.85</v>
      </c>
      <c r="E41" s="133">
        <f>($C$36*$C$38)*'SEQ Apr 2016'!W19/100</f>
        <v>288</v>
      </c>
      <c r="F41" s="135">
        <f>SUM(C41:E41)</f>
        <v>1273.4411</v>
      </c>
      <c r="G41" s="136">
        <f>F41*4</f>
        <v>5093.7644</v>
      </c>
      <c r="H41" s="137">
        <v>0</v>
      </c>
      <c r="I41" s="137">
        <f>'SEQ Apr 2016'!AZ19</f>
        <v>10</v>
      </c>
      <c r="J41" s="137">
        <f>'SEQ Apr 2016'!BA19</f>
        <v>0</v>
      </c>
      <c r="K41" s="137">
        <f>'SEQ Apr 2016'!BB19</f>
        <v>0</v>
      </c>
      <c r="L41" s="136">
        <f>G41-((F41-C41)*I41/100)*4</f>
        <v>4635.4243999999999</v>
      </c>
      <c r="M41" s="136">
        <f>L41</f>
        <v>4635.4243999999999</v>
      </c>
      <c r="N41" s="138">
        <f t="shared" ref="N41:N49" si="8">L41*1.1</f>
        <v>5098.96684</v>
      </c>
      <c r="O41" s="138">
        <f t="shared" ref="O41:O49" si="9">M41*1.1</f>
        <v>5098.96684</v>
      </c>
      <c r="P41" s="160">
        <f>'SEQ Apr 2016'!BI19</f>
        <v>0</v>
      </c>
      <c r="Q41" s="161" t="str">
        <f>'SEQ Apr 2016'!BJ19</f>
        <v>n</v>
      </c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</row>
    <row r="42" spans="1:46" s="93" customFormat="1" ht="14" x14ac:dyDescent="0.15">
      <c r="A42" s="159" t="str">
        <f>'SEQ Apr 2016'!K20</f>
        <v>Click Energy</v>
      </c>
      <c r="B42" s="132" t="str">
        <f>'SEQ Apr 2016'!L20</f>
        <v>Click Business</v>
      </c>
      <c r="C42" s="133">
        <f>91*'SEQ Apr 2016'!M20/100</f>
        <v>132.70985000000002</v>
      </c>
      <c r="D42" s="171">
        <f>($C$36*$C$37)*'SEQ Apr 2016'!N20/100</f>
        <v>875.21</v>
      </c>
      <c r="E42" s="133">
        <f>($C$36*$C$38)*'SEQ Apr 2016'!W20/100</f>
        <v>293.85000000000002</v>
      </c>
      <c r="F42" s="135">
        <f t="shared" ref="F42:F49" si="10">SUM(C42:E42)</f>
        <v>1301.7698500000001</v>
      </c>
      <c r="G42" s="136">
        <f t="shared" ref="G42:G49" si="11">F42*4</f>
        <v>5207.0794000000005</v>
      </c>
      <c r="H42" s="137">
        <v>0</v>
      </c>
      <c r="I42" s="137">
        <f>'SEQ Apr 2016'!AZ20</f>
        <v>0</v>
      </c>
      <c r="J42" s="137">
        <f>'SEQ Apr 2016'!BA20</f>
        <v>7</v>
      </c>
      <c r="K42" s="137">
        <f>'SEQ Apr 2016'!BB20</f>
        <v>0</v>
      </c>
      <c r="L42" s="136">
        <f>G42</f>
        <v>5207.0794000000005</v>
      </c>
      <c r="M42" s="136">
        <f>L42-(L42*J42/100)</f>
        <v>4842.5838420000009</v>
      </c>
      <c r="N42" s="138">
        <f t="shared" si="8"/>
        <v>5727.7873400000008</v>
      </c>
      <c r="O42" s="138">
        <f t="shared" si="9"/>
        <v>5326.8422262000013</v>
      </c>
      <c r="P42" s="160">
        <f>'SEQ Apr 2016'!BI20</f>
        <v>0</v>
      </c>
      <c r="Q42" s="161" t="str">
        <f>'SEQ Apr 2016'!BJ20</f>
        <v>n</v>
      </c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</row>
    <row r="43" spans="1:46" ht="14" x14ac:dyDescent="0.15">
      <c r="A43" s="159" t="str">
        <f>'SEQ Apr 2016'!K21</f>
        <v>Diamond Energy</v>
      </c>
      <c r="B43" s="132" t="str">
        <f>'SEQ Apr 2016'!L21</f>
        <v>Pay on time discount</v>
      </c>
      <c r="C43" s="133">
        <f>91*'SEQ Apr 2016'!M21/100</f>
        <v>127.60383999999998</v>
      </c>
      <c r="D43" s="171">
        <f>($C$36*$C$37)*'SEQ Apr 2016'!N21/100</f>
        <v>858.06</v>
      </c>
      <c r="E43" s="133">
        <f>($C$36*$C$38)*'SEQ Apr 2016'!W21/100</f>
        <v>288.08999999999997</v>
      </c>
      <c r="F43" s="135">
        <f t="shared" si="10"/>
        <v>1273.7538399999999</v>
      </c>
      <c r="G43" s="136">
        <f t="shared" si="11"/>
        <v>5095.0153599999994</v>
      </c>
      <c r="H43" s="137">
        <v>0</v>
      </c>
      <c r="I43" s="137">
        <f>'SEQ Apr 2016'!AZ21</f>
        <v>0</v>
      </c>
      <c r="J43" s="137">
        <f>'SEQ Apr 2016'!BA21</f>
        <v>3</v>
      </c>
      <c r="K43" s="137">
        <f>'SEQ Apr 2016'!BB21</f>
        <v>0</v>
      </c>
      <c r="L43" s="136">
        <f>G43</f>
        <v>5095.0153599999994</v>
      </c>
      <c r="M43" s="136">
        <f>L43-(L43*J43/100)</f>
        <v>4942.1648991999991</v>
      </c>
      <c r="N43" s="138">
        <f t="shared" si="8"/>
        <v>5604.5168960000001</v>
      </c>
      <c r="O43" s="138">
        <f t="shared" si="9"/>
        <v>5436.3813891199998</v>
      </c>
      <c r="P43" s="160">
        <f>'SEQ Apr 2016'!BI21</f>
        <v>0</v>
      </c>
      <c r="Q43" s="161" t="str">
        <f>'SEQ Apr 2016'!BJ21</f>
        <v>n</v>
      </c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</row>
    <row r="44" spans="1:46" s="93" customFormat="1" ht="14" x14ac:dyDescent="0.15">
      <c r="A44" s="159" t="str">
        <f>'SEQ Apr 2016'!K22</f>
        <v>EnergyAustralia</v>
      </c>
      <c r="B44" s="132" t="str">
        <f>'SEQ Apr 2016'!L22</f>
        <v>Everyday Saver Business</v>
      </c>
      <c r="C44" s="133">
        <f>91*'SEQ Apr 2016'!M22/100</f>
        <v>127.60383999999998</v>
      </c>
      <c r="D44" s="171">
        <f>($C$36*$C$37)*'SEQ Apr 2016'!N22/100</f>
        <v>858.06</v>
      </c>
      <c r="E44" s="133">
        <f>($C$36*$C$38)*'SEQ Apr 2016'!W22/100</f>
        <v>288.08999999999997</v>
      </c>
      <c r="F44" s="135">
        <f t="shared" si="10"/>
        <v>1273.7538399999999</v>
      </c>
      <c r="G44" s="136">
        <f t="shared" si="11"/>
        <v>5095.0153599999994</v>
      </c>
      <c r="H44" s="137">
        <v>0</v>
      </c>
      <c r="I44" s="137">
        <f>'SEQ Apr 2016'!AZ22</f>
        <v>12</v>
      </c>
      <c r="J44" s="137">
        <f>'SEQ Apr 2016'!BA22</f>
        <v>0</v>
      </c>
      <c r="K44" s="137">
        <f>'SEQ Apr 2016'!BB22</f>
        <v>0</v>
      </c>
      <c r="L44" s="136">
        <f>G44-((F44-C44)*I44/100)*4</f>
        <v>4544.8633599999994</v>
      </c>
      <c r="M44" s="136">
        <f>L44</f>
        <v>4544.8633599999994</v>
      </c>
      <c r="N44" s="138">
        <f t="shared" si="8"/>
        <v>4999.3496959999993</v>
      </c>
      <c r="O44" s="138">
        <f t="shared" si="9"/>
        <v>4999.3496959999993</v>
      </c>
      <c r="P44" s="160">
        <f>'SEQ Apr 2016'!BI22</f>
        <v>24</v>
      </c>
      <c r="Q44" s="161" t="str">
        <f>'SEQ Apr 2016'!BJ22</f>
        <v>y</v>
      </c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</row>
    <row r="45" spans="1:46" ht="14" x14ac:dyDescent="0.15">
      <c r="A45" s="159" t="str">
        <f>'SEQ Apr 2016'!K23</f>
        <v>ERM Power</v>
      </c>
      <c r="B45" s="132" t="str">
        <f>'SEQ Apr 2016'!L23</f>
        <v>Adjustable</v>
      </c>
      <c r="C45" s="133">
        <f>91*'SEQ Apr 2016'!M23/100</f>
        <v>118.3</v>
      </c>
      <c r="D45" s="171">
        <f>($C$36*$C$37)*'SEQ Apr 2016'!N23/100</f>
        <v>854.35</v>
      </c>
      <c r="E45" s="133">
        <f>($C$36*$C$38)*'SEQ Apr 2016'!W23/100</f>
        <v>286.8</v>
      </c>
      <c r="F45" s="135">
        <f t="shared" si="10"/>
        <v>1259.45</v>
      </c>
      <c r="G45" s="136">
        <f t="shared" si="11"/>
        <v>5037.8</v>
      </c>
      <c r="H45" s="137">
        <v>0</v>
      </c>
      <c r="I45" s="137">
        <f>'SEQ Apr 2016'!AZ23</f>
        <v>0</v>
      </c>
      <c r="J45" s="137">
        <f>'SEQ Apr 2016'!BA23</f>
        <v>0</v>
      </c>
      <c r="K45" s="137">
        <f>'SEQ Apr 2016'!BB23</f>
        <v>0</v>
      </c>
      <c r="L45" s="136">
        <f>G45</f>
        <v>5037.8</v>
      </c>
      <c r="M45" s="136">
        <f>L45</f>
        <v>5037.8</v>
      </c>
      <c r="N45" s="138">
        <f t="shared" si="8"/>
        <v>5541.5800000000008</v>
      </c>
      <c r="O45" s="138">
        <f t="shared" si="9"/>
        <v>5541.5800000000008</v>
      </c>
      <c r="P45" s="160">
        <f>'SEQ Apr 2016'!BI23</f>
        <v>0</v>
      </c>
      <c r="Q45" s="161" t="str">
        <f>'SEQ Apr 2016'!BJ23</f>
        <v>n</v>
      </c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</row>
    <row r="46" spans="1:46" s="93" customFormat="1" ht="14" x14ac:dyDescent="0.15">
      <c r="A46" s="159" t="str">
        <f>'SEQ Apr 2016'!K24</f>
        <v>Lumo Energy</v>
      </c>
      <c r="B46" s="132" t="str">
        <f>'SEQ Apr 2016'!L24</f>
        <v>Business Premium</v>
      </c>
      <c r="C46" s="133">
        <f>91*'SEQ Apr 2016'!M24/100</f>
        <v>124.91570000000002</v>
      </c>
      <c r="D46" s="171">
        <f>($C$36*$C$37)*'SEQ Apr 2016'!N24/100</f>
        <v>780.15</v>
      </c>
      <c r="E46" s="133">
        <f>($C$36*$C$38)*'SEQ Apr 2016'!W24/100</f>
        <v>258.3</v>
      </c>
      <c r="F46" s="135">
        <f t="shared" si="10"/>
        <v>1163.3657000000001</v>
      </c>
      <c r="G46" s="136">
        <f t="shared" si="11"/>
        <v>4653.4628000000002</v>
      </c>
      <c r="H46" s="137">
        <v>0</v>
      </c>
      <c r="I46" s="137">
        <f>'SEQ Apr 2016'!AZ24</f>
        <v>0</v>
      </c>
      <c r="J46" s="137">
        <f>'SEQ Apr 2016'!BA24</f>
        <v>0</v>
      </c>
      <c r="K46" s="137">
        <f>'SEQ Apr 2016'!BB24</f>
        <v>0</v>
      </c>
      <c r="L46" s="136">
        <f>G46</f>
        <v>4653.4628000000002</v>
      </c>
      <c r="M46" s="136">
        <f>L46</f>
        <v>4653.4628000000002</v>
      </c>
      <c r="N46" s="138">
        <f t="shared" si="8"/>
        <v>5118.8090800000009</v>
      </c>
      <c r="O46" s="138">
        <f t="shared" si="9"/>
        <v>5118.8090800000009</v>
      </c>
      <c r="P46" s="160">
        <f>'SEQ Apr 2016'!BI24</f>
        <v>36</v>
      </c>
      <c r="Q46" s="161" t="str">
        <f>'SEQ Apr 2016'!BJ24</f>
        <v>n</v>
      </c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</row>
    <row r="47" spans="1:46" ht="14" x14ac:dyDescent="0.15">
      <c r="A47" s="159" t="str">
        <f>'SEQ Apr 2016'!K25</f>
        <v>Origin Energy</v>
      </c>
      <c r="B47" s="132" t="str">
        <f>'SEQ Apr 2016'!L25</f>
        <v>Business Saver</v>
      </c>
      <c r="C47" s="133">
        <f>91*'SEQ Apr 2016'!M25/100</f>
        <v>127.60566</v>
      </c>
      <c r="D47" s="171">
        <f>($C$36*$C$37)*'SEQ Apr 2016'!N25/100</f>
        <v>858.06</v>
      </c>
      <c r="E47" s="133">
        <f>($C$36*$C$38)*'SEQ Apr 2016'!W25/100</f>
        <v>288.08999999999997</v>
      </c>
      <c r="F47" s="135">
        <f t="shared" si="10"/>
        <v>1273.7556599999998</v>
      </c>
      <c r="G47" s="136">
        <f t="shared" si="11"/>
        <v>5095.0226399999992</v>
      </c>
      <c r="H47" s="137">
        <v>0</v>
      </c>
      <c r="I47" s="137">
        <f>'SEQ Apr 2016'!AZ25</f>
        <v>13</v>
      </c>
      <c r="J47" s="137">
        <f>'SEQ Apr 2016'!BA25</f>
        <v>0</v>
      </c>
      <c r="K47" s="137">
        <f>'SEQ Apr 2016'!BB25</f>
        <v>0</v>
      </c>
      <c r="L47" s="136">
        <f>G47-((F47-C47)*I47/100)*4</f>
        <v>4499.0246399999996</v>
      </c>
      <c r="M47" s="136">
        <f>L47</f>
        <v>4499.0246399999996</v>
      </c>
      <c r="N47" s="138">
        <f t="shared" si="8"/>
        <v>4948.9271040000003</v>
      </c>
      <c r="O47" s="138">
        <f t="shared" si="9"/>
        <v>4948.9271040000003</v>
      </c>
      <c r="P47" s="160">
        <f>'SEQ Apr 2016'!BI25</f>
        <v>12</v>
      </c>
      <c r="Q47" s="161" t="str">
        <f>'SEQ Apr 2016'!BJ25</f>
        <v>y</v>
      </c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</row>
    <row r="48" spans="1:46" s="93" customFormat="1" ht="14" x14ac:dyDescent="0.15">
      <c r="A48" s="159" t="str">
        <f>'SEQ Apr 2016'!K26</f>
        <v>Powerdirect</v>
      </c>
      <c r="B48" s="132" t="str">
        <f>'SEQ Apr 2016'!L26</f>
        <v>Discount included</v>
      </c>
      <c r="C48" s="133">
        <f>91*'SEQ Apr 2016'!M26/100</f>
        <v>127.59110000000001</v>
      </c>
      <c r="D48" s="171">
        <f>($C$36*$C$37)*'SEQ Apr 2016'!N26/100</f>
        <v>771.75</v>
      </c>
      <c r="E48" s="133">
        <f>($C$36*$C$38)*'SEQ Apr 2016'!W26/100</f>
        <v>259.2</v>
      </c>
      <c r="F48" s="135">
        <f t="shared" si="10"/>
        <v>1158.5410999999999</v>
      </c>
      <c r="G48" s="136">
        <f t="shared" si="11"/>
        <v>4634.1643999999997</v>
      </c>
      <c r="H48" s="137">
        <v>0</v>
      </c>
      <c r="I48" s="137">
        <f>'SEQ Apr 2016'!AZ26</f>
        <v>0</v>
      </c>
      <c r="J48" s="137">
        <f>'SEQ Apr 2016'!BA26</f>
        <v>0</v>
      </c>
      <c r="K48" s="137">
        <f>'SEQ Apr 2016'!BB26</f>
        <v>0</v>
      </c>
      <c r="L48" s="136">
        <f>G48</f>
        <v>4634.1643999999997</v>
      </c>
      <c r="M48" s="136">
        <f>L48</f>
        <v>4634.1643999999997</v>
      </c>
      <c r="N48" s="138">
        <f t="shared" si="8"/>
        <v>5097.5808399999996</v>
      </c>
      <c r="O48" s="138">
        <f t="shared" si="9"/>
        <v>5097.5808399999996</v>
      </c>
      <c r="P48" s="160">
        <f>'SEQ Apr 2016'!BI26</f>
        <v>0</v>
      </c>
      <c r="Q48" s="161" t="str">
        <f>'SEQ Apr 2016'!BJ26</f>
        <v>n</v>
      </c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</row>
    <row r="49" spans="1:46" ht="15" thickBot="1" x14ac:dyDescent="0.2">
      <c r="A49" s="163" t="str">
        <f>'SEQ Apr 2016'!K27</f>
        <v>Urth Energy</v>
      </c>
      <c r="B49" s="149" t="str">
        <f>'SEQ Apr 2016'!L27</f>
        <v>Market offer</v>
      </c>
      <c r="C49" s="166">
        <f>91*'SEQ Apr 2016'!M27/100</f>
        <v>127.59110000000001</v>
      </c>
      <c r="D49" s="172">
        <f>($C$36*$C$37)*'SEQ Apr 2016'!N27/100</f>
        <v>857.85</v>
      </c>
      <c r="E49" s="166">
        <f>($C$36*$C$38)*'SEQ Apr 2016'!W27/100</f>
        <v>288</v>
      </c>
      <c r="F49" s="167">
        <f t="shared" si="10"/>
        <v>1273.4411</v>
      </c>
      <c r="G49" s="168">
        <f t="shared" si="11"/>
        <v>5093.7644</v>
      </c>
      <c r="H49" s="153">
        <v>0</v>
      </c>
      <c r="I49" s="153">
        <f>'SEQ Apr 2016'!AZ27</f>
        <v>0</v>
      </c>
      <c r="J49" s="153">
        <f>'SEQ Apr 2016'!BA27</f>
        <v>0</v>
      </c>
      <c r="K49" s="153">
        <f>'SEQ Apr 2016'!BB27</f>
        <v>10</v>
      </c>
      <c r="L49" s="168">
        <f>G49</f>
        <v>5093.7644</v>
      </c>
      <c r="M49" s="168">
        <f>L49-((F49-C49)*K49/100)*4</f>
        <v>4635.4243999999999</v>
      </c>
      <c r="N49" s="169">
        <f t="shared" si="8"/>
        <v>5603.14084</v>
      </c>
      <c r="O49" s="169">
        <f t="shared" si="9"/>
        <v>5098.96684</v>
      </c>
      <c r="P49" s="170">
        <f>'SEQ Apr 2016'!BI27</f>
        <v>36</v>
      </c>
      <c r="Q49" s="165" t="str">
        <f>'SEQ Apr 2016'!BJ27</f>
        <v>y</v>
      </c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</row>
    <row r="50" spans="1:46" ht="14" x14ac:dyDescent="0.15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</row>
    <row r="51" spans="1:46" ht="14" x14ac:dyDescent="0.15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</row>
    <row r="52" spans="1:46" ht="14" x14ac:dyDescent="0.15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</row>
    <row r="53" spans="1:46" ht="14" x14ac:dyDescent="0.15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</row>
    <row r="54" spans="1:46" ht="14" x14ac:dyDescent="0.15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</row>
    <row r="55" spans="1:46" ht="14" x14ac:dyDescent="0.15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</row>
    <row r="56" spans="1:46" ht="14" x14ac:dyDescent="0.15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</row>
    <row r="57" spans="1:46" ht="14" x14ac:dyDescent="0.15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</row>
    <row r="58" spans="1:46" ht="14" x14ac:dyDescent="0.15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</row>
    <row r="59" spans="1:46" ht="14" x14ac:dyDescent="0.15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</row>
    <row r="60" spans="1:46" ht="14" x14ac:dyDescent="0.15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</row>
    <row r="61" spans="1:46" ht="14" x14ac:dyDescent="0.15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</row>
    <row r="62" spans="1:46" ht="14" x14ac:dyDescent="0.15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</row>
    <row r="63" spans="1:46" ht="14" x14ac:dyDescent="0.15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</row>
    <row r="64" spans="1:46" ht="14" x14ac:dyDescent="0.15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</row>
    <row r="65" spans="1:46" ht="14" x14ac:dyDescent="0.15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</row>
    <row r="66" spans="1:46" ht="14" x14ac:dyDescent="0.15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</row>
    <row r="67" spans="1:46" ht="14" x14ac:dyDescent="0.15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</row>
    <row r="68" spans="1:46" ht="14" x14ac:dyDescent="0.15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</row>
    <row r="69" spans="1:46" ht="14" x14ac:dyDescent="0.15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</row>
    <row r="70" spans="1:46" ht="14" x14ac:dyDescent="0.15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</row>
    <row r="71" spans="1:46" ht="14" x14ac:dyDescent="0.15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</row>
    <row r="72" spans="1:46" ht="14" x14ac:dyDescent="0.15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</row>
    <row r="73" spans="1:46" ht="14" x14ac:dyDescent="0.15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</row>
    <row r="74" spans="1:46" ht="14" x14ac:dyDescent="0.15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</row>
    <row r="75" spans="1:46" ht="14" x14ac:dyDescent="0.15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</row>
    <row r="76" spans="1:46" ht="14" x14ac:dyDescent="0.15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</row>
    <row r="77" spans="1:46" ht="14" x14ac:dyDescent="0.15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</row>
    <row r="78" spans="1:46" ht="14" x14ac:dyDescent="0.15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</row>
    <row r="79" spans="1:46" ht="14" x14ac:dyDescent="0.15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</row>
    <row r="80" spans="1:46" ht="14" x14ac:dyDescent="0.15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</row>
    <row r="81" spans="1:46" ht="14" x14ac:dyDescent="0.15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</row>
    <row r="82" spans="1:46" ht="14" x14ac:dyDescent="0.15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</row>
    <row r="83" spans="1:46" ht="14" x14ac:dyDescent="0.15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</row>
    <row r="84" spans="1:46" ht="14" x14ac:dyDescent="0.15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</row>
    <row r="85" spans="1:46" ht="14" x14ac:dyDescent="0.15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</row>
    <row r="86" spans="1:46" ht="14" x14ac:dyDescent="0.15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</row>
    <row r="87" spans="1:46" ht="14" x14ac:dyDescent="0.15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</row>
    <row r="88" spans="1:46" ht="14" x14ac:dyDescent="0.15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</row>
    <row r="89" spans="1:46" ht="14" x14ac:dyDescent="0.15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</row>
    <row r="90" spans="1:46" ht="14" x14ac:dyDescent="0.15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</row>
    <row r="91" spans="1:46" ht="14" x14ac:dyDescent="0.15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</row>
    <row r="92" spans="1:46" ht="14" x14ac:dyDescent="0.15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</row>
    <row r="93" spans="1:46" ht="14" x14ac:dyDescent="0.15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</row>
    <row r="94" spans="1:46" ht="14" x14ac:dyDescent="0.15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</row>
    <row r="95" spans="1:46" ht="14" x14ac:dyDescent="0.15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</row>
    <row r="96" spans="1:46" ht="14" x14ac:dyDescent="0.15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</row>
    <row r="97" spans="1:46" ht="14" x14ac:dyDescent="0.15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</row>
    <row r="98" spans="1:46" ht="14" x14ac:dyDescent="0.15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</row>
    <row r="99" spans="1:46" ht="14" x14ac:dyDescent="0.15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</row>
    <row r="100" spans="1:46" ht="14" x14ac:dyDescent="0.15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</row>
    <row r="101" spans="1:46" ht="14" x14ac:dyDescent="0.15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</row>
    <row r="102" spans="1:46" ht="14" x14ac:dyDescent="0.15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</row>
    <row r="103" spans="1:46" ht="14" x14ac:dyDescent="0.15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</row>
    <row r="104" spans="1:46" ht="14" x14ac:dyDescent="0.15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</row>
    <row r="105" spans="1:46" ht="14" x14ac:dyDescent="0.15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</row>
    <row r="106" spans="1:46" ht="14" x14ac:dyDescent="0.15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</row>
    <row r="107" spans="1:46" ht="14" x14ac:dyDescent="0.15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</row>
    <row r="108" spans="1:46" ht="14" x14ac:dyDescent="0.15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</row>
    <row r="109" spans="1:46" ht="14" x14ac:dyDescent="0.15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</row>
    <row r="110" spans="1:46" ht="14" x14ac:dyDescent="0.15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</row>
    <row r="111" spans="1:46" ht="14" x14ac:dyDescent="0.15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</row>
    <row r="112" spans="1:46" ht="14" x14ac:dyDescent="0.15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</row>
    <row r="113" spans="1:46" ht="14" x14ac:dyDescent="0.15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</row>
    <row r="114" spans="1:46" ht="14" x14ac:dyDescent="0.15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</row>
    <row r="115" spans="1:46" ht="14" x14ac:dyDescent="0.1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</row>
    <row r="116" spans="1:46" ht="14" x14ac:dyDescent="0.15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</row>
    <row r="117" spans="1:46" ht="14" x14ac:dyDescent="0.15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</row>
    <row r="118" spans="1:46" ht="14" x14ac:dyDescent="0.15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</row>
    <row r="119" spans="1:46" ht="14" x14ac:dyDescent="0.15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</row>
    <row r="120" spans="1:46" ht="14" x14ac:dyDescent="0.15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</row>
    <row r="121" spans="1:46" ht="14" x14ac:dyDescent="0.15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</row>
    <row r="122" spans="1:46" ht="14" x14ac:dyDescent="0.15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</row>
    <row r="123" spans="1:46" ht="14" x14ac:dyDescent="0.15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</row>
    <row r="124" spans="1:46" ht="14" x14ac:dyDescent="0.15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</row>
    <row r="125" spans="1:46" ht="14" x14ac:dyDescent="0.1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</row>
    <row r="126" spans="1:46" ht="14" x14ac:dyDescent="0.15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</row>
    <row r="127" spans="1:46" ht="14" x14ac:dyDescent="0.15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</row>
    <row r="128" spans="1:46" ht="14" x14ac:dyDescent="0.15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</row>
    <row r="129" spans="1:46" ht="14" x14ac:dyDescent="0.15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</row>
    <row r="130" spans="1:46" ht="14" x14ac:dyDescent="0.15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</row>
    <row r="131" spans="1:46" ht="14" x14ac:dyDescent="0.15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</row>
    <row r="132" spans="1:46" ht="14" x14ac:dyDescent="0.15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</row>
    <row r="133" spans="1:46" ht="14" x14ac:dyDescent="0.15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</row>
    <row r="134" spans="1:46" ht="14" x14ac:dyDescent="0.15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</row>
    <row r="135" spans="1:46" ht="14" x14ac:dyDescent="0.1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</row>
    <row r="136" spans="1:46" ht="14" x14ac:dyDescent="0.15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</row>
    <row r="137" spans="1:46" ht="14" x14ac:dyDescent="0.15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</row>
    <row r="138" spans="1:46" ht="14" x14ac:dyDescent="0.15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</row>
    <row r="139" spans="1:46" ht="14" x14ac:dyDescent="0.15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</row>
    <row r="140" spans="1:46" ht="14" x14ac:dyDescent="0.15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</row>
    <row r="141" spans="1:46" ht="14" x14ac:dyDescent="0.15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</row>
    <row r="142" spans="1:46" ht="14" x14ac:dyDescent="0.15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</row>
    <row r="143" spans="1:46" ht="14" x14ac:dyDescent="0.15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</row>
    <row r="144" spans="1:46" ht="14" x14ac:dyDescent="0.15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</row>
    <row r="145" spans="1:46" ht="14" x14ac:dyDescent="0.15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</row>
    <row r="146" spans="1:46" ht="14" x14ac:dyDescent="0.15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</row>
    <row r="147" spans="1:46" ht="14" x14ac:dyDescent="0.15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</row>
    <row r="148" spans="1:46" ht="14" x14ac:dyDescent="0.15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</row>
    <row r="149" spans="1:46" ht="14" x14ac:dyDescent="0.15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</row>
    <row r="150" spans="1:46" ht="14" x14ac:dyDescent="0.15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</row>
    <row r="151" spans="1:46" ht="14" x14ac:dyDescent="0.15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</row>
    <row r="152" spans="1:46" ht="14" x14ac:dyDescent="0.15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</row>
    <row r="153" spans="1:46" ht="14" x14ac:dyDescent="0.15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</row>
    <row r="154" spans="1:46" ht="14" x14ac:dyDescent="0.15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</row>
    <row r="155" spans="1:46" ht="14" x14ac:dyDescent="0.1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</row>
    <row r="156" spans="1:46" ht="14" x14ac:dyDescent="0.15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</row>
    <row r="157" spans="1:46" ht="14" x14ac:dyDescent="0.15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</row>
    <row r="158" spans="1:46" ht="14" x14ac:dyDescent="0.15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</row>
    <row r="159" spans="1:46" ht="14" x14ac:dyDescent="0.15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</row>
    <row r="160" spans="1:46" ht="14" x14ac:dyDescent="0.15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</row>
    <row r="161" spans="1:46" ht="14" x14ac:dyDescent="0.15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</row>
    <row r="162" spans="1:46" ht="14" x14ac:dyDescent="0.15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</row>
    <row r="163" spans="1:46" ht="14" x14ac:dyDescent="0.15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</row>
    <row r="164" spans="1:46" ht="14" x14ac:dyDescent="0.15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</row>
    <row r="165" spans="1:46" ht="14" x14ac:dyDescent="0.15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</row>
    <row r="166" spans="1:46" ht="14" x14ac:dyDescent="0.15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</row>
    <row r="167" spans="1:46" ht="14" x14ac:dyDescent="0.15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</row>
    <row r="168" spans="1:46" ht="14" x14ac:dyDescent="0.15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</row>
    <row r="169" spans="1:46" ht="14" x14ac:dyDescent="0.15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</row>
    <row r="170" spans="1:46" ht="14" x14ac:dyDescent="0.15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</row>
    <row r="171" spans="1:46" ht="14" x14ac:dyDescent="0.15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</row>
    <row r="172" spans="1:46" ht="14" x14ac:dyDescent="0.15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</row>
    <row r="173" spans="1:46" ht="14" x14ac:dyDescent="0.15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</row>
    <row r="174" spans="1:46" ht="14" x14ac:dyDescent="0.15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</row>
    <row r="175" spans="1:46" ht="14" x14ac:dyDescent="0.15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</row>
    <row r="176" spans="1:46" ht="14" x14ac:dyDescent="0.15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</row>
    <row r="177" spans="1:46" ht="14" x14ac:dyDescent="0.15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</row>
    <row r="178" spans="1:46" ht="14" x14ac:dyDescent="0.15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</row>
    <row r="179" spans="1:46" ht="14" x14ac:dyDescent="0.15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</row>
    <row r="180" spans="1:46" ht="14" x14ac:dyDescent="0.15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</row>
    <row r="181" spans="1:46" ht="14" x14ac:dyDescent="0.15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</row>
    <row r="182" spans="1:46" ht="14" x14ac:dyDescent="0.15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</row>
    <row r="183" spans="1:46" ht="14" x14ac:dyDescent="0.15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</row>
    <row r="184" spans="1:46" ht="14" x14ac:dyDescent="0.15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</row>
    <row r="185" spans="1:46" ht="14" x14ac:dyDescent="0.15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</row>
    <row r="186" spans="1:46" ht="14" x14ac:dyDescent="0.1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</row>
    <row r="187" spans="1:46" ht="14" x14ac:dyDescent="0.15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</row>
    <row r="188" spans="1:46" ht="14" x14ac:dyDescent="0.15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</row>
    <row r="189" spans="1:46" ht="14" x14ac:dyDescent="0.15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</row>
    <row r="190" spans="1:46" ht="14" x14ac:dyDescent="0.15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</row>
    <row r="191" spans="1:46" ht="14" x14ac:dyDescent="0.15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</row>
    <row r="192" spans="1:46" ht="14" x14ac:dyDescent="0.15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</row>
    <row r="193" spans="1:46" ht="14" x14ac:dyDescent="0.15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</row>
    <row r="194" spans="1:46" ht="14" x14ac:dyDescent="0.15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</row>
    <row r="195" spans="1:46" ht="14" x14ac:dyDescent="0.15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</row>
    <row r="196" spans="1:46" ht="14" x14ac:dyDescent="0.15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</row>
    <row r="197" spans="1:46" ht="14" x14ac:dyDescent="0.15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</row>
    <row r="198" spans="1:46" ht="14" x14ac:dyDescent="0.15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</row>
    <row r="199" spans="1:46" ht="14" x14ac:dyDescent="0.15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</row>
    <row r="200" spans="1:46" ht="14" x14ac:dyDescent="0.15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</row>
    <row r="201" spans="1:46" ht="14" x14ac:dyDescent="0.15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</row>
    <row r="202" spans="1:46" ht="14" x14ac:dyDescent="0.15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</row>
    <row r="203" spans="1:46" ht="14" x14ac:dyDescent="0.15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</row>
    <row r="204" spans="1:46" ht="14" x14ac:dyDescent="0.15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</row>
    <row r="205" spans="1:46" ht="14" x14ac:dyDescent="0.15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</row>
    <row r="206" spans="1:46" ht="14" x14ac:dyDescent="0.15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</row>
    <row r="207" spans="1:46" ht="14" x14ac:dyDescent="0.15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</row>
    <row r="208" spans="1:46" ht="14" x14ac:dyDescent="0.15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</row>
    <row r="209" spans="1:46" ht="14" x14ac:dyDescent="0.15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</row>
    <row r="210" spans="1:46" ht="14" x14ac:dyDescent="0.15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</row>
    <row r="211" spans="1:46" ht="14" x14ac:dyDescent="0.15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</row>
    <row r="212" spans="1:46" ht="14" x14ac:dyDescent="0.15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</row>
    <row r="213" spans="1:46" ht="14" x14ac:dyDescent="0.15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</row>
    <row r="214" spans="1:46" ht="14" x14ac:dyDescent="0.15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</row>
    <row r="215" spans="1:46" ht="14" x14ac:dyDescent="0.15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</row>
    <row r="216" spans="1:46" ht="14" x14ac:dyDescent="0.15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</row>
    <row r="217" spans="1:46" ht="14" x14ac:dyDescent="0.15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</row>
    <row r="218" spans="1:46" ht="14" x14ac:dyDescent="0.1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</row>
    <row r="219" spans="1:46" ht="14" x14ac:dyDescent="0.1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</row>
    <row r="220" spans="1:46" ht="14" x14ac:dyDescent="0.15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</row>
    <row r="221" spans="1:46" ht="14" x14ac:dyDescent="0.15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</row>
    <row r="222" spans="1:46" ht="14" x14ac:dyDescent="0.1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</row>
    <row r="223" spans="1:46" ht="14" x14ac:dyDescent="0.15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</row>
    <row r="224" spans="1:46" ht="14" x14ac:dyDescent="0.1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</row>
    <row r="225" spans="1:46" ht="14" x14ac:dyDescent="0.1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</row>
    <row r="226" spans="1:46" ht="14" x14ac:dyDescent="0.1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</row>
    <row r="227" spans="1:46" ht="14" x14ac:dyDescent="0.1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</row>
    <row r="228" spans="1:46" ht="14" x14ac:dyDescent="0.1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</row>
    <row r="229" spans="1:46" ht="14" x14ac:dyDescent="0.1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</row>
    <row r="230" spans="1:46" ht="14" x14ac:dyDescent="0.1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</row>
    <row r="231" spans="1:46" ht="14" x14ac:dyDescent="0.1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</row>
    <row r="232" spans="1:46" ht="14" x14ac:dyDescent="0.15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</row>
    <row r="233" spans="1:46" ht="14" x14ac:dyDescent="0.15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</row>
    <row r="234" spans="1:46" ht="14" x14ac:dyDescent="0.1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</row>
    <row r="235" spans="1:46" ht="14" x14ac:dyDescent="0.1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</row>
    <row r="236" spans="1:46" ht="14" x14ac:dyDescent="0.1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</row>
    <row r="237" spans="1:46" ht="14" x14ac:dyDescent="0.15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</row>
    <row r="238" spans="1:46" ht="14" x14ac:dyDescent="0.15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</row>
    <row r="239" spans="1:46" ht="14" x14ac:dyDescent="0.1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</row>
    <row r="240" spans="1:46" ht="14" x14ac:dyDescent="0.15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</row>
    <row r="241" spans="1:46" ht="14" x14ac:dyDescent="0.1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</row>
    <row r="242" spans="1:46" ht="14" x14ac:dyDescent="0.15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</row>
    <row r="243" spans="1:46" ht="14" x14ac:dyDescent="0.15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</row>
    <row r="244" spans="1:46" ht="14" x14ac:dyDescent="0.1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</row>
    <row r="245" spans="1:46" ht="14" x14ac:dyDescent="0.1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</row>
    <row r="246" spans="1:46" ht="14" x14ac:dyDescent="0.15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</row>
    <row r="247" spans="1:46" ht="14" x14ac:dyDescent="0.15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</row>
    <row r="248" spans="1:46" ht="14" x14ac:dyDescent="0.15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</row>
    <row r="249" spans="1:46" ht="14" x14ac:dyDescent="0.1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</row>
    <row r="250" spans="1:46" ht="14" x14ac:dyDescent="0.15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</row>
    <row r="251" spans="1:46" ht="14" x14ac:dyDescent="0.15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</row>
    <row r="252" spans="1:46" ht="14" x14ac:dyDescent="0.1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</row>
    <row r="253" spans="1:46" ht="14" x14ac:dyDescent="0.15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</row>
    <row r="254" spans="1:46" ht="14" x14ac:dyDescent="0.15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</row>
    <row r="255" spans="1:46" ht="14" x14ac:dyDescent="0.1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</row>
    <row r="256" spans="1:46" ht="14" x14ac:dyDescent="0.15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</row>
    <row r="257" spans="1:46" ht="14" x14ac:dyDescent="0.1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</row>
    <row r="258" spans="1:46" ht="14" x14ac:dyDescent="0.15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</row>
    <row r="259" spans="1:46" ht="14" x14ac:dyDescent="0.15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</row>
    <row r="260" spans="1:46" ht="14" x14ac:dyDescent="0.15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</row>
    <row r="261" spans="1:46" ht="14" x14ac:dyDescent="0.15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</row>
    <row r="262" spans="1:46" ht="14" x14ac:dyDescent="0.15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</row>
    <row r="263" spans="1:46" ht="14" x14ac:dyDescent="0.15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</row>
    <row r="264" spans="1:46" ht="14" x14ac:dyDescent="0.15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</row>
    <row r="265" spans="1:46" ht="14" x14ac:dyDescent="0.1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</row>
    <row r="266" spans="1:46" ht="14" x14ac:dyDescent="0.15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</row>
    <row r="267" spans="1:46" ht="14" x14ac:dyDescent="0.15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</row>
    <row r="268" spans="1:46" ht="14" x14ac:dyDescent="0.15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</row>
    <row r="269" spans="1:46" ht="14" x14ac:dyDescent="0.15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</row>
    <row r="270" spans="1:46" ht="14" x14ac:dyDescent="0.15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</row>
    <row r="271" spans="1:46" ht="14" x14ac:dyDescent="0.15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</row>
    <row r="272" spans="1:46" ht="14" x14ac:dyDescent="0.15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</row>
    <row r="273" spans="1:46" ht="14" x14ac:dyDescent="0.15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</row>
    <row r="274" spans="1:46" ht="14" x14ac:dyDescent="0.15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</row>
    <row r="275" spans="1:46" ht="14" x14ac:dyDescent="0.15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</row>
    <row r="276" spans="1:46" ht="14" x14ac:dyDescent="0.15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</row>
    <row r="277" spans="1:46" ht="14" x14ac:dyDescent="0.15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</row>
    <row r="278" spans="1:46" ht="14" x14ac:dyDescent="0.15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</row>
    <row r="279" spans="1:46" ht="14" x14ac:dyDescent="0.15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</row>
    <row r="280" spans="1:46" ht="14" x14ac:dyDescent="0.15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</row>
    <row r="281" spans="1:46" ht="14" x14ac:dyDescent="0.15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</row>
    <row r="282" spans="1:46" ht="14" x14ac:dyDescent="0.15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</row>
    <row r="283" spans="1:46" ht="14" x14ac:dyDescent="0.15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</row>
    <row r="284" spans="1:46" ht="14" x14ac:dyDescent="0.15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</row>
    <row r="285" spans="1:46" ht="14" x14ac:dyDescent="0.15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</row>
    <row r="286" spans="1:46" ht="14" x14ac:dyDescent="0.15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</row>
    <row r="287" spans="1:46" ht="14" x14ac:dyDescent="0.15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</row>
    <row r="288" spans="1:46" ht="14" x14ac:dyDescent="0.15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</row>
    <row r="289" spans="1:46" ht="14" x14ac:dyDescent="0.15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</row>
    <row r="290" spans="1:46" ht="14" x14ac:dyDescent="0.15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</row>
    <row r="291" spans="1:46" ht="14" x14ac:dyDescent="0.15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</row>
    <row r="292" spans="1:46" ht="14" x14ac:dyDescent="0.15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</row>
    <row r="293" spans="1:46" ht="14" x14ac:dyDescent="0.15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</row>
    <row r="294" spans="1:46" ht="14" x14ac:dyDescent="0.15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</row>
    <row r="295" spans="1:46" ht="14" x14ac:dyDescent="0.15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</row>
    <row r="296" spans="1:46" ht="14" x14ac:dyDescent="0.15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</row>
    <row r="297" spans="1:46" ht="14" x14ac:dyDescent="0.15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</row>
    <row r="298" spans="1:46" ht="14" x14ac:dyDescent="0.15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</row>
    <row r="299" spans="1:46" ht="14" x14ac:dyDescent="0.15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</row>
    <row r="300" spans="1:46" ht="14" x14ac:dyDescent="0.15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</row>
    <row r="301" spans="1:46" ht="14" x14ac:dyDescent="0.15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</row>
    <row r="302" spans="1:46" ht="14" x14ac:dyDescent="0.15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</row>
    <row r="303" spans="1:46" ht="14" x14ac:dyDescent="0.15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</row>
    <row r="304" spans="1:46" ht="14" x14ac:dyDescent="0.15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</row>
    <row r="305" spans="1:46" ht="14" x14ac:dyDescent="0.1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</row>
    <row r="306" spans="1:46" ht="14" x14ac:dyDescent="0.15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</row>
    <row r="307" spans="1:46" ht="14" x14ac:dyDescent="0.15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</row>
    <row r="308" spans="1:46" ht="14" x14ac:dyDescent="0.15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</row>
    <row r="309" spans="1:46" ht="14" x14ac:dyDescent="0.15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</row>
    <row r="310" spans="1:46" ht="14" x14ac:dyDescent="0.15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</row>
    <row r="311" spans="1:46" ht="14" x14ac:dyDescent="0.15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</row>
    <row r="312" spans="1:46" ht="14" x14ac:dyDescent="0.15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</row>
    <row r="313" spans="1:46" ht="14" x14ac:dyDescent="0.15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</row>
    <row r="314" spans="1:46" ht="14" x14ac:dyDescent="0.15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</row>
    <row r="315" spans="1:46" ht="14" x14ac:dyDescent="0.1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</row>
    <row r="316" spans="1:46" ht="14" x14ac:dyDescent="0.1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</row>
    <row r="317" spans="1:46" ht="14" x14ac:dyDescent="0.15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</row>
    <row r="318" spans="1:46" ht="14" x14ac:dyDescent="0.15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</row>
    <row r="319" spans="1:46" ht="14" x14ac:dyDescent="0.15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</row>
    <row r="320" spans="1:46" ht="14" x14ac:dyDescent="0.15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</row>
    <row r="321" spans="1:46" ht="14" x14ac:dyDescent="0.15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</row>
    <row r="322" spans="1:46" ht="14" x14ac:dyDescent="0.15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</row>
    <row r="323" spans="1:46" ht="14" x14ac:dyDescent="0.15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</row>
    <row r="324" spans="1:46" ht="14" x14ac:dyDescent="0.15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</row>
    <row r="325" spans="1:46" ht="14" x14ac:dyDescent="0.1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</row>
    <row r="326" spans="1:46" ht="14" x14ac:dyDescent="0.15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</row>
    <row r="327" spans="1:46" ht="14" x14ac:dyDescent="0.15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</row>
    <row r="328" spans="1:46" ht="14" x14ac:dyDescent="0.15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</row>
    <row r="329" spans="1:46" ht="14" x14ac:dyDescent="0.15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</row>
    <row r="330" spans="1:46" ht="14" x14ac:dyDescent="0.15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</row>
    <row r="331" spans="1:46" ht="14" x14ac:dyDescent="0.15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</row>
  </sheetData>
  <sheetProtection algorithmName="SHA-512" hashValue="PGXnK1ReKXwsfYtXGwhvGvTOslfWD6NZkNwNNlUD3qaN0mdIZ9ShtpzBwUyI8pMhxh0i/g6Aq5ZFyyzmLulOjw==" saltValue="4qkh9motpb3saXpkYLiTyQ==" spinCount="100000" sheet="1" objects="1" scenarios="1"/>
  <phoneticPr fontId="3" type="noConversion"/>
  <conditionalFormatting sqref="A8:Q16 A25:Q32 A41:Q49">
    <cfRule type="expression" dxfId="0" priority="1">
      <formula>MOD(ROW(),2)=0</formula>
    </cfRule>
  </conditionalFormatting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rgb="FFFFFF00"/>
  </sheetPr>
  <dimension ref="A1:FH545"/>
  <sheetViews>
    <sheetView workbookViewId="0">
      <selection activeCell="V44" sqref="V44"/>
    </sheetView>
  </sheetViews>
  <sheetFormatPr baseColWidth="10" defaultRowHeight="13" x14ac:dyDescent="0.15"/>
  <cols>
    <col min="1" max="1" width="19.33203125" style="66" customWidth="1"/>
    <col min="2" max="2" width="15.6640625" style="66" customWidth="1"/>
    <col min="3" max="3" width="10.83203125" style="66"/>
    <col min="4" max="4" width="12.6640625" style="66" customWidth="1"/>
    <col min="5" max="5" width="12" style="66" customWidth="1"/>
    <col min="6" max="6" width="12.33203125" style="66" customWidth="1"/>
    <col min="7" max="7" width="12.5" style="66" customWidth="1"/>
    <col min="8" max="8" width="12.1640625" style="66" customWidth="1"/>
    <col min="9" max="16384" width="10.83203125" style="66"/>
  </cols>
  <sheetData>
    <row r="1" spans="1:164" ht="14" x14ac:dyDescent="0.15">
      <c r="A1" s="70" t="s">
        <v>24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</row>
    <row r="2" spans="1:164" ht="14" x14ac:dyDescent="0.15">
      <c r="A2" s="71" t="s">
        <v>21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</row>
    <row r="3" spans="1:164" ht="15" thickBot="1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</row>
    <row r="4" spans="1:164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</row>
    <row r="5" spans="1:164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</row>
    <row r="6" spans="1:164" ht="14" x14ac:dyDescent="0.15">
      <c r="A6" s="75"/>
      <c r="B6" s="47"/>
      <c r="C6" s="47"/>
      <c r="D6" s="47"/>
      <c r="E6" s="47"/>
      <c r="F6" s="47"/>
      <c r="G6" s="47"/>
      <c r="H6" s="76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</row>
    <row r="7" spans="1:164" ht="30" x14ac:dyDescent="0.15">
      <c r="A7" s="129" t="s">
        <v>144</v>
      </c>
      <c r="B7" s="121" t="s">
        <v>320</v>
      </c>
      <c r="C7" s="120" t="s">
        <v>204</v>
      </c>
      <c r="D7" s="120" t="s">
        <v>22</v>
      </c>
      <c r="E7" s="122" t="s">
        <v>205</v>
      </c>
      <c r="F7" s="120" t="s">
        <v>206</v>
      </c>
      <c r="G7" s="123" t="s">
        <v>207</v>
      </c>
      <c r="H7" s="128" t="s">
        <v>23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</row>
    <row r="8" spans="1:164" ht="15" thickBot="1" x14ac:dyDescent="0.2">
      <c r="A8" s="78" t="str">
        <f>'ERG Apr 2016'!K2</f>
        <v>Ergon Energy</v>
      </c>
      <c r="B8" s="79" t="str">
        <f>'ERG Apr 2016'!L2</f>
        <v>Regulated</v>
      </c>
      <c r="C8" s="80">
        <f>91*'ERG Apr 2016'!M2/100</f>
        <v>118.80596000000001</v>
      </c>
      <c r="D8" s="80">
        <f>$C$5*'ERG Apr 2016'!N2/100</f>
        <v>1124.0500000000002</v>
      </c>
      <c r="E8" s="81">
        <v>0</v>
      </c>
      <c r="F8" s="82">
        <f>SUM(C8:E8)</f>
        <v>1242.8559600000001</v>
      </c>
      <c r="G8" s="83">
        <f>F8*4</f>
        <v>4971.4238400000004</v>
      </c>
      <c r="H8" s="84">
        <f>G8*1.1</f>
        <v>5468.5662240000011</v>
      </c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</row>
    <row r="9" spans="1:164" ht="14" x14ac:dyDescent="0.15">
      <c r="A9" s="85"/>
      <c r="B9" s="85"/>
      <c r="C9" s="85"/>
      <c r="D9" s="85"/>
      <c r="E9" s="85"/>
      <c r="F9" s="85"/>
      <c r="G9" s="85"/>
      <c r="H9" s="85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</row>
    <row r="10" spans="1:164" ht="15" thickBot="1" x14ac:dyDescent="0.2">
      <c r="A10" s="85"/>
      <c r="B10" s="85"/>
      <c r="C10" s="85"/>
      <c r="D10" s="85"/>
      <c r="E10" s="85"/>
      <c r="F10" s="85"/>
      <c r="G10" s="85"/>
      <c r="H10" s="85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</row>
    <row r="11" spans="1:164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</row>
    <row r="12" spans="1:164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</row>
    <row r="13" spans="1:164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</row>
    <row r="14" spans="1:164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</row>
    <row r="15" spans="1:164" ht="14" x14ac:dyDescent="0.15">
      <c r="A15" s="75"/>
      <c r="B15" s="47"/>
      <c r="C15" s="88"/>
      <c r="D15" s="88"/>
      <c r="E15" s="88"/>
      <c r="F15" s="89"/>
      <c r="G15" s="47"/>
      <c r="H15" s="76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</row>
    <row r="16" spans="1:164" ht="30" x14ac:dyDescent="0.15">
      <c r="A16" s="129" t="s">
        <v>144</v>
      </c>
      <c r="B16" s="121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</row>
    <row r="17" spans="1:164" ht="15" thickBot="1" x14ac:dyDescent="0.2">
      <c r="A17" s="78" t="str">
        <f>'ERG Apr 2016'!K3</f>
        <v>Ergon Energy</v>
      </c>
      <c r="B17" s="79" t="str">
        <f>'ERG Apr 2016'!L3</f>
        <v>Regulated</v>
      </c>
      <c r="C17" s="80">
        <f>91*'ERG Apr 2016'!M3/100</f>
        <v>118.80596000000001</v>
      </c>
      <c r="D17" s="80">
        <f>(C12*C13)*'ERG Apr 2016'!N3/100</f>
        <v>786.83500000000004</v>
      </c>
      <c r="E17" s="81">
        <f>(C12*C14)*'ERG Apr 2016'!AF3/100</f>
        <v>186.72</v>
      </c>
      <c r="F17" s="82">
        <f>SUM(C17:E17)</f>
        <v>1092.36096</v>
      </c>
      <c r="G17" s="83">
        <f>F17*4</f>
        <v>4369.4438399999999</v>
      </c>
      <c r="H17" s="84">
        <f>G17*1.1</f>
        <v>4806.3882240000003</v>
      </c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</row>
    <row r="18" spans="1:164" ht="14" x14ac:dyDescent="0.15">
      <c r="A18" s="85"/>
      <c r="B18" s="85"/>
      <c r="C18" s="85"/>
      <c r="D18" s="85"/>
      <c r="E18" s="85"/>
      <c r="F18" s="85"/>
      <c r="G18" s="85"/>
      <c r="H18" s="85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</row>
    <row r="19" spans="1:164" ht="15" thickBot="1" x14ac:dyDescent="0.2">
      <c r="A19" s="85"/>
      <c r="B19" s="85"/>
      <c r="C19" s="85"/>
      <c r="D19" s="85"/>
      <c r="E19" s="85"/>
      <c r="F19" s="85"/>
      <c r="G19" s="85"/>
      <c r="H19" s="85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</row>
    <row r="20" spans="1:164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</row>
    <row r="21" spans="1:164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</row>
    <row r="22" spans="1:164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</row>
    <row r="23" spans="1:164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</row>
    <row r="24" spans="1:164" ht="14" x14ac:dyDescent="0.15">
      <c r="A24" s="75"/>
      <c r="B24" s="47"/>
      <c r="C24" s="47"/>
      <c r="D24" s="47"/>
      <c r="E24" s="47"/>
      <c r="F24" s="47"/>
      <c r="G24" s="47"/>
      <c r="H24" s="76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</row>
    <row r="25" spans="1:164" ht="30" x14ac:dyDescent="0.15">
      <c r="A25" s="129" t="s">
        <v>144</v>
      </c>
      <c r="B25" s="121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</row>
    <row r="26" spans="1:164" ht="15" thickBot="1" x14ac:dyDescent="0.2">
      <c r="A26" s="78" t="str">
        <f>'ERG Apr 2016'!K4</f>
        <v>Ergon Energy</v>
      </c>
      <c r="B26" s="79" t="str">
        <f>'ERG Apr 2016'!L4</f>
        <v>Regulated</v>
      </c>
      <c r="C26" s="80">
        <f>91*'ERG Apr 2016'!M4/100</f>
        <v>118.80596000000001</v>
      </c>
      <c r="D26" s="90">
        <f>(C21*C22)*'ERG Apr 2016'!N4/100</f>
        <v>858.06</v>
      </c>
      <c r="E26" s="80">
        <f>(C21*C23)*'ERG Apr 2016'!W4/100</f>
        <v>288.13499999999999</v>
      </c>
      <c r="F26" s="82">
        <f>SUM(C26:E26)</f>
        <v>1265.0009599999998</v>
      </c>
      <c r="G26" s="83">
        <f>F26*4</f>
        <v>5060.0038399999994</v>
      </c>
      <c r="H26" s="84">
        <f>G26*1.1</f>
        <v>5566.0042239999993</v>
      </c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</row>
    <row r="27" spans="1:164" ht="14" x14ac:dyDescent="0.15">
      <c r="A27" s="85"/>
      <c r="B27" s="85"/>
      <c r="C27" s="85"/>
      <c r="D27" s="85"/>
      <c r="E27" s="85"/>
      <c r="F27" s="85"/>
      <c r="G27" s="85"/>
      <c r="H27" s="85"/>
      <c r="I27" s="85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</row>
    <row r="28" spans="1:164" ht="14" x14ac:dyDescent="0.15">
      <c r="A28" s="85"/>
      <c r="B28" s="85"/>
      <c r="C28" s="85"/>
      <c r="D28" s="85"/>
      <c r="E28" s="85"/>
      <c r="F28" s="85"/>
      <c r="G28" s="85"/>
      <c r="H28" s="85"/>
      <c r="I28" s="85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</row>
    <row r="29" spans="1:164" ht="14" x14ac:dyDescent="0.15">
      <c r="A29" s="85"/>
      <c r="B29" s="85"/>
      <c r="C29" s="85"/>
      <c r="D29" s="85"/>
      <c r="E29" s="85"/>
      <c r="F29" s="85"/>
      <c r="G29" s="85"/>
      <c r="H29" s="85"/>
      <c r="I29" s="85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</row>
    <row r="30" spans="1:164" ht="14" x14ac:dyDescent="0.15">
      <c r="A30" s="85"/>
      <c r="B30" s="85"/>
      <c r="C30" s="85"/>
      <c r="D30" s="85"/>
      <c r="E30" s="85"/>
      <c r="F30" s="85"/>
      <c r="G30" s="85"/>
      <c r="H30" s="85"/>
      <c r="I30" s="85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</row>
    <row r="31" spans="1:164" ht="14" x14ac:dyDescent="0.15">
      <c r="A31" s="85"/>
      <c r="B31" s="85"/>
      <c r="C31" s="85"/>
      <c r="D31" s="85"/>
      <c r="E31" s="85"/>
      <c r="F31" s="85"/>
      <c r="G31" s="85"/>
      <c r="H31" s="85"/>
      <c r="I31" s="85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</row>
    <row r="32" spans="1:164" ht="14" x14ac:dyDescent="0.15">
      <c r="A32" s="85"/>
      <c r="B32" s="85"/>
      <c r="C32" s="85"/>
      <c r="D32" s="85"/>
      <c r="E32" s="85"/>
      <c r="F32" s="85"/>
      <c r="G32" s="85"/>
      <c r="H32" s="85"/>
      <c r="I32" s="85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</row>
    <row r="33" spans="1:164" ht="14" x14ac:dyDescent="0.15">
      <c r="A33" s="85"/>
      <c r="B33" s="85"/>
      <c r="C33" s="85"/>
      <c r="D33" s="85"/>
      <c r="E33" s="85"/>
      <c r="F33" s="85"/>
      <c r="G33" s="85"/>
      <c r="H33" s="85"/>
      <c r="I33" s="85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</row>
    <row r="34" spans="1:164" ht="14" x14ac:dyDescent="0.15">
      <c r="A34" s="85"/>
      <c r="B34" s="85"/>
      <c r="C34" s="85"/>
      <c r="D34" s="85"/>
      <c r="E34" s="85"/>
      <c r="F34" s="85"/>
      <c r="G34" s="85"/>
      <c r="H34" s="85"/>
      <c r="I34" s="85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</row>
    <row r="35" spans="1:164" ht="14" x14ac:dyDescent="0.15">
      <c r="A35" s="85"/>
      <c r="B35" s="85"/>
      <c r="C35" s="85"/>
      <c r="D35" s="85"/>
      <c r="E35" s="85"/>
      <c r="F35" s="85"/>
      <c r="G35" s="85"/>
      <c r="H35" s="85"/>
      <c r="I35" s="85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</row>
    <row r="36" spans="1:164" ht="14" x14ac:dyDescent="0.15">
      <c r="A36" s="85"/>
      <c r="B36" s="85"/>
      <c r="C36" s="85"/>
      <c r="D36" s="85"/>
      <c r="E36" s="85"/>
      <c r="F36" s="85"/>
      <c r="G36" s="85"/>
      <c r="H36" s="85"/>
      <c r="I36" s="85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</row>
    <row r="37" spans="1:164" ht="14" x14ac:dyDescent="0.15">
      <c r="A37" s="85"/>
      <c r="B37" s="85"/>
      <c r="C37" s="85"/>
      <c r="D37" s="85"/>
      <c r="E37" s="85"/>
      <c r="F37" s="85"/>
      <c r="G37" s="85"/>
      <c r="H37" s="85"/>
      <c r="I37" s="85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</row>
    <row r="38" spans="1:164" ht="14" x14ac:dyDescent="0.15">
      <c r="A38" s="85"/>
      <c r="B38" s="85"/>
      <c r="C38" s="85"/>
      <c r="D38" s="85"/>
      <c r="E38" s="85"/>
      <c r="F38" s="85"/>
      <c r="G38" s="85"/>
      <c r="H38" s="85"/>
      <c r="I38" s="85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</row>
    <row r="39" spans="1:164" ht="14" x14ac:dyDescent="0.15">
      <c r="A39" s="85"/>
      <c r="B39" s="85"/>
      <c r="C39" s="85"/>
      <c r="D39" s="85"/>
      <c r="E39" s="85"/>
      <c r="F39" s="85"/>
      <c r="G39" s="85"/>
      <c r="H39" s="85"/>
      <c r="I39" s="85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</row>
    <row r="40" spans="1:164" ht="14" x14ac:dyDescent="0.15">
      <c r="A40" s="85"/>
      <c r="B40" s="85"/>
      <c r="C40" s="85"/>
      <c r="D40" s="85"/>
      <c r="E40" s="85"/>
      <c r="F40" s="85"/>
      <c r="G40" s="85"/>
      <c r="H40" s="85"/>
      <c r="I40" s="85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</row>
    <row r="41" spans="1:164" ht="14" x14ac:dyDescent="0.15">
      <c r="A41" s="85"/>
      <c r="B41" s="85"/>
      <c r="C41" s="85"/>
      <c r="D41" s="85"/>
      <c r="E41" s="85"/>
      <c r="F41" s="85"/>
      <c r="G41" s="85"/>
      <c r="H41" s="85"/>
      <c r="I41" s="85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</row>
    <row r="42" spans="1:164" ht="14" x14ac:dyDescent="0.15">
      <c r="A42" s="85"/>
      <c r="B42" s="85"/>
      <c r="C42" s="85"/>
      <c r="D42" s="85"/>
      <c r="E42" s="85"/>
      <c r="F42" s="85"/>
      <c r="G42" s="85"/>
      <c r="H42" s="85"/>
      <c r="I42" s="85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</row>
    <row r="43" spans="1:164" ht="14" x14ac:dyDescent="0.15">
      <c r="A43" s="85"/>
      <c r="B43" s="85"/>
      <c r="C43" s="85"/>
      <c r="D43" s="85"/>
      <c r="E43" s="85"/>
      <c r="F43" s="85"/>
      <c r="G43" s="85"/>
      <c r="H43" s="85"/>
      <c r="I43" s="85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</row>
    <row r="44" spans="1:164" ht="14" x14ac:dyDescent="0.15">
      <c r="A44" s="85"/>
      <c r="B44" s="85"/>
      <c r="C44" s="85"/>
      <c r="D44" s="85"/>
      <c r="E44" s="85"/>
      <c r="F44" s="85"/>
      <c r="G44" s="85"/>
      <c r="H44" s="85"/>
      <c r="I44" s="85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</row>
    <row r="45" spans="1:164" ht="14" x14ac:dyDescent="0.15">
      <c r="A45" s="85"/>
      <c r="B45" s="85"/>
      <c r="C45" s="85"/>
      <c r="D45" s="85"/>
      <c r="E45" s="85"/>
      <c r="F45" s="85"/>
      <c r="G45" s="85"/>
      <c r="H45" s="85"/>
      <c r="I45" s="85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</row>
    <row r="46" spans="1:164" ht="14" x14ac:dyDescent="0.15">
      <c r="A46" s="85"/>
      <c r="B46" s="85"/>
      <c r="C46" s="85"/>
      <c r="D46" s="85"/>
      <c r="E46" s="85"/>
      <c r="F46" s="85"/>
      <c r="G46" s="85"/>
      <c r="H46" s="85"/>
      <c r="I46" s="85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</row>
    <row r="47" spans="1:164" ht="14" x14ac:dyDescent="0.15">
      <c r="A47" s="85"/>
      <c r="B47" s="85"/>
      <c r="C47" s="85"/>
      <c r="D47" s="85"/>
      <c r="E47" s="85"/>
      <c r="F47" s="85"/>
      <c r="G47" s="85"/>
      <c r="H47" s="85"/>
      <c r="I47" s="85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</row>
    <row r="48" spans="1:164" ht="14" x14ac:dyDescent="0.15">
      <c r="A48" s="85"/>
      <c r="B48" s="85"/>
      <c r="C48" s="85"/>
      <c r="D48" s="85"/>
      <c r="E48" s="85"/>
      <c r="F48" s="85"/>
      <c r="G48" s="85"/>
      <c r="H48" s="85"/>
      <c r="I48" s="85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</row>
    <row r="49" spans="1:164" ht="14" x14ac:dyDescent="0.15">
      <c r="A49" s="85"/>
      <c r="B49" s="85"/>
      <c r="C49" s="85"/>
      <c r="D49" s="85"/>
      <c r="E49" s="85"/>
      <c r="F49" s="85"/>
      <c r="G49" s="85"/>
      <c r="H49" s="85"/>
      <c r="I49" s="85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</row>
    <row r="50" spans="1:164" ht="14" x14ac:dyDescent="0.15">
      <c r="A50" s="85"/>
      <c r="B50" s="85"/>
      <c r="C50" s="85"/>
      <c r="D50" s="85"/>
      <c r="E50" s="85"/>
      <c r="F50" s="85"/>
      <c r="G50" s="85"/>
      <c r="H50" s="85"/>
      <c r="I50" s="85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</row>
    <row r="51" spans="1:164" ht="14" x14ac:dyDescent="0.15">
      <c r="A51" s="85"/>
      <c r="B51" s="85"/>
      <c r="C51" s="85"/>
      <c r="D51" s="85"/>
      <c r="E51" s="85"/>
      <c r="F51" s="85"/>
      <c r="G51" s="85"/>
      <c r="H51" s="85"/>
      <c r="I51" s="85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</row>
    <row r="52" spans="1:164" ht="14" x14ac:dyDescent="0.15">
      <c r="A52" s="85"/>
      <c r="B52" s="85"/>
      <c r="C52" s="85"/>
      <c r="D52" s="85"/>
      <c r="E52" s="85"/>
      <c r="F52" s="85"/>
      <c r="G52" s="85"/>
      <c r="H52" s="85"/>
      <c r="I52" s="85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</row>
    <row r="53" spans="1:164" ht="14" x14ac:dyDescent="0.15">
      <c r="A53" s="85"/>
      <c r="B53" s="85"/>
      <c r="C53" s="85"/>
      <c r="D53" s="85"/>
      <c r="E53" s="85"/>
      <c r="F53" s="85"/>
      <c r="G53" s="85"/>
      <c r="H53" s="85"/>
      <c r="I53" s="85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</row>
    <row r="54" spans="1:164" ht="14" x14ac:dyDescent="0.15">
      <c r="A54" s="85"/>
      <c r="B54" s="85"/>
      <c r="C54" s="85"/>
      <c r="D54" s="85"/>
      <c r="E54" s="85"/>
      <c r="F54" s="85"/>
      <c r="G54" s="85"/>
      <c r="H54" s="85"/>
      <c r="I54" s="85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</row>
    <row r="55" spans="1:164" ht="14" x14ac:dyDescent="0.15">
      <c r="A55" s="85"/>
      <c r="B55" s="85"/>
      <c r="C55" s="85"/>
      <c r="D55" s="85"/>
      <c r="E55" s="85"/>
      <c r="F55" s="85"/>
      <c r="G55" s="85"/>
      <c r="H55" s="85"/>
      <c r="I55" s="85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</row>
    <row r="56" spans="1:164" ht="14" x14ac:dyDescent="0.15">
      <c r="A56" s="85"/>
      <c r="B56" s="85"/>
      <c r="C56" s="85"/>
      <c r="D56" s="85"/>
      <c r="E56" s="85"/>
      <c r="F56" s="85"/>
      <c r="G56" s="85"/>
      <c r="H56" s="85"/>
      <c r="I56" s="85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</row>
    <row r="57" spans="1:164" ht="14" x14ac:dyDescent="0.15">
      <c r="A57" s="85"/>
      <c r="B57" s="85"/>
      <c r="C57" s="85"/>
      <c r="D57" s="85"/>
      <c r="E57" s="85"/>
      <c r="F57" s="85"/>
      <c r="G57" s="85"/>
      <c r="H57" s="85"/>
      <c r="I57" s="85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</row>
    <row r="58" spans="1:164" ht="14" x14ac:dyDescent="0.15">
      <c r="A58" s="85"/>
      <c r="B58" s="85"/>
      <c r="C58" s="85"/>
      <c r="D58" s="85"/>
      <c r="E58" s="85"/>
      <c r="F58" s="85"/>
      <c r="G58" s="85"/>
      <c r="H58" s="85"/>
      <c r="I58" s="85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</row>
    <row r="59" spans="1:164" ht="14" x14ac:dyDescent="0.15">
      <c r="A59" s="85"/>
      <c r="B59" s="85"/>
      <c r="C59" s="85"/>
      <c r="D59" s="85"/>
      <c r="E59" s="85"/>
      <c r="F59" s="85"/>
      <c r="G59" s="85"/>
      <c r="H59" s="85"/>
      <c r="I59" s="85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</row>
    <row r="60" spans="1:164" ht="14" x14ac:dyDescent="0.15">
      <c r="A60" s="85"/>
      <c r="B60" s="85"/>
      <c r="C60" s="85"/>
      <c r="D60" s="85"/>
      <c r="E60" s="85"/>
      <c r="F60" s="85"/>
      <c r="G60" s="85"/>
      <c r="H60" s="85"/>
      <c r="I60" s="85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</row>
    <row r="61" spans="1:164" ht="14" x14ac:dyDescent="0.15">
      <c r="A61" s="85"/>
      <c r="B61" s="85"/>
      <c r="C61" s="85"/>
      <c r="D61" s="85"/>
      <c r="E61" s="85"/>
      <c r="F61" s="85"/>
      <c r="G61" s="85"/>
      <c r="H61" s="85"/>
      <c r="I61" s="85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</row>
    <row r="62" spans="1:164" ht="14" x14ac:dyDescent="0.15">
      <c r="A62" s="85"/>
      <c r="B62" s="85"/>
      <c r="C62" s="85"/>
      <c r="D62" s="85"/>
      <c r="E62" s="85"/>
      <c r="F62" s="85"/>
      <c r="G62" s="85"/>
      <c r="H62" s="85"/>
      <c r="I62" s="85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</row>
    <row r="63" spans="1:164" ht="14" x14ac:dyDescent="0.15">
      <c r="A63" s="85"/>
      <c r="B63" s="85"/>
      <c r="C63" s="85"/>
      <c r="D63" s="85"/>
      <c r="E63" s="85"/>
      <c r="F63" s="85"/>
      <c r="G63" s="85"/>
      <c r="H63" s="85"/>
      <c r="I63" s="85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</row>
    <row r="64" spans="1:164" ht="14" x14ac:dyDescent="0.15">
      <c r="A64" s="85"/>
      <c r="B64" s="85"/>
      <c r="C64" s="85"/>
      <c r="D64" s="85"/>
      <c r="E64" s="85"/>
      <c r="F64" s="85"/>
      <c r="G64" s="85"/>
      <c r="H64" s="85"/>
      <c r="I64" s="85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</row>
    <row r="65" spans="1:164" ht="14" x14ac:dyDescent="0.15">
      <c r="A65" s="85"/>
      <c r="B65" s="85"/>
      <c r="C65" s="85"/>
      <c r="D65" s="85"/>
      <c r="E65" s="85"/>
      <c r="F65" s="85"/>
      <c r="G65" s="85"/>
      <c r="H65" s="85"/>
      <c r="I65" s="85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</row>
    <row r="66" spans="1:164" ht="14" x14ac:dyDescent="0.15">
      <c r="A66" s="85"/>
      <c r="B66" s="85"/>
      <c r="C66" s="85"/>
      <c r="D66" s="85"/>
      <c r="E66" s="85"/>
      <c r="F66" s="85"/>
      <c r="G66" s="85"/>
      <c r="H66" s="85"/>
      <c r="I66" s="85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</row>
    <row r="67" spans="1:164" ht="14" x14ac:dyDescent="0.15">
      <c r="A67" s="85"/>
      <c r="B67" s="85"/>
      <c r="C67" s="85"/>
      <c r="D67" s="85"/>
      <c r="E67" s="85"/>
      <c r="F67" s="85"/>
      <c r="G67" s="85"/>
      <c r="H67" s="85"/>
      <c r="I67" s="85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</row>
    <row r="68" spans="1:164" ht="14" x14ac:dyDescent="0.15">
      <c r="A68" s="85"/>
      <c r="B68" s="85"/>
      <c r="C68" s="85"/>
      <c r="D68" s="85"/>
      <c r="E68" s="85"/>
      <c r="F68" s="85"/>
      <c r="G68" s="85"/>
      <c r="H68" s="85"/>
      <c r="I68" s="85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</row>
    <row r="69" spans="1:164" ht="14" x14ac:dyDescent="0.15">
      <c r="A69" s="85"/>
      <c r="B69" s="85"/>
      <c r="C69" s="85"/>
      <c r="D69" s="85"/>
      <c r="E69" s="85"/>
      <c r="F69" s="85"/>
      <c r="G69" s="85"/>
      <c r="H69" s="85"/>
      <c r="I69" s="85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</row>
    <row r="70" spans="1:164" ht="14" x14ac:dyDescent="0.15">
      <c r="A70" s="85"/>
      <c r="B70" s="85"/>
      <c r="C70" s="85"/>
      <c r="D70" s="85"/>
      <c r="E70" s="85"/>
      <c r="F70" s="85"/>
      <c r="G70" s="85"/>
      <c r="H70" s="85"/>
      <c r="I70" s="85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</row>
    <row r="71" spans="1:164" ht="14" x14ac:dyDescent="0.15">
      <c r="A71" s="85"/>
      <c r="B71" s="85"/>
      <c r="C71" s="85"/>
      <c r="D71" s="85"/>
      <c r="E71" s="85"/>
      <c r="F71" s="85"/>
      <c r="G71" s="85"/>
      <c r="H71" s="85"/>
      <c r="I71" s="85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</row>
    <row r="72" spans="1:164" ht="14" x14ac:dyDescent="0.15">
      <c r="A72" s="85"/>
      <c r="B72" s="85"/>
      <c r="C72" s="85"/>
      <c r="D72" s="85"/>
      <c r="E72" s="85"/>
      <c r="F72" s="85"/>
      <c r="G72" s="85"/>
      <c r="H72" s="85"/>
      <c r="I72" s="85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</row>
    <row r="73" spans="1:164" ht="14" x14ac:dyDescent="0.15">
      <c r="A73" s="85"/>
      <c r="B73" s="85"/>
      <c r="C73" s="85"/>
      <c r="D73" s="85"/>
      <c r="E73" s="85"/>
      <c r="F73" s="85"/>
      <c r="G73" s="85"/>
      <c r="H73" s="85"/>
      <c r="I73" s="85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</row>
    <row r="74" spans="1:164" ht="14" x14ac:dyDescent="0.15">
      <c r="A74" s="85"/>
      <c r="B74" s="85"/>
      <c r="C74" s="85"/>
      <c r="D74" s="85"/>
      <c r="E74" s="85"/>
      <c r="F74" s="85"/>
      <c r="G74" s="85"/>
      <c r="H74" s="85"/>
      <c r="I74" s="85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</row>
    <row r="75" spans="1:164" ht="14" x14ac:dyDescent="0.15">
      <c r="A75" s="85"/>
      <c r="B75" s="85"/>
      <c r="C75" s="85"/>
      <c r="D75" s="85"/>
      <c r="E75" s="85"/>
      <c r="F75" s="85"/>
      <c r="G75" s="85"/>
      <c r="H75" s="85"/>
      <c r="I75" s="85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</row>
    <row r="76" spans="1:164" ht="14" x14ac:dyDescent="0.15">
      <c r="A76" s="85"/>
      <c r="B76" s="85"/>
      <c r="C76" s="85"/>
      <c r="D76" s="85"/>
      <c r="E76" s="85"/>
      <c r="F76" s="85"/>
      <c r="G76" s="85"/>
      <c r="H76" s="85"/>
      <c r="I76" s="85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</row>
    <row r="77" spans="1:164" ht="14" x14ac:dyDescent="0.15">
      <c r="A77" s="85"/>
      <c r="B77" s="85"/>
      <c r="C77" s="85"/>
      <c r="D77" s="85"/>
      <c r="E77" s="85"/>
      <c r="F77" s="85"/>
      <c r="G77" s="85"/>
      <c r="H77" s="85"/>
      <c r="I77" s="85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</row>
    <row r="78" spans="1:164" ht="14" x14ac:dyDescent="0.15">
      <c r="A78" s="85"/>
      <c r="B78" s="85"/>
      <c r="C78" s="85"/>
      <c r="D78" s="85"/>
      <c r="E78" s="85"/>
      <c r="F78" s="85"/>
      <c r="G78" s="85"/>
      <c r="H78" s="85"/>
      <c r="I78" s="85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</row>
    <row r="79" spans="1:164" ht="14" x14ac:dyDescent="0.15">
      <c r="A79" s="85"/>
      <c r="B79" s="85"/>
      <c r="C79" s="85"/>
      <c r="D79" s="85"/>
      <c r="E79" s="85"/>
      <c r="F79" s="85"/>
      <c r="G79" s="85"/>
      <c r="H79" s="85"/>
      <c r="I79" s="85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</row>
    <row r="80" spans="1:164" ht="14" x14ac:dyDescent="0.15">
      <c r="A80" s="85"/>
      <c r="B80" s="85"/>
      <c r="C80" s="85"/>
      <c r="D80" s="85"/>
      <c r="E80" s="85"/>
      <c r="F80" s="85"/>
      <c r="G80" s="85"/>
      <c r="H80" s="85"/>
      <c r="I80" s="85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</row>
    <row r="81" spans="1:164" ht="14" x14ac:dyDescent="0.15">
      <c r="A81" s="85"/>
      <c r="B81" s="85"/>
      <c r="C81" s="85"/>
      <c r="D81" s="85"/>
      <c r="E81" s="85"/>
      <c r="F81" s="85"/>
      <c r="G81" s="85"/>
      <c r="H81" s="85"/>
      <c r="I81" s="85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</row>
    <row r="82" spans="1:164" ht="14" x14ac:dyDescent="0.15">
      <c r="A82" s="85"/>
      <c r="B82" s="85"/>
      <c r="C82" s="85"/>
      <c r="D82" s="85"/>
      <c r="E82" s="85"/>
      <c r="F82" s="85"/>
      <c r="G82" s="85"/>
      <c r="H82" s="85"/>
      <c r="I82" s="85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</row>
    <row r="83" spans="1:164" ht="14" x14ac:dyDescent="0.15">
      <c r="A83" s="85"/>
      <c r="B83" s="85"/>
      <c r="C83" s="85"/>
      <c r="D83" s="85"/>
      <c r="E83" s="85"/>
      <c r="F83" s="85"/>
      <c r="G83" s="85"/>
      <c r="H83" s="85"/>
      <c r="I83" s="85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</row>
    <row r="84" spans="1:164" ht="14" x14ac:dyDescent="0.15">
      <c r="A84" s="85"/>
      <c r="B84" s="85"/>
      <c r="C84" s="85"/>
      <c r="D84" s="85"/>
      <c r="E84" s="85"/>
      <c r="F84" s="85"/>
      <c r="G84" s="85"/>
      <c r="H84" s="85"/>
      <c r="I84" s="85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</row>
    <row r="85" spans="1:164" ht="14" x14ac:dyDescent="0.15">
      <c r="A85" s="85"/>
      <c r="B85" s="85"/>
      <c r="C85" s="85"/>
      <c r="D85" s="85"/>
      <c r="E85" s="85"/>
      <c r="F85" s="85"/>
      <c r="G85" s="85"/>
      <c r="H85" s="85"/>
      <c r="I85" s="85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</row>
    <row r="86" spans="1:164" ht="14" x14ac:dyDescent="0.15">
      <c r="A86" s="85"/>
      <c r="B86" s="85"/>
      <c r="C86" s="85"/>
      <c r="D86" s="85"/>
      <c r="E86" s="85"/>
      <c r="F86" s="85"/>
      <c r="G86" s="85"/>
      <c r="H86" s="85"/>
      <c r="I86" s="85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</row>
    <row r="87" spans="1:164" ht="14" x14ac:dyDescent="0.15">
      <c r="A87" s="85"/>
      <c r="B87" s="85"/>
      <c r="C87" s="85"/>
      <c r="D87" s="85"/>
      <c r="E87" s="85"/>
      <c r="F87" s="85"/>
      <c r="G87" s="85"/>
      <c r="H87" s="85"/>
      <c r="I87" s="85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</row>
    <row r="88" spans="1:164" ht="14" x14ac:dyDescent="0.15">
      <c r="A88" s="85"/>
      <c r="B88" s="85"/>
      <c r="C88" s="85"/>
      <c r="D88" s="85"/>
      <c r="E88" s="85"/>
      <c r="F88" s="85"/>
      <c r="G88" s="85"/>
      <c r="H88" s="85"/>
      <c r="I88" s="85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</row>
    <row r="89" spans="1:164" ht="14" x14ac:dyDescent="0.15">
      <c r="A89" s="85"/>
      <c r="B89" s="85"/>
      <c r="C89" s="85"/>
      <c r="D89" s="85"/>
      <c r="E89" s="85"/>
      <c r="F89" s="85"/>
      <c r="G89" s="85"/>
      <c r="H89" s="85"/>
      <c r="I89" s="85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</row>
    <row r="90" spans="1:164" ht="14" x14ac:dyDescent="0.15">
      <c r="A90" s="85"/>
      <c r="B90" s="85"/>
      <c r="C90" s="85"/>
      <c r="D90" s="85"/>
      <c r="E90" s="85"/>
      <c r="F90" s="85"/>
      <c r="G90" s="85"/>
      <c r="H90" s="85"/>
      <c r="I90" s="85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</row>
    <row r="91" spans="1:164" ht="14" x14ac:dyDescent="0.15">
      <c r="A91" s="85"/>
      <c r="B91" s="85"/>
      <c r="C91" s="85"/>
      <c r="D91" s="85"/>
      <c r="E91" s="85"/>
      <c r="F91" s="85"/>
      <c r="G91" s="85"/>
      <c r="H91" s="85"/>
      <c r="I91" s="85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</row>
    <row r="92" spans="1:164" ht="14" x14ac:dyDescent="0.15">
      <c r="A92" s="85"/>
      <c r="B92" s="85"/>
      <c r="C92" s="85"/>
      <c r="D92" s="85"/>
      <c r="E92" s="85"/>
      <c r="F92" s="85"/>
      <c r="G92" s="85"/>
      <c r="H92" s="85"/>
      <c r="I92" s="85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</row>
    <row r="93" spans="1:164" ht="14" x14ac:dyDescent="0.15">
      <c r="A93" s="85"/>
      <c r="B93" s="85"/>
      <c r="C93" s="85"/>
      <c r="D93" s="85"/>
      <c r="E93" s="85"/>
      <c r="F93" s="85"/>
      <c r="G93" s="85"/>
      <c r="H93" s="85"/>
      <c r="I93" s="85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</row>
    <row r="94" spans="1:164" ht="14" x14ac:dyDescent="0.15">
      <c r="A94" s="85"/>
      <c r="B94" s="85"/>
      <c r="C94" s="85"/>
      <c r="D94" s="85"/>
      <c r="E94" s="85"/>
      <c r="F94" s="85"/>
      <c r="G94" s="85"/>
      <c r="H94" s="85"/>
      <c r="I94" s="85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</row>
    <row r="95" spans="1:164" ht="14" x14ac:dyDescent="0.15">
      <c r="A95" s="85"/>
      <c r="B95" s="85"/>
      <c r="C95" s="85"/>
      <c r="D95" s="85"/>
      <c r="E95" s="85"/>
      <c r="F95" s="85"/>
      <c r="G95" s="85"/>
      <c r="H95" s="85"/>
      <c r="I95" s="85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</row>
    <row r="96" spans="1:164" ht="14" x14ac:dyDescent="0.15">
      <c r="A96" s="85"/>
      <c r="B96" s="85"/>
      <c r="C96" s="85"/>
      <c r="D96" s="85"/>
      <c r="E96" s="85"/>
      <c r="F96" s="85"/>
      <c r="G96" s="85"/>
      <c r="H96" s="85"/>
      <c r="I96" s="85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</row>
    <row r="97" spans="1:164" ht="14" x14ac:dyDescent="0.15">
      <c r="A97" s="85"/>
      <c r="B97" s="85"/>
      <c r="C97" s="85"/>
      <c r="D97" s="85"/>
      <c r="E97" s="85"/>
      <c r="F97" s="85"/>
      <c r="G97" s="85"/>
      <c r="H97" s="85"/>
      <c r="I97" s="85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</row>
    <row r="98" spans="1:164" ht="14" x14ac:dyDescent="0.15">
      <c r="A98" s="85"/>
      <c r="B98" s="85"/>
      <c r="C98" s="85"/>
      <c r="D98" s="85"/>
      <c r="E98" s="85"/>
      <c r="F98" s="85"/>
      <c r="G98" s="85"/>
      <c r="H98" s="85"/>
      <c r="I98" s="85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</row>
    <row r="99" spans="1:164" ht="14" x14ac:dyDescent="0.15">
      <c r="A99" s="85"/>
      <c r="B99" s="85"/>
      <c r="C99" s="85"/>
      <c r="D99" s="85"/>
      <c r="E99" s="85"/>
      <c r="F99" s="85"/>
      <c r="G99" s="85"/>
      <c r="H99" s="85"/>
      <c r="I99" s="85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</row>
    <row r="100" spans="1:164" ht="14" x14ac:dyDescent="0.15">
      <c r="A100" s="85"/>
      <c r="B100" s="85"/>
      <c r="C100" s="85"/>
      <c r="D100" s="85"/>
      <c r="E100" s="85"/>
      <c r="F100" s="85"/>
      <c r="G100" s="85"/>
      <c r="H100" s="85"/>
      <c r="I100" s="85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</row>
    <row r="101" spans="1:164" ht="14" x14ac:dyDescent="0.15">
      <c r="A101" s="85"/>
      <c r="B101" s="85"/>
      <c r="C101" s="85"/>
      <c r="D101" s="85"/>
      <c r="E101" s="85"/>
      <c r="F101" s="85"/>
      <c r="G101" s="85"/>
      <c r="H101" s="85"/>
      <c r="I101" s="85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</row>
    <row r="102" spans="1:164" ht="14" x14ac:dyDescent="0.15">
      <c r="A102" s="85"/>
      <c r="B102" s="85"/>
      <c r="C102" s="85"/>
      <c r="D102" s="85"/>
      <c r="E102" s="85"/>
      <c r="F102" s="85"/>
      <c r="G102" s="85"/>
      <c r="H102" s="85"/>
      <c r="I102" s="85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</row>
    <row r="103" spans="1:164" ht="14" x14ac:dyDescent="0.15">
      <c r="A103" s="85"/>
      <c r="B103" s="85"/>
      <c r="C103" s="85"/>
      <c r="D103" s="85"/>
      <c r="E103" s="85"/>
      <c r="F103" s="85"/>
      <c r="G103" s="85"/>
      <c r="H103" s="85"/>
      <c r="I103" s="85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</row>
    <row r="104" spans="1:164" ht="14" x14ac:dyDescent="0.15">
      <c r="A104" s="85"/>
      <c r="B104" s="85"/>
      <c r="C104" s="85"/>
      <c r="D104" s="85"/>
      <c r="E104" s="85"/>
      <c r="F104" s="85"/>
      <c r="G104" s="85"/>
      <c r="H104" s="85"/>
      <c r="I104" s="85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</row>
    <row r="105" spans="1:164" ht="14" x14ac:dyDescent="0.15">
      <c r="A105" s="85"/>
      <c r="B105" s="85"/>
      <c r="C105" s="85"/>
      <c r="D105" s="85"/>
      <c r="E105" s="85"/>
      <c r="F105" s="85"/>
      <c r="G105" s="85"/>
      <c r="H105" s="85"/>
      <c r="I105" s="85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</row>
    <row r="106" spans="1:164" ht="14" x14ac:dyDescent="0.15">
      <c r="A106" s="85"/>
      <c r="B106" s="85"/>
      <c r="C106" s="85"/>
      <c r="D106" s="85"/>
      <c r="E106" s="85"/>
      <c r="F106" s="85"/>
      <c r="G106" s="85"/>
      <c r="H106" s="85"/>
      <c r="I106" s="85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</row>
    <row r="107" spans="1:164" ht="14" x14ac:dyDescent="0.15">
      <c r="A107" s="85"/>
      <c r="B107" s="85"/>
      <c r="C107" s="85"/>
      <c r="D107" s="85"/>
      <c r="E107" s="85"/>
      <c r="F107" s="85"/>
      <c r="G107" s="85"/>
      <c r="H107" s="85"/>
      <c r="I107" s="85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</row>
    <row r="108" spans="1:164" ht="14" x14ac:dyDescent="0.15">
      <c r="A108" s="85"/>
      <c r="B108" s="85"/>
      <c r="C108" s="85"/>
      <c r="D108" s="85"/>
      <c r="E108" s="85"/>
      <c r="F108" s="85"/>
      <c r="G108" s="85"/>
      <c r="H108" s="85"/>
      <c r="I108" s="85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</row>
    <row r="109" spans="1:164" ht="14" x14ac:dyDescent="0.15">
      <c r="A109" s="85"/>
      <c r="B109" s="85"/>
      <c r="C109" s="85"/>
      <c r="D109" s="85"/>
      <c r="E109" s="85"/>
      <c r="F109" s="85"/>
      <c r="G109" s="85"/>
      <c r="H109" s="85"/>
      <c r="I109" s="85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</row>
    <row r="110" spans="1:164" ht="14" x14ac:dyDescent="0.15">
      <c r="A110" s="85"/>
      <c r="B110" s="85"/>
      <c r="C110" s="85"/>
      <c r="D110" s="85"/>
      <c r="E110" s="85"/>
      <c r="F110" s="85"/>
      <c r="G110" s="85"/>
      <c r="H110" s="85"/>
      <c r="I110" s="85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</row>
    <row r="111" spans="1:164" ht="14" x14ac:dyDescent="0.15">
      <c r="A111" s="85"/>
      <c r="B111" s="85"/>
      <c r="C111" s="85"/>
      <c r="D111" s="85"/>
      <c r="E111" s="85"/>
      <c r="F111" s="85"/>
      <c r="G111" s="85"/>
      <c r="H111" s="85"/>
      <c r="I111" s="85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</row>
    <row r="112" spans="1:164" ht="14" x14ac:dyDescent="0.15">
      <c r="A112" s="85"/>
      <c r="B112" s="85"/>
      <c r="C112" s="85"/>
      <c r="D112" s="85"/>
      <c r="E112" s="85"/>
      <c r="F112" s="85"/>
      <c r="G112" s="85"/>
      <c r="H112" s="85"/>
      <c r="I112" s="85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</row>
    <row r="113" spans="1:164" ht="14" x14ac:dyDescent="0.15">
      <c r="A113" s="85"/>
      <c r="B113" s="85"/>
      <c r="C113" s="85"/>
      <c r="D113" s="85"/>
      <c r="E113" s="85"/>
      <c r="F113" s="85"/>
      <c r="G113" s="85"/>
      <c r="H113" s="85"/>
      <c r="I113" s="85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</row>
    <row r="114" spans="1:164" ht="14" x14ac:dyDescent="0.15">
      <c r="A114" s="85"/>
      <c r="B114" s="85"/>
      <c r="C114" s="85"/>
      <c r="D114" s="85"/>
      <c r="E114" s="85"/>
      <c r="F114" s="85"/>
      <c r="G114" s="85"/>
      <c r="H114" s="85"/>
      <c r="I114" s="85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</row>
    <row r="115" spans="1:164" ht="14" x14ac:dyDescent="0.15">
      <c r="A115" s="85"/>
      <c r="B115" s="85"/>
      <c r="C115" s="85"/>
      <c r="D115" s="85"/>
      <c r="E115" s="85"/>
      <c r="F115" s="85"/>
      <c r="G115" s="85"/>
      <c r="H115" s="85"/>
      <c r="I115" s="85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</row>
    <row r="116" spans="1:164" ht="14" x14ac:dyDescent="0.15">
      <c r="A116" s="85"/>
      <c r="B116" s="85"/>
      <c r="C116" s="85"/>
      <c r="D116" s="85"/>
      <c r="E116" s="85"/>
      <c r="F116" s="85"/>
      <c r="G116" s="85"/>
      <c r="H116" s="85"/>
      <c r="I116" s="85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</row>
    <row r="117" spans="1:164" ht="14" x14ac:dyDescent="0.15">
      <c r="A117" s="85"/>
      <c r="B117" s="85"/>
      <c r="C117" s="85"/>
      <c r="D117" s="85"/>
      <c r="E117" s="85"/>
      <c r="F117" s="85"/>
      <c r="G117" s="85"/>
      <c r="H117" s="85"/>
      <c r="I117" s="85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</row>
    <row r="118" spans="1:164" ht="14" x14ac:dyDescent="0.15">
      <c r="A118" s="85"/>
      <c r="B118" s="85"/>
      <c r="C118" s="85"/>
      <c r="D118" s="85"/>
      <c r="E118" s="85"/>
      <c r="F118" s="85"/>
      <c r="G118" s="85"/>
      <c r="H118" s="85"/>
      <c r="I118" s="85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</row>
    <row r="119" spans="1:164" ht="14" x14ac:dyDescent="0.15">
      <c r="A119" s="85"/>
      <c r="B119" s="85"/>
      <c r="C119" s="85"/>
      <c r="D119" s="85"/>
      <c r="E119" s="85"/>
      <c r="F119" s="85"/>
      <c r="G119" s="85"/>
      <c r="H119" s="85"/>
      <c r="I119" s="85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</row>
    <row r="120" spans="1:164" ht="14" x14ac:dyDescent="0.15">
      <c r="A120" s="85"/>
      <c r="B120" s="85"/>
      <c r="C120" s="85"/>
      <c r="D120" s="85"/>
      <c r="E120" s="85"/>
      <c r="F120" s="85"/>
      <c r="G120" s="85"/>
      <c r="H120" s="85"/>
      <c r="I120" s="85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</row>
    <row r="121" spans="1:164" ht="14" x14ac:dyDescent="0.15">
      <c r="A121" s="85"/>
      <c r="B121" s="85"/>
      <c r="C121" s="85"/>
      <c r="D121" s="85"/>
      <c r="E121" s="85"/>
      <c r="F121" s="85"/>
      <c r="G121" s="85"/>
      <c r="H121" s="85"/>
      <c r="I121" s="85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</row>
    <row r="122" spans="1:164" ht="14" x14ac:dyDescent="0.15">
      <c r="A122" s="85"/>
      <c r="B122" s="85"/>
      <c r="C122" s="85"/>
      <c r="D122" s="85"/>
      <c r="E122" s="85"/>
      <c r="F122" s="85"/>
      <c r="G122" s="85"/>
      <c r="H122" s="85"/>
      <c r="I122" s="85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</row>
    <row r="123" spans="1:164" ht="14" x14ac:dyDescent="0.15">
      <c r="A123" s="85"/>
      <c r="B123" s="85"/>
      <c r="C123" s="85"/>
      <c r="D123" s="85"/>
      <c r="E123" s="85"/>
      <c r="F123" s="85"/>
      <c r="G123" s="85"/>
      <c r="H123" s="85"/>
      <c r="I123" s="85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</row>
    <row r="124" spans="1:164" ht="14" x14ac:dyDescent="0.15">
      <c r="A124" s="85"/>
      <c r="B124" s="85"/>
      <c r="C124" s="85"/>
      <c r="D124" s="85"/>
      <c r="E124" s="85"/>
      <c r="F124" s="85"/>
      <c r="G124" s="85"/>
      <c r="H124" s="85"/>
      <c r="I124" s="85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</row>
    <row r="125" spans="1:164" ht="14" x14ac:dyDescent="0.15">
      <c r="A125" s="85"/>
      <c r="B125" s="85"/>
      <c r="C125" s="85"/>
      <c r="D125" s="85"/>
      <c r="E125" s="85"/>
      <c r="F125" s="85"/>
      <c r="G125" s="85"/>
      <c r="H125" s="85"/>
      <c r="I125" s="85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</row>
    <row r="126" spans="1:164" ht="14" x14ac:dyDescent="0.15">
      <c r="A126" s="85"/>
      <c r="B126" s="85"/>
      <c r="C126" s="85"/>
      <c r="D126" s="85"/>
      <c r="E126" s="85"/>
      <c r="F126" s="85"/>
      <c r="G126" s="85"/>
      <c r="H126" s="85"/>
      <c r="I126" s="85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</row>
    <row r="127" spans="1:164" ht="14" x14ac:dyDescent="0.15">
      <c r="A127" s="85"/>
      <c r="B127" s="85"/>
      <c r="C127" s="85"/>
      <c r="D127" s="85"/>
      <c r="E127" s="85"/>
      <c r="F127" s="85"/>
      <c r="G127" s="85"/>
      <c r="H127" s="85"/>
      <c r="I127" s="85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</row>
    <row r="128" spans="1:164" ht="14" x14ac:dyDescent="0.15">
      <c r="A128" s="85"/>
      <c r="B128" s="85"/>
      <c r="C128" s="85"/>
      <c r="D128" s="85"/>
      <c r="E128" s="85"/>
      <c r="F128" s="85"/>
      <c r="G128" s="85"/>
      <c r="H128" s="85"/>
      <c r="I128" s="85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</row>
    <row r="129" spans="1:164" ht="14" x14ac:dyDescent="0.15">
      <c r="A129" s="85"/>
      <c r="B129" s="85"/>
      <c r="C129" s="85"/>
      <c r="D129" s="85"/>
      <c r="E129" s="85"/>
      <c r="F129" s="85"/>
      <c r="G129" s="85"/>
      <c r="H129" s="85"/>
      <c r="I129" s="85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</row>
    <row r="130" spans="1:164" ht="14" x14ac:dyDescent="0.15">
      <c r="A130" s="85"/>
      <c r="B130" s="85"/>
      <c r="C130" s="85"/>
      <c r="D130" s="85"/>
      <c r="E130" s="85"/>
      <c r="F130" s="85"/>
      <c r="G130" s="85"/>
      <c r="H130" s="85"/>
      <c r="I130" s="85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</row>
    <row r="131" spans="1:164" ht="14" x14ac:dyDescent="0.15">
      <c r="A131" s="85"/>
      <c r="B131" s="85"/>
      <c r="C131" s="85"/>
      <c r="D131" s="85"/>
      <c r="E131" s="85"/>
      <c r="F131" s="85"/>
      <c r="G131" s="85"/>
      <c r="H131" s="85"/>
      <c r="I131" s="85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</row>
    <row r="132" spans="1:164" ht="14" x14ac:dyDescent="0.15">
      <c r="A132" s="85"/>
      <c r="B132" s="85"/>
      <c r="C132" s="85"/>
      <c r="D132" s="85"/>
      <c r="E132" s="85"/>
      <c r="F132" s="85"/>
      <c r="G132" s="85"/>
      <c r="H132" s="85"/>
      <c r="I132" s="85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</row>
    <row r="133" spans="1:164" ht="14" x14ac:dyDescent="0.15">
      <c r="A133" s="85"/>
      <c r="B133" s="85"/>
      <c r="C133" s="85"/>
      <c r="D133" s="85"/>
      <c r="E133" s="85"/>
      <c r="F133" s="85"/>
      <c r="G133" s="85"/>
      <c r="H133" s="85"/>
      <c r="I133" s="85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</row>
    <row r="134" spans="1:164" ht="14" x14ac:dyDescent="0.15">
      <c r="A134" s="85"/>
      <c r="B134" s="85"/>
      <c r="C134" s="85"/>
      <c r="D134" s="85"/>
      <c r="E134" s="85"/>
      <c r="F134" s="85"/>
      <c r="G134" s="85"/>
      <c r="H134" s="85"/>
      <c r="I134" s="85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</row>
    <row r="135" spans="1:164" ht="14" x14ac:dyDescent="0.15">
      <c r="A135" s="85"/>
      <c r="B135" s="85"/>
      <c r="C135" s="85"/>
      <c r="D135" s="85"/>
      <c r="E135" s="85"/>
      <c r="F135" s="85"/>
      <c r="G135" s="85"/>
      <c r="H135" s="85"/>
      <c r="I135" s="85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7"/>
      <c r="EK135" s="77"/>
      <c r="EL135" s="77"/>
      <c r="EM135" s="77"/>
      <c r="EN135" s="77"/>
      <c r="EO135" s="77"/>
      <c r="EP135" s="77"/>
      <c r="EQ135" s="77"/>
      <c r="ER135" s="77"/>
      <c r="ES135" s="77"/>
      <c r="ET135" s="77"/>
      <c r="EU135" s="77"/>
      <c r="EV135" s="77"/>
      <c r="EW135" s="77"/>
      <c r="EX135" s="77"/>
      <c r="EY135" s="77"/>
      <c r="EZ135" s="77"/>
      <c r="FA135" s="77"/>
      <c r="FB135" s="77"/>
      <c r="FC135" s="77"/>
      <c r="FD135" s="77"/>
      <c r="FE135" s="77"/>
      <c r="FF135" s="77"/>
      <c r="FG135" s="77"/>
      <c r="FH135" s="77"/>
    </row>
    <row r="136" spans="1:164" ht="14" x14ac:dyDescent="0.15">
      <c r="A136" s="85"/>
      <c r="B136" s="85"/>
      <c r="C136" s="85"/>
      <c r="D136" s="85"/>
      <c r="E136" s="85"/>
      <c r="F136" s="85"/>
      <c r="G136" s="85"/>
      <c r="H136" s="85"/>
      <c r="I136" s="85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</row>
    <row r="137" spans="1:164" ht="14" x14ac:dyDescent="0.15">
      <c r="A137" s="85"/>
      <c r="B137" s="85"/>
      <c r="C137" s="85"/>
      <c r="D137" s="85"/>
      <c r="E137" s="85"/>
      <c r="F137" s="85"/>
      <c r="G137" s="85"/>
      <c r="H137" s="85"/>
      <c r="I137" s="85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</row>
    <row r="138" spans="1:164" ht="14" x14ac:dyDescent="0.15">
      <c r="A138" s="85"/>
      <c r="B138" s="85"/>
      <c r="C138" s="85"/>
      <c r="D138" s="85"/>
      <c r="E138" s="85"/>
      <c r="F138" s="85"/>
      <c r="G138" s="85"/>
      <c r="H138" s="85"/>
      <c r="I138" s="85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</row>
    <row r="139" spans="1:164" ht="14" x14ac:dyDescent="0.15">
      <c r="A139" s="85"/>
      <c r="B139" s="85"/>
      <c r="C139" s="85"/>
      <c r="D139" s="85"/>
      <c r="E139" s="85"/>
      <c r="F139" s="85"/>
      <c r="G139" s="85"/>
      <c r="H139" s="85"/>
      <c r="I139" s="85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</row>
    <row r="140" spans="1:164" ht="14" x14ac:dyDescent="0.15">
      <c r="A140" s="85"/>
      <c r="B140" s="85"/>
      <c r="C140" s="85"/>
      <c r="D140" s="85"/>
      <c r="E140" s="85"/>
      <c r="F140" s="85"/>
      <c r="G140" s="85"/>
      <c r="H140" s="85"/>
      <c r="I140" s="85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</row>
    <row r="141" spans="1:164" ht="14" x14ac:dyDescent="0.15">
      <c r="A141" s="85"/>
      <c r="B141" s="85"/>
      <c r="C141" s="85"/>
      <c r="D141" s="85"/>
      <c r="E141" s="85"/>
      <c r="F141" s="85"/>
      <c r="G141" s="85"/>
      <c r="H141" s="85"/>
      <c r="I141" s="85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</row>
    <row r="142" spans="1:164" ht="14" x14ac:dyDescent="0.15">
      <c r="A142" s="85"/>
      <c r="B142" s="85"/>
      <c r="C142" s="85"/>
      <c r="D142" s="85"/>
      <c r="E142" s="85"/>
      <c r="F142" s="85"/>
      <c r="G142" s="85"/>
      <c r="H142" s="85"/>
      <c r="I142" s="85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</row>
    <row r="143" spans="1:164" ht="14" x14ac:dyDescent="0.15">
      <c r="A143" s="85"/>
      <c r="B143" s="85"/>
      <c r="C143" s="85"/>
      <c r="D143" s="85"/>
      <c r="E143" s="85"/>
      <c r="F143" s="85"/>
      <c r="G143" s="85"/>
      <c r="H143" s="85"/>
      <c r="I143" s="85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</row>
    <row r="144" spans="1:164" ht="14" x14ac:dyDescent="0.15">
      <c r="A144" s="85"/>
      <c r="B144" s="85"/>
      <c r="C144" s="85"/>
      <c r="D144" s="85"/>
      <c r="E144" s="85"/>
      <c r="F144" s="85"/>
      <c r="G144" s="85"/>
      <c r="H144" s="85"/>
      <c r="I144" s="85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</row>
    <row r="145" spans="1:164" ht="14" x14ac:dyDescent="0.15">
      <c r="A145" s="85"/>
      <c r="B145" s="85"/>
      <c r="C145" s="85"/>
      <c r="D145" s="85"/>
      <c r="E145" s="85"/>
      <c r="F145" s="85"/>
      <c r="G145" s="85"/>
      <c r="H145" s="85"/>
      <c r="I145" s="85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</row>
    <row r="146" spans="1:164" ht="14" x14ac:dyDescent="0.15">
      <c r="A146" s="85"/>
      <c r="B146" s="85"/>
      <c r="C146" s="85"/>
      <c r="D146" s="85"/>
      <c r="E146" s="85"/>
      <c r="F146" s="85"/>
      <c r="G146" s="85"/>
      <c r="H146" s="85"/>
      <c r="I146" s="85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</row>
    <row r="147" spans="1:164" ht="14" x14ac:dyDescent="0.15">
      <c r="A147" s="85"/>
      <c r="B147" s="85"/>
      <c r="C147" s="85"/>
      <c r="D147" s="85"/>
      <c r="E147" s="85"/>
      <c r="F147" s="85"/>
      <c r="G147" s="85"/>
      <c r="H147" s="85"/>
      <c r="I147" s="85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</row>
    <row r="148" spans="1:164" ht="14" x14ac:dyDescent="0.15">
      <c r="A148" s="85"/>
      <c r="B148" s="85"/>
      <c r="C148" s="85"/>
      <c r="D148" s="85"/>
      <c r="E148" s="85"/>
      <c r="F148" s="85"/>
      <c r="G148" s="85"/>
      <c r="H148" s="85"/>
      <c r="I148" s="85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</row>
    <row r="149" spans="1:164" ht="14" x14ac:dyDescent="0.15">
      <c r="A149" s="85"/>
      <c r="B149" s="85"/>
      <c r="C149" s="85"/>
      <c r="D149" s="85"/>
      <c r="E149" s="85"/>
      <c r="F149" s="85"/>
      <c r="G149" s="85"/>
      <c r="H149" s="85"/>
      <c r="I149" s="85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</row>
    <row r="150" spans="1:164" ht="14" x14ac:dyDescent="0.15">
      <c r="A150" s="85"/>
      <c r="B150" s="85"/>
      <c r="C150" s="85"/>
      <c r="D150" s="85"/>
      <c r="E150" s="85"/>
      <c r="F150" s="85"/>
      <c r="G150" s="85"/>
      <c r="H150" s="85"/>
      <c r="I150" s="85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</row>
    <row r="151" spans="1:164" ht="14" x14ac:dyDescent="0.15">
      <c r="A151" s="85"/>
      <c r="B151" s="85"/>
      <c r="C151" s="85"/>
      <c r="D151" s="85"/>
      <c r="E151" s="85"/>
      <c r="F151" s="85"/>
      <c r="G151" s="85"/>
      <c r="H151" s="85"/>
      <c r="I151" s="85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</row>
    <row r="152" spans="1:164" ht="14" x14ac:dyDescent="0.15">
      <c r="A152" s="85"/>
      <c r="B152" s="85"/>
      <c r="C152" s="85"/>
      <c r="D152" s="85"/>
      <c r="E152" s="85"/>
      <c r="F152" s="85"/>
      <c r="G152" s="85"/>
      <c r="H152" s="85"/>
      <c r="I152" s="85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</row>
    <row r="153" spans="1:164" ht="14" x14ac:dyDescent="0.15">
      <c r="A153" s="85"/>
      <c r="B153" s="85"/>
      <c r="C153" s="85"/>
      <c r="D153" s="85"/>
      <c r="E153" s="85"/>
      <c r="F153" s="85"/>
      <c r="G153" s="85"/>
      <c r="H153" s="85"/>
      <c r="I153" s="85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</row>
    <row r="154" spans="1:164" ht="14" x14ac:dyDescent="0.15">
      <c r="A154" s="85"/>
      <c r="B154" s="85"/>
      <c r="C154" s="85"/>
      <c r="D154" s="85"/>
      <c r="E154" s="85"/>
      <c r="F154" s="85"/>
      <c r="G154" s="85"/>
      <c r="H154" s="85"/>
      <c r="I154" s="85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</row>
    <row r="155" spans="1:164" ht="14" x14ac:dyDescent="0.15">
      <c r="A155" s="85"/>
      <c r="B155" s="85"/>
      <c r="C155" s="85"/>
      <c r="D155" s="85"/>
      <c r="E155" s="85"/>
      <c r="F155" s="85"/>
      <c r="G155" s="85"/>
      <c r="H155" s="85"/>
      <c r="I155" s="85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</row>
    <row r="156" spans="1:164" ht="14" x14ac:dyDescent="0.15">
      <c r="A156" s="85"/>
      <c r="B156" s="85"/>
      <c r="C156" s="85"/>
      <c r="D156" s="85"/>
      <c r="E156" s="85"/>
      <c r="F156" s="85"/>
      <c r="G156" s="85"/>
      <c r="H156" s="85"/>
      <c r="I156" s="85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</row>
    <row r="157" spans="1:164" ht="14" x14ac:dyDescent="0.15">
      <c r="A157" s="85"/>
      <c r="B157" s="85"/>
      <c r="C157" s="85"/>
      <c r="D157" s="85"/>
      <c r="E157" s="85"/>
      <c r="F157" s="85"/>
      <c r="G157" s="85"/>
      <c r="H157" s="85"/>
      <c r="I157" s="85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</row>
    <row r="158" spans="1:164" ht="14" x14ac:dyDescent="0.15">
      <c r="A158" s="85"/>
      <c r="B158" s="85"/>
      <c r="C158" s="85"/>
      <c r="D158" s="85"/>
      <c r="E158" s="85"/>
      <c r="F158" s="85"/>
      <c r="G158" s="85"/>
      <c r="H158" s="85"/>
      <c r="I158" s="85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</row>
    <row r="159" spans="1:164" ht="14" x14ac:dyDescent="0.15">
      <c r="A159" s="85"/>
      <c r="B159" s="85"/>
      <c r="C159" s="85"/>
      <c r="D159" s="85"/>
      <c r="E159" s="85"/>
      <c r="F159" s="85"/>
      <c r="G159" s="85"/>
      <c r="H159" s="85"/>
      <c r="I159" s="85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</row>
    <row r="160" spans="1:164" ht="14" x14ac:dyDescent="0.15">
      <c r="A160" s="85"/>
      <c r="B160" s="85"/>
      <c r="C160" s="85"/>
      <c r="D160" s="85"/>
      <c r="E160" s="85"/>
      <c r="F160" s="85"/>
      <c r="G160" s="85"/>
      <c r="H160" s="85"/>
      <c r="I160" s="85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</row>
    <row r="161" spans="1:164" ht="14" x14ac:dyDescent="0.15">
      <c r="A161" s="85"/>
      <c r="B161" s="85"/>
      <c r="C161" s="85"/>
      <c r="D161" s="85"/>
      <c r="E161" s="85"/>
      <c r="F161" s="85"/>
      <c r="G161" s="85"/>
      <c r="H161" s="85"/>
      <c r="I161" s="85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</row>
    <row r="162" spans="1:164" ht="14" x14ac:dyDescent="0.15">
      <c r="A162" s="85"/>
      <c r="B162" s="85"/>
      <c r="C162" s="85"/>
      <c r="D162" s="85"/>
      <c r="E162" s="85"/>
      <c r="F162" s="85"/>
      <c r="G162" s="85"/>
      <c r="H162" s="85"/>
      <c r="I162" s="85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</row>
    <row r="163" spans="1:164" ht="14" x14ac:dyDescent="0.15">
      <c r="A163" s="85"/>
      <c r="B163" s="85"/>
      <c r="C163" s="85"/>
      <c r="D163" s="85"/>
      <c r="E163" s="85"/>
      <c r="F163" s="85"/>
      <c r="G163" s="85"/>
      <c r="H163" s="85"/>
      <c r="I163" s="85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</row>
    <row r="164" spans="1:164" ht="14" x14ac:dyDescent="0.15">
      <c r="A164" s="85"/>
      <c r="B164" s="85"/>
      <c r="C164" s="85"/>
      <c r="D164" s="85"/>
      <c r="E164" s="85"/>
      <c r="F164" s="85"/>
      <c r="G164" s="85"/>
      <c r="H164" s="85"/>
      <c r="I164" s="85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</row>
    <row r="165" spans="1:164" ht="14" x14ac:dyDescent="0.15">
      <c r="A165" s="85"/>
      <c r="B165" s="85"/>
      <c r="C165" s="85"/>
      <c r="D165" s="85"/>
      <c r="E165" s="85"/>
      <c r="F165" s="85"/>
      <c r="G165" s="85"/>
      <c r="H165" s="85"/>
      <c r="I165" s="85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</row>
    <row r="166" spans="1:164" ht="14" x14ac:dyDescent="0.15">
      <c r="A166" s="85"/>
      <c r="B166" s="85"/>
      <c r="C166" s="85"/>
      <c r="D166" s="85"/>
      <c r="E166" s="85"/>
      <c r="F166" s="85"/>
      <c r="G166" s="85"/>
      <c r="H166" s="85"/>
      <c r="I166" s="85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</row>
    <row r="167" spans="1:164" ht="14" x14ac:dyDescent="0.15">
      <c r="A167" s="85"/>
      <c r="B167" s="85"/>
      <c r="C167" s="85"/>
      <c r="D167" s="85"/>
      <c r="E167" s="85"/>
      <c r="F167" s="85"/>
      <c r="G167" s="85"/>
      <c r="H167" s="85"/>
      <c r="I167" s="85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</row>
    <row r="168" spans="1:164" ht="14" x14ac:dyDescent="0.15">
      <c r="A168" s="85"/>
      <c r="B168" s="85"/>
      <c r="C168" s="85"/>
      <c r="D168" s="85"/>
      <c r="E168" s="85"/>
      <c r="F168" s="85"/>
      <c r="G168" s="85"/>
      <c r="H168" s="85"/>
      <c r="I168" s="85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</row>
    <row r="169" spans="1:164" ht="14" x14ac:dyDescent="0.15">
      <c r="A169" s="85"/>
      <c r="B169" s="85"/>
      <c r="C169" s="85"/>
      <c r="D169" s="85"/>
      <c r="E169" s="85"/>
      <c r="F169" s="85"/>
      <c r="G169" s="85"/>
      <c r="H169" s="85"/>
      <c r="I169" s="85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</row>
    <row r="170" spans="1:164" ht="14" x14ac:dyDescent="0.15">
      <c r="A170" s="85"/>
      <c r="B170" s="85"/>
      <c r="C170" s="85"/>
      <c r="D170" s="85"/>
      <c r="E170" s="85"/>
      <c r="F170" s="85"/>
      <c r="G170" s="85"/>
      <c r="H170" s="85"/>
      <c r="I170" s="85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</row>
    <row r="171" spans="1:164" ht="14" x14ac:dyDescent="0.15">
      <c r="A171" s="85"/>
      <c r="B171" s="85"/>
      <c r="C171" s="85"/>
      <c r="D171" s="85"/>
      <c r="E171" s="85"/>
      <c r="F171" s="85"/>
      <c r="G171" s="85"/>
      <c r="H171" s="85"/>
      <c r="I171" s="85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</row>
    <row r="172" spans="1:164" ht="14" x14ac:dyDescent="0.15">
      <c r="A172" s="85"/>
      <c r="B172" s="85"/>
      <c r="C172" s="85"/>
      <c r="D172" s="85"/>
      <c r="E172" s="85"/>
      <c r="F172" s="85"/>
      <c r="G172" s="85"/>
      <c r="H172" s="85"/>
      <c r="I172" s="85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</row>
    <row r="173" spans="1:164" ht="14" x14ac:dyDescent="0.15">
      <c r="A173" s="85"/>
      <c r="B173" s="85"/>
      <c r="C173" s="85"/>
      <c r="D173" s="85"/>
      <c r="E173" s="85"/>
      <c r="F173" s="85"/>
      <c r="G173" s="85"/>
      <c r="H173" s="85"/>
      <c r="I173" s="85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</row>
    <row r="174" spans="1:164" ht="14" x14ac:dyDescent="0.15">
      <c r="A174" s="85"/>
      <c r="B174" s="85"/>
      <c r="C174" s="85"/>
      <c r="D174" s="85"/>
      <c r="E174" s="85"/>
      <c r="F174" s="85"/>
      <c r="G174" s="85"/>
      <c r="H174" s="85"/>
      <c r="I174" s="85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</row>
    <row r="175" spans="1:164" ht="14" x14ac:dyDescent="0.15">
      <c r="A175" s="85"/>
      <c r="B175" s="85"/>
      <c r="C175" s="85"/>
      <c r="D175" s="85"/>
      <c r="E175" s="85"/>
      <c r="F175" s="85"/>
      <c r="G175" s="85"/>
      <c r="H175" s="85"/>
      <c r="I175" s="85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</row>
    <row r="176" spans="1:164" ht="14" x14ac:dyDescent="0.15">
      <c r="A176" s="85"/>
      <c r="B176" s="85"/>
      <c r="C176" s="85"/>
      <c r="D176" s="85"/>
      <c r="E176" s="85"/>
      <c r="F176" s="85"/>
      <c r="G176" s="85"/>
      <c r="H176" s="85"/>
      <c r="I176" s="85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</row>
    <row r="177" spans="1:164" ht="14" x14ac:dyDescent="0.15">
      <c r="A177" s="85"/>
      <c r="B177" s="85"/>
      <c r="C177" s="85"/>
      <c r="D177" s="85"/>
      <c r="E177" s="85"/>
      <c r="F177" s="85"/>
      <c r="G177" s="85"/>
      <c r="H177" s="85"/>
      <c r="I177" s="85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</row>
    <row r="178" spans="1:164" ht="14" x14ac:dyDescent="0.15">
      <c r="A178" s="85"/>
      <c r="B178" s="85"/>
      <c r="C178" s="85"/>
      <c r="D178" s="85"/>
      <c r="E178" s="85"/>
      <c r="F178" s="85"/>
      <c r="G178" s="85"/>
      <c r="H178" s="85"/>
      <c r="I178" s="85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</row>
    <row r="179" spans="1:164" ht="14" x14ac:dyDescent="0.15">
      <c r="A179" s="85"/>
      <c r="B179" s="85"/>
      <c r="C179" s="85"/>
      <c r="D179" s="85"/>
      <c r="E179" s="85"/>
      <c r="F179" s="85"/>
      <c r="G179" s="85"/>
      <c r="H179" s="85"/>
      <c r="I179" s="85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</row>
    <row r="180" spans="1:164" ht="14" x14ac:dyDescent="0.15">
      <c r="A180" s="85"/>
      <c r="B180" s="85"/>
      <c r="C180" s="85"/>
      <c r="D180" s="85"/>
      <c r="E180" s="85"/>
      <c r="F180" s="85"/>
      <c r="G180" s="85"/>
      <c r="H180" s="85"/>
      <c r="I180" s="85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</row>
    <row r="181" spans="1:164" ht="14" x14ac:dyDescent="0.15">
      <c r="A181" s="85"/>
      <c r="B181" s="85"/>
      <c r="C181" s="85"/>
      <c r="D181" s="85"/>
      <c r="E181" s="85"/>
      <c r="F181" s="85"/>
      <c r="G181" s="85"/>
      <c r="H181" s="85"/>
      <c r="I181" s="85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</row>
    <row r="182" spans="1:164" ht="14" x14ac:dyDescent="0.15">
      <c r="A182" s="85"/>
      <c r="B182" s="85"/>
      <c r="C182" s="85"/>
      <c r="D182" s="85"/>
      <c r="E182" s="85"/>
      <c r="F182" s="85"/>
      <c r="G182" s="85"/>
      <c r="H182" s="85"/>
      <c r="I182" s="85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</row>
    <row r="183" spans="1:164" ht="14" x14ac:dyDescent="0.15">
      <c r="A183" s="85"/>
      <c r="B183" s="85"/>
      <c r="C183" s="85"/>
      <c r="D183" s="85"/>
      <c r="E183" s="85"/>
      <c r="F183" s="85"/>
      <c r="G183" s="85"/>
      <c r="H183" s="85"/>
      <c r="I183" s="85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</row>
    <row r="184" spans="1:164" ht="14" x14ac:dyDescent="0.15">
      <c r="A184" s="85"/>
      <c r="B184" s="85"/>
      <c r="C184" s="85"/>
      <c r="D184" s="85"/>
      <c r="E184" s="85"/>
      <c r="F184" s="85"/>
      <c r="G184" s="85"/>
      <c r="H184" s="85"/>
      <c r="I184" s="85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</row>
    <row r="185" spans="1:164" ht="14" x14ac:dyDescent="0.15">
      <c r="A185" s="85"/>
      <c r="B185" s="85"/>
      <c r="C185" s="85"/>
      <c r="D185" s="85"/>
      <c r="E185" s="85"/>
      <c r="F185" s="85"/>
      <c r="G185" s="85"/>
      <c r="H185" s="85"/>
      <c r="I185" s="85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</row>
    <row r="186" spans="1:164" ht="14" x14ac:dyDescent="0.15">
      <c r="A186" s="85"/>
      <c r="B186" s="85"/>
      <c r="C186" s="85"/>
      <c r="D186" s="85"/>
      <c r="E186" s="85"/>
      <c r="F186" s="85"/>
      <c r="G186" s="85"/>
      <c r="H186" s="85"/>
      <c r="I186" s="85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</row>
    <row r="187" spans="1:164" ht="14" x14ac:dyDescent="0.15">
      <c r="A187" s="85"/>
      <c r="B187" s="85"/>
      <c r="C187" s="85"/>
      <c r="D187" s="85"/>
      <c r="E187" s="85"/>
      <c r="F187" s="85"/>
      <c r="G187" s="85"/>
      <c r="H187" s="85"/>
      <c r="I187" s="85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</row>
    <row r="188" spans="1:164" ht="14" x14ac:dyDescent="0.15">
      <c r="A188" s="85"/>
      <c r="B188" s="85"/>
      <c r="C188" s="85"/>
      <c r="D188" s="85"/>
      <c r="E188" s="85"/>
      <c r="F188" s="85"/>
      <c r="G188" s="85"/>
      <c r="H188" s="85"/>
      <c r="I188" s="85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</row>
    <row r="189" spans="1:164" ht="14" x14ac:dyDescent="0.15">
      <c r="A189" s="85"/>
      <c r="B189" s="85"/>
      <c r="C189" s="85"/>
      <c r="D189" s="85"/>
      <c r="E189" s="85"/>
      <c r="F189" s="85"/>
      <c r="G189" s="85"/>
      <c r="H189" s="85"/>
      <c r="I189" s="85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</row>
    <row r="190" spans="1:164" ht="14" x14ac:dyDescent="0.15">
      <c r="A190" s="85"/>
      <c r="B190" s="85"/>
      <c r="C190" s="85"/>
      <c r="D190" s="85"/>
      <c r="E190" s="85"/>
      <c r="F190" s="85"/>
      <c r="G190" s="85"/>
      <c r="H190" s="85"/>
      <c r="I190" s="85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</row>
    <row r="191" spans="1:164" ht="14" x14ac:dyDescent="0.15">
      <c r="A191" s="85"/>
      <c r="B191" s="85"/>
      <c r="C191" s="85"/>
      <c r="D191" s="85"/>
      <c r="E191" s="85"/>
      <c r="F191" s="85"/>
      <c r="G191" s="85"/>
      <c r="H191" s="85"/>
      <c r="I191" s="85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</row>
    <row r="192" spans="1:164" ht="14" x14ac:dyDescent="0.15">
      <c r="A192" s="85"/>
      <c r="B192" s="85"/>
      <c r="C192" s="85"/>
      <c r="D192" s="85"/>
      <c r="E192" s="85"/>
      <c r="F192" s="85"/>
      <c r="G192" s="85"/>
      <c r="H192" s="85"/>
      <c r="I192" s="85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</row>
    <row r="193" spans="1:164" ht="14" x14ac:dyDescent="0.15">
      <c r="A193" s="85"/>
      <c r="B193" s="85"/>
      <c r="C193" s="85"/>
      <c r="D193" s="85"/>
      <c r="E193" s="85"/>
      <c r="F193" s="85"/>
      <c r="G193" s="85"/>
      <c r="H193" s="85"/>
      <c r="I193" s="85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</row>
    <row r="194" spans="1:164" ht="14" x14ac:dyDescent="0.15">
      <c r="A194" s="85"/>
      <c r="B194" s="85"/>
      <c r="C194" s="85"/>
      <c r="D194" s="85"/>
      <c r="E194" s="85"/>
      <c r="F194" s="85"/>
      <c r="G194" s="85"/>
      <c r="H194" s="85"/>
      <c r="I194" s="85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</row>
    <row r="195" spans="1:164" ht="14" x14ac:dyDescent="0.15">
      <c r="A195" s="85"/>
      <c r="B195" s="85"/>
      <c r="C195" s="85"/>
      <c r="D195" s="85"/>
      <c r="E195" s="85"/>
      <c r="F195" s="85"/>
      <c r="G195" s="85"/>
      <c r="H195" s="85"/>
      <c r="I195" s="85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</row>
    <row r="196" spans="1:164" ht="14" x14ac:dyDescent="0.15">
      <c r="A196" s="85"/>
      <c r="B196" s="85"/>
      <c r="C196" s="85"/>
      <c r="D196" s="85"/>
      <c r="E196" s="85"/>
      <c r="F196" s="85"/>
      <c r="G196" s="85"/>
      <c r="H196" s="85"/>
      <c r="I196" s="85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</row>
    <row r="197" spans="1:164" ht="14" x14ac:dyDescent="0.15">
      <c r="A197" s="85"/>
      <c r="B197" s="85"/>
      <c r="C197" s="85"/>
      <c r="D197" s="85"/>
      <c r="E197" s="85"/>
      <c r="F197" s="85"/>
      <c r="G197" s="85"/>
      <c r="H197" s="85"/>
      <c r="I197" s="85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</row>
    <row r="198" spans="1:164" ht="14" x14ac:dyDescent="0.15">
      <c r="A198" s="85"/>
      <c r="B198" s="85"/>
      <c r="C198" s="85"/>
      <c r="D198" s="85"/>
      <c r="E198" s="85"/>
      <c r="F198" s="85"/>
      <c r="G198" s="85"/>
      <c r="H198" s="85"/>
      <c r="I198" s="85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</row>
    <row r="199" spans="1:164" ht="14" x14ac:dyDescent="0.15">
      <c r="A199" s="85"/>
      <c r="B199" s="85"/>
      <c r="C199" s="85"/>
      <c r="D199" s="85"/>
      <c r="E199" s="85"/>
      <c r="F199" s="85"/>
      <c r="G199" s="85"/>
      <c r="H199" s="85"/>
      <c r="I199" s="85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</row>
    <row r="200" spans="1:164" ht="14" x14ac:dyDescent="0.15">
      <c r="A200" s="85"/>
      <c r="B200" s="85"/>
      <c r="C200" s="85"/>
      <c r="D200" s="85"/>
      <c r="E200" s="85"/>
      <c r="F200" s="85"/>
      <c r="G200" s="85"/>
      <c r="H200" s="85"/>
      <c r="I200" s="85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</row>
    <row r="201" spans="1:164" ht="14" x14ac:dyDescent="0.15">
      <c r="A201" s="85"/>
      <c r="B201" s="85"/>
      <c r="C201" s="85"/>
      <c r="D201" s="85"/>
      <c r="E201" s="85"/>
      <c r="F201" s="85"/>
      <c r="G201" s="85"/>
      <c r="H201" s="85"/>
      <c r="I201" s="85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</row>
    <row r="202" spans="1:164" ht="14" x14ac:dyDescent="0.15">
      <c r="A202" s="85"/>
      <c r="B202" s="85"/>
      <c r="C202" s="85"/>
      <c r="D202" s="85"/>
      <c r="E202" s="85"/>
      <c r="F202" s="85"/>
      <c r="G202" s="85"/>
      <c r="H202" s="85"/>
      <c r="I202" s="85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</row>
    <row r="203" spans="1:164" ht="14" x14ac:dyDescent="0.15">
      <c r="A203" s="85"/>
      <c r="B203" s="85"/>
      <c r="C203" s="85"/>
      <c r="D203" s="85"/>
      <c r="E203" s="85"/>
      <c r="F203" s="85"/>
      <c r="G203" s="85"/>
      <c r="H203" s="85"/>
      <c r="I203" s="85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</row>
    <row r="204" spans="1:164" ht="14" x14ac:dyDescent="0.15">
      <c r="A204" s="85"/>
      <c r="B204" s="85"/>
      <c r="C204" s="85"/>
      <c r="D204" s="85"/>
      <c r="E204" s="85"/>
      <c r="F204" s="85"/>
      <c r="G204" s="85"/>
      <c r="H204" s="85"/>
      <c r="I204" s="85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</row>
    <row r="205" spans="1:164" ht="14" x14ac:dyDescent="0.15">
      <c r="A205" s="85"/>
      <c r="B205" s="85"/>
      <c r="C205" s="85"/>
      <c r="D205" s="85"/>
      <c r="E205" s="85"/>
      <c r="F205" s="85"/>
      <c r="G205" s="85"/>
      <c r="H205" s="85"/>
      <c r="I205" s="85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</row>
    <row r="206" spans="1:164" ht="14" x14ac:dyDescent="0.15">
      <c r="A206" s="85"/>
      <c r="B206" s="85"/>
      <c r="C206" s="85"/>
      <c r="D206" s="85"/>
      <c r="E206" s="85"/>
      <c r="F206" s="85"/>
      <c r="G206" s="85"/>
      <c r="H206" s="85"/>
      <c r="I206" s="85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</row>
    <row r="207" spans="1:164" ht="14" x14ac:dyDescent="0.15">
      <c r="A207" s="85"/>
      <c r="B207" s="85"/>
      <c r="C207" s="85"/>
      <c r="D207" s="85"/>
      <c r="E207" s="85"/>
      <c r="F207" s="85"/>
      <c r="G207" s="85"/>
      <c r="H207" s="85"/>
      <c r="I207" s="85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</row>
    <row r="208" spans="1:164" ht="14" x14ac:dyDescent="0.15">
      <c r="A208" s="85"/>
      <c r="B208" s="85"/>
      <c r="C208" s="85"/>
      <c r="D208" s="85"/>
      <c r="E208" s="85"/>
      <c r="F208" s="85"/>
      <c r="G208" s="85"/>
      <c r="H208" s="85"/>
      <c r="I208" s="85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</row>
    <row r="209" spans="1:164" ht="14" x14ac:dyDescent="0.15">
      <c r="A209" s="85"/>
      <c r="B209" s="85"/>
      <c r="C209" s="85"/>
      <c r="D209" s="85"/>
      <c r="E209" s="85"/>
      <c r="F209" s="85"/>
      <c r="G209" s="85"/>
      <c r="H209" s="85"/>
      <c r="I209" s="85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</row>
    <row r="210" spans="1:164" ht="14" x14ac:dyDescent="0.15">
      <c r="A210" s="85"/>
      <c r="B210" s="85"/>
      <c r="C210" s="85"/>
      <c r="D210" s="85"/>
      <c r="E210" s="85"/>
      <c r="F210" s="85"/>
      <c r="G210" s="85"/>
      <c r="H210" s="85"/>
      <c r="I210" s="85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</row>
    <row r="211" spans="1:164" ht="14" x14ac:dyDescent="0.15">
      <c r="A211" s="85"/>
      <c r="B211" s="85"/>
      <c r="C211" s="85"/>
      <c r="D211" s="85"/>
      <c r="E211" s="85"/>
      <c r="F211" s="85"/>
      <c r="G211" s="85"/>
      <c r="H211" s="85"/>
      <c r="I211" s="85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</row>
    <row r="212" spans="1:164" ht="14" x14ac:dyDescent="0.15">
      <c r="A212" s="85"/>
      <c r="B212" s="85"/>
      <c r="C212" s="85"/>
      <c r="D212" s="85"/>
      <c r="E212" s="85"/>
      <c r="F212" s="85"/>
      <c r="G212" s="85"/>
      <c r="H212" s="85"/>
      <c r="I212" s="85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</row>
    <row r="213" spans="1:164" ht="14" x14ac:dyDescent="0.15">
      <c r="A213" s="85"/>
      <c r="B213" s="85"/>
      <c r="C213" s="85"/>
      <c r="D213" s="85"/>
      <c r="E213" s="85"/>
      <c r="F213" s="85"/>
      <c r="G213" s="85"/>
      <c r="H213" s="85"/>
      <c r="I213" s="85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</row>
    <row r="214" spans="1:164" ht="14" x14ac:dyDescent="0.15">
      <c r="A214" s="85"/>
      <c r="B214" s="85"/>
      <c r="C214" s="85"/>
      <c r="D214" s="85"/>
      <c r="E214" s="85"/>
      <c r="F214" s="85"/>
      <c r="G214" s="85"/>
      <c r="H214" s="85"/>
      <c r="I214" s="85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</row>
    <row r="215" spans="1:164" ht="14" x14ac:dyDescent="0.15">
      <c r="A215" s="85"/>
      <c r="B215" s="85"/>
      <c r="C215" s="85"/>
      <c r="D215" s="85"/>
      <c r="E215" s="85"/>
      <c r="F215" s="85"/>
      <c r="G215" s="85"/>
      <c r="H215" s="85"/>
      <c r="I215" s="85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</row>
    <row r="216" spans="1:164" ht="14" x14ac:dyDescent="0.15">
      <c r="A216" s="85"/>
      <c r="B216" s="85"/>
      <c r="C216" s="85"/>
      <c r="D216" s="85"/>
      <c r="E216" s="85"/>
      <c r="F216" s="85"/>
      <c r="G216" s="85"/>
      <c r="H216" s="85"/>
      <c r="I216" s="85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</row>
    <row r="217" spans="1:164" ht="14" x14ac:dyDescent="0.15">
      <c r="A217" s="85"/>
      <c r="B217" s="85"/>
      <c r="C217" s="85"/>
      <c r="D217" s="85"/>
      <c r="E217" s="85"/>
      <c r="F217" s="85"/>
      <c r="G217" s="85"/>
      <c r="H217" s="85"/>
      <c r="I217" s="85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</row>
    <row r="218" spans="1:164" ht="14" x14ac:dyDescent="0.15">
      <c r="A218" s="85"/>
      <c r="B218" s="85"/>
      <c r="C218" s="85"/>
      <c r="D218" s="85"/>
      <c r="E218" s="85"/>
      <c r="F218" s="85"/>
      <c r="G218" s="85"/>
      <c r="H218" s="85"/>
      <c r="I218" s="85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</row>
    <row r="219" spans="1:164" ht="14" x14ac:dyDescent="0.15">
      <c r="A219" s="85"/>
      <c r="B219" s="85"/>
      <c r="C219" s="85"/>
      <c r="D219" s="85"/>
      <c r="E219" s="85"/>
      <c r="F219" s="85"/>
      <c r="G219" s="85"/>
      <c r="H219" s="85"/>
      <c r="I219" s="85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</row>
    <row r="220" spans="1:164" ht="14" x14ac:dyDescent="0.15">
      <c r="A220" s="85"/>
      <c r="B220" s="85"/>
      <c r="C220" s="85"/>
      <c r="D220" s="85"/>
      <c r="E220" s="85"/>
      <c r="F220" s="85"/>
      <c r="G220" s="85"/>
      <c r="H220" s="85"/>
      <c r="I220" s="85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</row>
    <row r="221" spans="1:164" ht="14" x14ac:dyDescent="0.15">
      <c r="A221" s="85"/>
      <c r="B221" s="85"/>
      <c r="C221" s="85"/>
      <c r="D221" s="85"/>
      <c r="E221" s="85"/>
      <c r="F221" s="85"/>
      <c r="G221" s="85"/>
      <c r="H221" s="85"/>
      <c r="I221" s="85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</row>
    <row r="222" spans="1:164" ht="14" x14ac:dyDescent="0.15">
      <c r="A222" s="85"/>
      <c r="B222" s="85"/>
      <c r="C222" s="85"/>
      <c r="D222" s="85"/>
      <c r="E222" s="85"/>
      <c r="F222" s="85"/>
      <c r="G222" s="85"/>
      <c r="H222" s="85"/>
      <c r="I222" s="85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</row>
    <row r="223" spans="1:164" ht="14" x14ac:dyDescent="0.15">
      <c r="A223" s="85"/>
      <c r="B223" s="85"/>
      <c r="C223" s="85"/>
      <c r="D223" s="85"/>
      <c r="E223" s="85"/>
      <c r="F223" s="85"/>
      <c r="G223" s="85"/>
      <c r="H223" s="85"/>
      <c r="I223" s="85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</row>
    <row r="224" spans="1:164" ht="14" x14ac:dyDescent="0.15">
      <c r="A224" s="85"/>
      <c r="B224" s="85"/>
      <c r="C224" s="85"/>
      <c r="D224" s="85"/>
      <c r="E224" s="85"/>
      <c r="F224" s="85"/>
      <c r="G224" s="85"/>
      <c r="H224" s="85"/>
      <c r="I224" s="85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</row>
    <row r="225" spans="1:164" ht="14" x14ac:dyDescent="0.15">
      <c r="A225" s="85"/>
      <c r="B225" s="85"/>
      <c r="C225" s="85"/>
      <c r="D225" s="85"/>
      <c r="E225" s="85"/>
      <c r="F225" s="85"/>
      <c r="G225" s="85"/>
      <c r="H225" s="85"/>
      <c r="I225" s="85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</row>
    <row r="226" spans="1:164" ht="14" x14ac:dyDescent="0.15">
      <c r="A226" s="85"/>
      <c r="B226" s="85"/>
      <c r="C226" s="85"/>
      <c r="D226" s="85"/>
      <c r="E226" s="85"/>
      <c r="F226" s="85"/>
      <c r="G226" s="85"/>
      <c r="H226" s="85"/>
      <c r="I226" s="85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</row>
    <row r="227" spans="1:164" ht="14" x14ac:dyDescent="0.15">
      <c r="A227" s="85"/>
      <c r="B227" s="85"/>
      <c r="C227" s="85"/>
      <c r="D227" s="85"/>
      <c r="E227" s="85"/>
      <c r="F227" s="85"/>
      <c r="G227" s="85"/>
      <c r="H227" s="85"/>
      <c r="I227" s="85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</row>
    <row r="228" spans="1:164" ht="14" x14ac:dyDescent="0.15">
      <c r="A228" s="85"/>
      <c r="B228" s="85"/>
      <c r="C228" s="85"/>
      <c r="D228" s="85"/>
      <c r="E228" s="85"/>
      <c r="F228" s="85"/>
      <c r="G228" s="85"/>
      <c r="H228" s="85"/>
      <c r="I228" s="85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</row>
    <row r="229" spans="1:164" ht="14" x14ac:dyDescent="0.15">
      <c r="A229" s="85"/>
      <c r="B229" s="85"/>
      <c r="C229" s="85"/>
      <c r="D229" s="85"/>
      <c r="E229" s="85"/>
      <c r="F229" s="85"/>
      <c r="G229" s="85"/>
      <c r="H229" s="85"/>
      <c r="I229" s="85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</row>
    <row r="230" spans="1:164" ht="14" x14ac:dyDescent="0.15">
      <c r="A230" s="85"/>
      <c r="B230" s="85"/>
      <c r="C230" s="85"/>
      <c r="D230" s="85"/>
      <c r="E230" s="85"/>
      <c r="F230" s="85"/>
      <c r="G230" s="85"/>
      <c r="H230" s="85"/>
      <c r="I230" s="85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</row>
    <row r="231" spans="1:164" ht="14" x14ac:dyDescent="0.15">
      <c r="A231" s="85"/>
      <c r="B231" s="85"/>
      <c r="C231" s="85"/>
      <c r="D231" s="85"/>
      <c r="E231" s="85"/>
      <c r="F231" s="85"/>
      <c r="G231" s="85"/>
      <c r="H231" s="85"/>
      <c r="I231" s="85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</row>
    <row r="232" spans="1:164" ht="14" x14ac:dyDescent="0.15">
      <c r="A232" s="85"/>
      <c r="B232" s="85"/>
      <c r="C232" s="85"/>
      <c r="D232" s="85"/>
      <c r="E232" s="85"/>
      <c r="F232" s="85"/>
      <c r="G232" s="85"/>
      <c r="H232" s="85"/>
      <c r="I232" s="85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</row>
    <row r="233" spans="1:164" ht="14" x14ac:dyDescent="0.15">
      <c r="A233" s="85"/>
      <c r="B233" s="85"/>
      <c r="C233" s="85"/>
      <c r="D233" s="85"/>
      <c r="E233" s="85"/>
      <c r="F233" s="85"/>
      <c r="G233" s="85"/>
      <c r="H233" s="85"/>
      <c r="I233" s="85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</row>
    <row r="234" spans="1:164" ht="14" x14ac:dyDescent="0.15">
      <c r="A234" s="85"/>
      <c r="B234" s="85"/>
      <c r="C234" s="85"/>
      <c r="D234" s="85"/>
      <c r="E234" s="85"/>
      <c r="F234" s="85"/>
      <c r="G234" s="85"/>
      <c r="H234" s="85"/>
      <c r="I234" s="85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</row>
    <row r="235" spans="1:164" ht="14" x14ac:dyDescent="0.15">
      <c r="A235" s="85"/>
      <c r="B235" s="85"/>
      <c r="C235" s="85"/>
      <c r="D235" s="85"/>
      <c r="E235" s="85"/>
      <c r="F235" s="85"/>
      <c r="G235" s="85"/>
      <c r="H235" s="85"/>
      <c r="I235" s="85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</row>
    <row r="236" spans="1:164" ht="14" x14ac:dyDescent="0.15">
      <c r="A236" s="85"/>
      <c r="B236" s="85"/>
      <c r="C236" s="85"/>
      <c r="D236" s="85"/>
      <c r="E236" s="85"/>
      <c r="F236" s="85"/>
      <c r="G236" s="85"/>
      <c r="H236" s="85"/>
      <c r="I236" s="85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</row>
    <row r="237" spans="1:164" ht="14" x14ac:dyDescent="0.15">
      <c r="A237" s="85"/>
      <c r="B237" s="85"/>
      <c r="C237" s="85"/>
      <c r="D237" s="85"/>
      <c r="E237" s="85"/>
      <c r="F237" s="85"/>
      <c r="G237" s="85"/>
      <c r="H237" s="85"/>
      <c r="I237" s="85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</row>
    <row r="238" spans="1:164" ht="14" x14ac:dyDescent="0.15">
      <c r="A238" s="85"/>
      <c r="B238" s="85"/>
      <c r="C238" s="85"/>
      <c r="D238" s="85"/>
      <c r="E238" s="85"/>
      <c r="F238" s="85"/>
      <c r="G238" s="85"/>
      <c r="H238" s="85"/>
      <c r="I238" s="85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</row>
    <row r="239" spans="1:164" ht="14" x14ac:dyDescent="0.15">
      <c r="A239" s="85"/>
      <c r="B239" s="85"/>
      <c r="C239" s="85"/>
      <c r="D239" s="85"/>
      <c r="E239" s="85"/>
      <c r="F239" s="85"/>
      <c r="G239" s="85"/>
      <c r="H239" s="85"/>
      <c r="I239" s="85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</row>
    <row r="240" spans="1:164" ht="14" x14ac:dyDescent="0.15">
      <c r="A240" s="85"/>
      <c r="B240" s="85"/>
      <c r="C240" s="85"/>
      <c r="D240" s="85"/>
      <c r="E240" s="85"/>
      <c r="F240" s="85"/>
      <c r="G240" s="85"/>
      <c r="H240" s="85"/>
      <c r="I240" s="85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</row>
    <row r="241" spans="1:164" ht="14" x14ac:dyDescent="0.15">
      <c r="A241" s="85"/>
      <c r="B241" s="85"/>
      <c r="C241" s="85"/>
      <c r="D241" s="85"/>
      <c r="E241" s="85"/>
      <c r="F241" s="85"/>
      <c r="G241" s="85"/>
      <c r="H241" s="85"/>
      <c r="I241" s="85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</row>
    <row r="242" spans="1:164" ht="14" x14ac:dyDescent="0.15">
      <c r="A242" s="85"/>
      <c r="B242" s="85"/>
      <c r="C242" s="85"/>
      <c r="D242" s="85"/>
      <c r="E242" s="85"/>
      <c r="F242" s="85"/>
      <c r="G242" s="85"/>
      <c r="H242" s="85"/>
      <c r="I242" s="85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</row>
    <row r="243" spans="1:164" ht="14" x14ac:dyDescent="0.15">
      <c r="A243" s="85"/>
      <c r="B243" s="85"/>
      <c r="C243" s="85"/>
      <c r="D243" s="85"/>
      <c r="E243" s="85"/>
      <c r="F243" s="85"/>
      <c r="G243" s="85"/>
      <c r="H243" s="85"/>
      <c r="I243" s="85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</row>
    <row r="244" spans="1:164" ht="14" x14ac:dyDescent="0.15">
      <c r="A244" s="85"/>
      <c r="B244" s="85"/>
      <c r="C244" s="85"/>
      <c r="D244" s="85"/>
      <c r="E244" s="85"/>
      <c r="F244" s="85"/>
      <c r="G244" s="85"/>
      <c r="H244" s="85"/>
      <c r="I244" s="85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</row>
    <row r="245" spans="1:164" ht="14" x14ac:dyDescent="0.15">
      <c r="A245" s="85"/>
      <c r="B245" s="85"/>
      <c r="C245" s="85"/>
      <c r="D245" s="85"/>
      <c r="E245" s="85"/>
      <c r="F245" s="85"/>
      <c r="G245" s="85"/>
      <c r="H245" s="85"/>
      <c r="I245" s="85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</row>
    <row r="246" spans="1:164" ht="14" x14ac:dyDescent="0.15">
      <c r="A246" s="85"/>
      <c r="B246" s="85"/>
      <c r="C246" s="85"/>
      <c r="D246" s="85"/>
      <c r="E246" s="85"/>
      <c r="F246" s="85"/>
      <c r="G246" s="85"/>
      <c r="H246" s="85"/>
      <c r="I246" s="85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</row>
    <row r="247" spans="1:164" ht="14" x14ac:dyDescent="0.15">
      <c r="A247" s="85"/>
      <c r="B247" s="85"/>
      <c r="C247" s="85"/>
      <c r="D247" s="85"/>
      <c r="E247" s="85"/>
      <c r="F247" s="85"/>
      <c r="G247" s="85"/>
      <c r="H247" s="85"/>
      <c r="I247" s="85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</row>
    <row r="248" spans="1:164" ht="14" x14ac:dyDescent="0.15">
      <c r="A248" s="85"/>
      <c r="B248" s="85"/>
      <c r="C248" s="85"/>
      <c r="D248" s="85"/>
      <c r="E248" s="85"/>
      <c r="F248" s="85"/>
      <c r="G248" s="85"/>
      <c r="H248" s="85"/>
      <c r="I248" s="85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</row>
    <row r="249" spans="1:164" ht="14" x14ac:dyDescent="0.15">
      <c r="A249" s="85"/>
      <c r="B249" s="85"/>
      <c r="C249" s="85"/>
      <c r="D249" s="85"/>
      <c r="E249" s="85"/>
      <c r="F249" s="85"/>
      <c r="G249" s="85"/>
      <c r="H249" s="85"/>
      <c r="I249" s="85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</row>
    <row r="250" spans="1:164" ht="14" x14ac:dyDescent="0.15">
      <c r="A250" s="85"/>
      <c r="B250" s="85"/>
      <c r="C250" s="85"/>
      <c r="D250" s="85"/>
      <c r="E250" s="85"/>
      <c r="F250" s="85"/>
      <c r="G250" s="85"/>
      <c r="H250" s="85"/>
      <c r="I250" s="85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</row>
    <row r="251" spans="1:164" ht="14" x14ac:dyDescent="0.15">
      <c r="A251" s="85"/>
      <c r="B251" s="85"/>
      <c r="C251" s="85"/>
      <c r="D251" s="85"/>
      <c r="E251" s="85"/>
      <c r="F251" s="85"/>
      <c r="G251" s="85"/>
      <c r="H251" s="85"/>
      <c r="I251" s="85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</row>
    <row r="252" spans="1:164" ht="14" x14ac:dyDescent="0.15">
      <c r="A252" s="85"/>
      <c r="B252" s="85"/>
      <c r="C252" s="85"/>
      <c r="D252" s="85"/>
      <c r="E252" s="85"/>
      <c r="F252" s="85"/>
      <c r="G252" s="85"/>
      <c r="H252" s="85"/>
      <c r="I252" s="85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</row>
    <row r="253" spans="1:164" ht="14" x14ac:dyDescent="0.15">
      <c r="A253" s="85"/>
      <c r="B253" s="85"/>
      <c r="C253" s="85"/>
      <c r="D253" s="85"/>
      <c r="E253" s="85"/>
      <c r="F253" s="85"/>
      <c r="G253" s="85"/>
      <c r="H253" s="85"/>
      <c r="I253" s="85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</row>
    <row r="254" spans="1:164" ht="14" x14ac:dyDescent="0.15">
      <c r="A254" s="85"/>
      <c r="B254" s="85"/>
      <c r="C254" s="85"/>
      <c r="D254" s="85"/>
      <c r="E254" s="85"/>
      <c r="F254" s="85"/>
      <c r="G254" s="85"/>
      <c r="H254" s="85"/>
      <c r="I254" s="85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</row>
    <row r="255" spans="1:164" ht="14" x14ac:dyDescent="0.15">
      <c r="A255" s="85"/>
      <c r="B255" s="85"/>
      <c r="C255" s="85"/>
      <c r="D255" s="85"/>
      <c r="E255" s="85"/>
      <c r="F255" s="85"/>
      <c r="G255" s="85"/>
      <c r="H255" s="85"/>
      <c r="I255" s="85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</row>
    <row r="256" spans="1:164" ht="14" x14ac:dyDescent="0.15">
      <c r="A256" s="85"/>
      <c r="B256" s="85"/>
      <c r="C256" s="85"/>
      <c r="D256" s="85"/>
      <c r="E256" s="85"/>
      <c r="F256" s="85"/>
      <c r="G256" s="85"/>
      <c r="H256" s="85"/>
      <c r="I256" s="85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</row>
    <row r="257" spans="1:164" ht="14" x14ac:dyDescent="0.15">
      <c r="A257" s="85"/>
      <c r="B257" s="85"/>
      <c r="C257" s="85"/>
      <c r="D257" s="85"/>
      <c r="E257" s="85"/>
      <c r="F257" s="85"/>
      <c r="G257" s="85"/>
      <c r="H257" s="85"/>
      <c r="I257" s="85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</row>
    <row r="258" spans="1:164" ht="14" x14ac:dyDescent="0.15">
      <c r="A258" s="85"/>
      <c r="B258" s="85"/>
      <c r="C258" s="85"/>
      <c r="D258" s="85"/>
      <c r="E258" s="85"/>
      <c r="F258" s="85"/>
      <c r="G258" s="85"/>
      <c r="H258" s="85"/>
      <c r="I258" s="85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</row>
    <row r="259" spans="1:164" ht="14" x14ac:dyDescent="0.15">
      <c r="A259" s="85"/>
      <c r="B259" s="85"/>
      <c r="C259" s="85"/>
      <c r="D259" s="85"/>
      <c r="E259" s="85"/>
      <c r="F259" s="85"/>
      <c r="G259" s="85"/>
      <c r="H259" s="85"/>
      <c r="I259" s="85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</row>
    <row r="260" spans="1:164" ht="14" x14ac:dyDescent="0.15">
      <c r="A260" s="85"/>
      <c r="B260" s="85"/>
      <c r="C260" s="85"/>
      <c r="D260" s="85"/>
      <c r="E260" s="85"/>
      <c r="F260" s="85"/>
      <c r="G260" s="85"/>
      <c r="H260" s="85"/>
      <c r="I260" s="85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</row>
    <row r="261" spans="1:164" ht="14" x14ac:dyDescent="0.15">
      <c r="A261" s="85"/>
      <c r="B261" s="85"/>
      <c r="C261" s="85"/>
      <c r="D261" s="85"/>
      <c r="E261" s="85"/>
      <c r="F261" s="85"/>
      <c r="G261" s="85"/>
      <c r="H261" s="85"/>
      <c r="I261" s="85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</row>
    <row r="262" spans="1:164" ht="14" x14ac:dyDescent="0.15">
      <c r="A262" s="85"/>
      <c r="B262" s="85"/>
      <c r="C262" s="85"/>
      <c r="D262" s="85"/>
      <c r="E262" s="85"/>
      <c r="F262" s="85"/>
      <c r="G262" s="85"/>
      <c r="H262" s="85"/>
      <c r="I262" s="85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</row>
    <row r="263" spans="1:164" ht="14" x14ac:dyDescent="0.15">
      <c r="A263" s="85"/>
      <c r="B263" s="85"/>
      <c r="C263" s="85"/>
      <c r="D263" s="85"/>
      <c r="E263" s="85"/>
      <c r="F263" s="85"/>
      <c r="G263" s="85"/>
      <c r="H263" s="85"/>
      <c r="I263" s="85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</row>
    <row r="264" spans="1:164" ht="14" x14ac:dyDescent="0.15">
      <c r="A264" s="85"/>
      <c r="B264" s="85"/>
      <c r="C264" s="85"/>
      <c r="D264" s="85"/>
      <c r="E264" s="85"/>
      <c r="F264" s="85"/>
      <c r="G264" s="85"/>
      <c r="H264" s="85"/>
      <c r="I264" s="85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</row>
    <row r="265" spans="1:164" ht="14" x14ac:dyDescent="0.15">
      <c r="A265" s="85"/>
      <c r="B265" s="85"/>
      <c r="C265" s="85"/>
      <c r="D265" s="85"/>
      <c r="E265" s="85"/>
      <c r="F265" s="85"/>
      <c r="G265" s="85"/>
      <c r="H265" s="85"/>
      <c r="I265" s="85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</row>
    <row r="266" spans="1:164" ht="14" x14ac:dyDescent="0.15">
      <c r="A266" s="85"/>
      <c r="B266" s="85"/>
      <c r="C266" s="85"/>
      <c r="D266" s="85"/>
      <c r="E266" s="85"/>
      <c r="F266" s="85"/>
      <c r="G266" s="85"/>
      <c r="H266" s="85"/>
      <c r="I266" s="85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</row>
    <row r="267" spans="1:164" ht="14" x14ac:dyDescent="0.15">
      <c r="A267" s="85"/>
      <c r="B267" s="85"/>
      <c r="C267" s="85"/>
      <c r="D267" s="85"/>
      <c r="E267" s="85"/>
      <c r="F267" s="85"/>
      <c r="G267" s="85"/>
      <c r="H267" s="85"/>
      <c r="I267" s="85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</row>
    <row r="268" spans="1:164" ht="14" x14ac:dyDescent="0.15">
      <c r="A268" s="85"/>
      <c r="B268" s="85"/>
      <c r="C268" s="85"/>
      <c r="D268" s="85"/>
      <c r="E268" s="85"/>
      <c r="F268" s="85"/>
      <c r="G268" s="85"/>
      <c r="H268" s="85"/>
      <c r="I268" s="85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</row>
    <row r="269" spans="1:164" ht="14" x14ac:dyDescent="0.15">
      <c r="A269" s="85"/>
      <c r="B269" s="85"/>
      <c r="C269" s="85"/>
      <c r="D269" s="85"/>
      <c r="E269" s="85"/>
      <c r="F269" s="85"/>
      <c r="G269" s="85"/>
      <c r="H269" s="85"/>
      <c r="I269" s="85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</row>
    <row r="270" spans="1:164" ht="14" x14ac:dyDescent="0.15">
      <c r="A270" s="85"/>
      <c r="B270" s="85"/>
      <c r="C270" s="85"/>
      <c r="D270" s="85"/>
      <c r="E270" s="85"/>
      <c r="F270" s="85"/>
      <c r="G270" s="85"/>
      <c r="H270" s="85"/>
      <c r="I270" s="85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</row>
    <row r="271" spans="1:164" ht="14" x14ac:dyDescent="0.15">
      <c r="A271" s="85"/>
      <c r="B271" s="85"/>
      <c r="C271" s="85"/>
      <c r="D271" s="85"/>
      <c r="E271" s="85"/>
      <c r="F271" s="85"/>
      <c r="G271" s="85"/>
      <c r="H271" s="85"/>
      <c r="I271" s="85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</row>
    <row r="272" spans="1:164" ht="14" x14ac:dyDescent="0.15">
      <c r="A272" s="85"/>
      <c r="B272" s="85"/>
      <c r="C272" s="85"/>
      <c r="D272" s="85"/>
      <c r="E272" s="85"/>
      <c r="F272" s="85"/>
      <c r="G272" s="85"/>
      <c r="H272" s="85"/>
      <c r="I272" s="85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</row>
    <row r="273" spans="1:164" ht="14" x14ac:dyDescent="0.15">
      <c r="A273" s="85"/>
      <c r="B273" s="85"/>
      <c r="C273" s="85"/>
      <c r="D273" s="85"/>
      <c r="E273" s="85"/>
      <c r="F273" s="85"/>
      <c r="G273" s="85"/>
      <c r="H273" s="85"/>
      <c r="I273" s="85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</row>
    <row r="274" spans="1:164" ht="14" x14ac:dyDescent="0.15">
      <c r="A274" s="85"/>
      <c r="B274" s="85"/>
      <c r="C274" s="85"/>
      <c r="D274" s="85"/>
      <c r="E274" s="85"/>
      <c r="F274" s="85"/>
      <c r="G274" s="85"/>
      <c r="H274" s="85"/>
      <c r="I274" s="85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</row>
    <row r="275" spans="1:164" ht="14" x14ac:dyDescent="0.15">
      <c r="A275" s="85"/>
      <c r="B275" s="85"/>
      <c r="C275" s="85"/>
      <c r="D275" s="85"/>
      <c r="E275" s="85"/>
      <c r="F275" s="85"/>
      <c r="G275" s="85"/>
      <c r="H275" s="85"/>
      <c r="I275" s="85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</row>
    <row r="276" spans="1:164" ht="14" x14ac:dyDescent="0.15">
      <c r="A276" s="85"/>
      <c r="B276" s="85"/>
      <c r="C276" s="85"/>
      <c r="D276" s="85"/>
      <c r="E276" s="85"/>
      <c r="F276" s="85"/>
      <c r="G276" s="85"/>
      <c r="H276" s="85"/>
      <c r="I276" s="85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</row>
    <row r="277" spans="1:164" ht="14" x14ac:dyDescent="0.15">
      <c r="A277" s="85"/>
      <c r="B277" s="85"/>
      <c r="C277" s="85"/>
      <c r="D277" s="85"/>
      <c r="E277" s="85"/>
      <c r="F277" s="85"/>
      <c r="G277" s="85"/>
      <c r="H277" s="85"/>
      <c r="I277" s="85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</row>
    <row r="278" spans="1:164" ht="14" x14ac:dyDescent="0.15">
      <c r="A278" s="85"/>
      <c r="B278" s="85"/>
      <c r="C278" s="85"/>
      <c r="D278" s="85"/>
      <c r="E278" s="85"/>
      <c r="F278" s="85"/>
      <c r="G278" s="85"/>
      <c r="H278" s="85"/>
      <c r="I278" s="85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</row>
    <row r="279" spans="1:164" ht="14" x14ac:dyDescent="0.15">
      <c r="A279" s="85"/>
      <c r="B279" s="85"/>
      <c r="C279" s="85"/>
      <c r="D279" s="85"/>
      <c r="E279" s="85"/>
      <c r="F279" s="85"/>
      <c r="G279" s="85"/>
      <c r="H279" s="85"/>
      <c r="I279" s="85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</row>
    <row r="280" spans="1:164" ht="14" x14ac:dyDescent="0.15">
      <c r="A280" s="85"/>
      <c r="B280" s="85"/>
      <c r="C280" s="85"/>
      <c r="D280" s="85"/>
      <c r="E280" s="85"/>
      <c r="F280" s="85"/>
      <c r="G280" s="85"/>
      <c r="H280" s="85"/>
      <c r="I280" s="85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</row>
    <row r="281" spans="1:164" ht="14" x14ac:dyDescent="0.15">
      <c r="A281" s="85"/>
      <c r="B281" s="85"/>
      <c r="C281" s="85"/>
      <c r="D281" s="85"/>
      <c r="E281" s="85"/>
      <c r="F281" s="85"/>
      <c r="G281" s="85"/>
      <c r="H281" s="85"/>
      <c r="I281" s="85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</row>
    <row r="282" spans="1:164" ht="14" x14ac:dyDescent="0.15">
      <c r="A282" s="85"/>
      <c r="B282" s="85"/>
      <c r="C282" s="85"/>
      <c r="D282" s="85"/>
      <c r="E282" s="85"/>
      <c r="F282" s="85"/>
      <c r="G282" s="85"/>
      <c r="H282" s="85"/>
      <c r="I282" s="85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</row>
    <row r="283" spans="1:164" ht="14" x14ac:dyDescent="0.15">
      <c r="A283" s="85"/>
      <c r="B283" s="85"/>
      <c r="C283" s="85"/>
      <c r="D283" s="85"/>
      <c r="E283" s="85"/>
      <c r="F283" s="85"/>
      <c r="G283" s="85"/>
      <c r="H283" s="85"/>
      <c r="I283" s="85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</row>
    <row r="284" spans="1:164" ht="14" x14ac:dyDescent="0.15">
      <c r="A284" s="85"/>
      <c r="B284" s="85"/>
      <c r="C284" s="85"/>
      <c r="D284" s="85"/>
      <c r="E284" s="85"/>
      <c r="F284" s="85"/>
      <c r="G284" s="85"/>
      <c r="H284" s="85"/>
      <c r="I284" s="85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</row>
    <row r="285" spans="1:164" ht="14" x14ac:dyDescent="0.15">
      <c r="A285" s="85"/>
      <c r="B285" s="85"/>
      <c r="C285" s="85"/>
      <c r="D285" s="85"/>
      <c r="E285" s="85"/>
      <c r="F285" s="85"/>
      <c r="G285" s="85"/>
      <c r="H285" s="85"/>
      <c r="I285" s="85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</row>
    <row r="286" spans="1:164" ht="14" x14ac:dyDescent="0.15">
      <c r="A286" s="85"/>
      <c r="B286" s="85"/>
      <c r="C286" s="85"/>
      <c r="D286" s="85"/>
      <c r="E286" s="85"/>
      <c r="F286" s="85"/>
      <c r="G286" s="85"/>
      <c r="H286" s="85"/>
      <c r="I286" s="85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</row>
    <row r="287" spans="1:164" ht="14" x14ac:dyDescent="0.15">
      <c r="A287" s="85"/>
      <c r="B287" s="85"/>
      <c r="C287" s="85"/>
      <c r="D287" s="85"/>
      <c r="E287" s="85"/>
      <c r="F287" s="85"/>
      <c r="G287" s="85"/>
      <c r="H287" s="85"/>
      <c r="I287" s="85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</row>
    <row r="288" spans="1:164" ht="14" x14ac:dyDescent="0.15">
      <c r="A288" s="85"/>
      <c r="B288" s="85"/>
      <c r="C288" s="85"/>
      <c r="D288" s="85"/>
      <c r="E288" s="85"/>
      <c r="F288" s="85"/>
      <c r="G288" s="85"/>
      <c r="H288" s="85"/>
      <c r="I288" s="85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</row>
    <row r="289" spans="1:164" ht="14" x14ac:dyDescent="0.15">
      <c r="A289" s="85"/>
      <c r="B289" s="85"/>
      <c r="C289" s="85"/>
      <c r="D289" s="85"/>
      <c r="E289" s="85"/>
      <c r="F289" s="85"/>
      <c r="G289" s="85"/>
      <c r="H289" s="85"/>
      <c r="I289" s="85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</row>
    <row r="290" spans="1:164" ht="14" x14ac:dyDescent="0.15">
      <c r="A290" s="85"/>
      <c r="B290" s="85"/>
      <c r="C290" s="85"/>
      <c r="D290" s="85"/>
      <c r="E290" s="85"/>
      <c r="F290" s="85"/>
      <c r="G290" s="85"/>
      <c r="H290" s="85"/>
      <c r="I290" s="85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</row>
    <row r="291" spans="1:164" ht="14" x14ac:dyDescent="0.15">
      <c r="A291" s="85"/>
      <c r="B291" s="85"/>
      <c r="C291" s="85"/>
      <c r="D291" s="85"/>
      <c r="E291" s="85"/>
      <c r="F291" s="85"/>
      <c r="G291" s="85"/>
      <c r="H291" s="85"/>
      <c r="I291" s="85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</row>
    <row r="292" spans="1:164" ht="14" x14ac:dyDescent="0.15">
      <c r="A292" s="85"/>
      <c r="B292" s="85"/>
      <c r="C292" s="85"/>
      <c r="D292" s="85"/>
      <c r="E292" s="85"/>
      <c r="F292" s="85"/>
      <c r="G292" s="85"/>
      <c r="H292" s="85"/>
      <c r="I292" s="85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</row>
    <row r="293" spans="1:164" ht="14" x14ac:dyDescent="0.15">
      <c r="A293" s="85"/>
      <c r="B293" s="85"/>
      <c r="C293" s="85"/>
      <c r="D293" s="85"/>
      <c r="E293" s="85"/>
      <c r="F293" s="85"/>
      <c r="G293" s="85"/>
      <c r="H293" s="85"/>
      <c r="I293" s="85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</row>
    <row r="294" spans="1:164" ht="14" x14ac:dyDescent="0.15">
      <c r="A294" s="85"/>
      <c r="B294" s="85"/>
      <c r="C294" s="85"/>
      <c r="D294" s="85"/>
      <c r="E294" s="85"/>
      <c r="F294" s="85"/>
      <c r="G294" s="85"/>
      <c r="H294" s="85"/>
      <c r="I294" s="85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</row>
    <row r="295" spans="1:164" ht="14" x14ac:dyDescent="0.15">
      <c r="A295" s="85"/>
      <c r="B295" s="85"/>
      <c r="C295" s="85"/>
      <c r="D295" s="85"/>
      <c r="E295" s="85"/>
      <c r="F295" s="85"/>
      <c r="G295" s="85"/>
      <c r="H295" s="85"/>
      <c r="I295" s="85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</row>
    <row r="296" spans="1:164" ht="14" x14ac:dyDescent="0.15">
      <c r="A296" s="85"/>
      <c r="B296" s="85"/>
      <c r="C296" s="85"/>
      <c r="D296" s="85"/>
      <c r="E296" s="85"/>
      <c r="F296" s="85"/>
      <c r="G296" s="85"/>
      <c r="H296" s="85"/>
      <c r="I296" s="85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</row>
    <row r="297" spans="1:164" ht="14" x14ac:dyDescent="0.15">
      <c r="A297" s="85"/>
      <c r="B297" s="85"/>
      <c r="C297" s="85"/>
      <c r="D297" s="85"/>
      <c r="E297" s="85"/>
      <c r="F297" s="85"/>
      <c r="G297" s="85"/>
      <c r="H297" s="85"/>
      <c r="I297" s="85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</row>
    <row r="298" spans="1:164" ht="14" x14ac:dyDescent="0.15">
      <c r="A298" s="85"/>
      <c r="B298" s="85"/>
      <c r="C298" s="85"/>
      <c r="D298" s="85"/>
      <c r="E298" s="85"/>
      <c r="F298" s="85"/>
      <c r="G298" s="85"/>
      <c r="H298" s="85"/>
      <c r="I298" s="85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</row>
    <row r="299" spans="1:164" ht="14" x14ac:dyDescent="0.15">
      <c r="A299" s="85"/>
      <c r="B299" s="85"/>
      <c r="C299" s="85"/>
      <c r="D299" s="85"/>
      <c r="E299" s="85"/>
      <c r="F299" s="85"/>
      <c r="G299" s="85"/>
      <c r="H299" s="85"/>
      <c r="I299" s="85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</row>
    <row r="300" spans="1:164" ht="14" x14ac:dyDescent="0.15">
      <c r="A300" s="85"/>
      <c r="B300" s="85"/>
      <c r="C300" s="85"/>
      <c r="D300" s="85"/>
      <c r="E300" s="85"/>
      <c r="F300" s="85"/>
      <c r="G300" s="85"/>
      <c r="H300" s="85"/>
      <c r="I300" s="85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</row>
    <row r="301" spans="1:164" ht="14" x14ac:dyDescent="0.15">
      <c r="A301" s="85"/>
      <c r="B301" s="85"/>
      <c r="C301" s="85"/>
      <c r="D301" s="85"/>
      <c r="E301" s="85"/>
      <c r="F301" s="85"/>
      <c r="G301" s="85"/>
      <c r="H301" s="85"/>
      <c r="I301" s="85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</row>
    <row r="302" spans="1:164" ht="14" x14ac:dyDescent="0.15">
      <c r="A302" s="85"/>
      <c r="B302" s="85"/>
      <c r="C302" s="85"/>
      <c r="D302" s="85"/>
      <c r="E302" s="85"/>
      <c r="F302" s="85"/>
      <c r="G302" s="85"/>
      <c r="H302" s="85"/>
      <c r="I302" s="85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</row>
    <row r="303" spans="1:164" ht="14" x14ac:dyDescent="0.15">
      <c r="A303" s="85"/>
      <c r="B303" s="85"/>
      <c r="C303" s="85"/>
      <c r="D303" s="85"/>
      <c r="E303" s="85"/>
      <c r="F303" s="85"/>
      <c r="G303" s="85"/>
      <c r="H303" s="85"/>
      <c r="I303" s="85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</row>
    <row r="304" spans="1:164" ht="14" x14ac:dyDescent="0.15">
      <c r="A304" s="85"/>
      <c r="B304" s="85"/>
      <c r="C304" s="85"/>
      <c r="D304" s="85"/>
      <c r="E304" s="85"/>
      <c r="F304" s="85"/>
      <c r="G304" s="85"/>
      <c r="H304" s="85"/>
      <c r="I304" s="85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</row>
    <row r="305" spans="1:164" ht="14" x14ac:dyDescent="0.15">
      <c r="A305" s="85"/>
      <c r="B305" s="85"/>
      <c r="C305" s="85"/>
      <c r="D305" s="85"/>
      <c r="E305" s="85"/>
      <c r="F305" s="85"/>
      <c r="G305" s="85"/>
      <c r="H305" s="85"/>
      <c r="I305" s="85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</row>
    <row r="306" spans="1:164" ht="14" x14ac:dyDescent="0.15">
      <c r="A306" s="85"/>
      <c r="B306" s="85"/>
      <c r="C306" s="85"/>
      <c r="D306" s="85"/>
      <c r="E306" s="85"/>
      <c r="F306" s="85"/>
      <c r="G306" s="85"/>
      <c r="H306" s="85"/>
      <c r="I306" s="85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</row>
    <row r="307" spans="1:164" ht="14" x14ac:dyDescent="0.15">
      <c r="A307" s="85"/>
      <c r="B307" s="85"/>
      <c r="C307" s="85"/>
      <c r="D307" s="85"/>
      <c r="E307" s="85"/>
      <c r="F307" s="85"/>
      <c r="G307" s="85"/>
      <c r="H307" s="85"/>
      <c r="I307" s="85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</row>
    <row r="308" spans="1:164" ht="14" x14ac:dyDescent="0.15">
      <c r="A308" s="85"/>
      <c r="B308" s="85"/>
      <c r="C308" s="85"/>
      <c r="D308" s="85"/>
      <c r="E308" s="85"/>
      <c r="F308" s="85"/>
      <c r="G308" s="85"/>
      <c r="H308" s="85"/>
      <c r="I308" s="85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</row>
    <row r="309" spans="1:164" ht="14" x14ac:dyDescent="0.15">
      <c r="A309" s="85"/>
      <c r="B309" s="85"/>
      <c r="C309" s="85"/>
      <c r="D309" s="85"/>
      <c r="E309" s="85"/>
      <c r="F309" s="85"/>
      <c r="G309" s="85"/>
      <c r="H309" s="85"/>
      <c r="I309" s="85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</row>
    <row r="310" spans="1:164" ht="14" x14ac:dyDescent="0.15">
      <c r="A310" s="85"/>
      <c r="B310" s="85"/>
      <c r="C310" s="85"/>
      <c r="D310" s="85"/>
      <c r="E310" s="85"/>
      <c r="F310" s="85"/>
      <c r="G310" s="85"/>
      <c r="H310" s="85"/>
      <c r="I310" s="85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</row>
    <row r="311" spans="1:164" ht="14" x14ac:dyDescent="0.15">
      <c r="A311" s="85"/>
      <c r="B311" s="85"/>
      <c r="C311" s="85"/>
      <c r="D311" s="85"/>
      <c r="E311" s="85"/>
      <c r="F311" s="85"/>
      <c r="G311" s="85"/>
      <c r="H311" s="85"/>
      <c r="I311" s="85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</row>
    <row r="312" spans="1:164" ht="14" x14ac:dyDescent="0.15">
      <c r="A312" s="85"/>
      <c r="B312" s="85"/>
      <c r="C312" s="85"/>
      <c r="D312" s="85"/>
      <c r="E312" s="85"/>
      <c r="F312" s="85"/>
      <c r="G312" s="85"/>
      <c r="H312" s="85"/>
      <c r="I312" s="85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</row>
    <row r="313" spans="1:164" ht="14" x14ac:dyDescent="0.15">
      <c r="A313" s="85"/>
      <c r="B313" s="85"/>
      <c r="C313" s="85"/>
      <c r="D313" s="85"/>
      <c r="E313" s="85"/>
      <c r="F313" s="85"/>
      <c r="G313" s="85"/>
      <c r="H313" s="85"/>
      <c r="I313" s="85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</row>
    <row r="314" spans="1:164" ht="14" x14ac:dyDescent="0.15">
      <c r="A314" s="85"/>
      <c r="B314" s="85"/>
      <c r="C314" s="85"/>
      <c r="D314" s="85"/>
      <c r="E314" s="85"/>
      <c r="F314" s="85"/>
      <c r="G314" s="85"/>
      <c r="H314" s="85"/>
      <c r="I314" s="85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</row>
    <row r="315" spans="1:164" ht="14" x14ac:dyDescent="0.15">
      <c r="A315" s="85"/>
      <c r="B315" s="85"/>
      <c r="C315" s="85"/>
      <c r="D315" s="85"/>
      <c r="E315" s="85"/>
      <c r="F315" s="85"/>
      <c r="G315" s="85"/>
      <c r="H315" s="85"/>
      <c r="I315" s="85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</row>
    <row r="316" spans="1:164" ht="14" x14ac:dyDescent="0.15">
      <c r="A316" s="85"/>
      <c r="B316" s="85"/>
      <c r="C316" s="85"/>
      <c r="D316" s="85"/>
      <c r="E316" s="85"/>
      <c r="F316" s="85"/>
      <c r="G316" s="85"/>
      <c r="H316" s="85"/>
      <c r="I316" s="85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</row>
    <row r="317" spans="1:164" ht="14" x14ac:dyDescent="0.15">
      <c r="A317" s="85"/>
      <c r="B317" s="85"/>
      <c r="C317" s="85"/>
      <c r="D317" s="85"/>
      <c r="E317" s="85"/>
      <c r="F317" s="85"/>
      <c r="G317" s="85"/>
      <c r="H317" s="85"/>
      <c r="I317" s="85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</row>
    <row r="318" spans="1:164" ht="14" x14ac:dyDescent="0.15">
      <c r="A318" s="85"/>
      <c r="B318" s="85"/>
      <c r="C318" s="85"/>
      <c r="D318" s="85"/>
      <c r="E318" s="85"/>
      <c r="F318" s="85"/>
      <c r="G318" s="85"/>
      <c r="H318" s="85"/>
      <c r="I318" s="85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</row>
    <row r="319" spans="1:164" ht="14" x14ac:dyDescent="0.15">
      <c r="A319" s="85"/>
      <c r="B319" s="85"/>
      <c r="C319" s="85"/>
      <c r="D319" s="85"/>
      <c r="E319" s="85"/>
      <c r="F319" s="85"/>
      <c r="G319" s="85"/>
      <c r="H319" s="85"/>
      <c r="I319" s="85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</row>
    <row r="320" spans="1:164" ht="14" x14ac:dyDescent="0.15">
      <c r="A320" s="85"/>
      <c r="B320" s="85"/>
      <c r="C320" s="85"/>
      <c r="D320" s="85"/>
      <c r="E320" s="85"/>
      <c r="F320" s="85"/>
      <c r="G320" s="85"/>
      <c r="H320" s="85"/>
      <c r="I320" s="85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</row>
    <row r="321" spans="1:164" ht="14" x14ac:dyDescent="0.15">
      <c r="A321" s="85"/>
      <c r="B321" s="85"/>
      <c r="C321" s="85"/>
      <c r="D321" s="85"/>
      <c r="E321" s="85"/>
      <c r="F321" s="85"/>
      <c r="G321" s="85"/>
      <c r="H321" s="85"/>
      <c r="I321" s="85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</row>
    <row r="322" spans="1:164" ht="14" x14ac:dyDescent="0.15">
      <c r="A322" s="85"/>
      <c r="B322" s="85"/>
      <c r="C322" s="85"/>
      <c r="D322" s="85"/>
      <c r="E322" s="85"/>
      <c r="F322" s="85"/>
      <c r="G322" s="85"/>
      <c r="H322" s="85"/>
      <c r="I322" s="85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</row>
    <row r="323" spans="1:164" ht="14" x14ac:dyDescent="0.15">
      <c r="A323" s="85"/>
      <c r="B323" s="85"/>
      <c r="C323" s="85"/>
      <c r="D323" s="85"/>
      <c r="E323" s="85"/>
      <c r="F323" s="85"/>
      <c r="G323" s="85"/>
      <c r="H323" s="85"/>
      <c r="I323" s="85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</row>
    <row r="324" spans="1:164" ht="14" x14ac:dyDescent="0.15">
      <c r="A324" s="85"/>
      <c r="B324" s="85"/>
      <c r="C324" s="85"/>
      <c r="D324" s="85"/>
      <c r="E324" s="85"/>
      <c r="F324" s="85"/>
      <c r="G324" s="85"/>
      <c r="H324" s="85"/>
      <c r="I324" s="85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7"/>
      <c r="EK324" s="77"/>
      <c r="EL324" s="77"/>
      <c r="EM324" s="77"/>
      <c r="EN324" s="77"/>
      <c r="EO324" s="77"/>
      <c r="EP324" s="77"/>
      <c r="EQ324" s="77"/>
      <c r="ER324" s="77"/>
      <c r="ES324" s="77"/>
      <c r="ET324" s="77"/>
      <c r="EU324" s="77"/>
      <c r="EV324" s="77"/>
      <c r="EW324" s="77"/>
      <c r="EX324" s="77"/>
      <c r="EY324" s="77"/>
      <c r="EZ324" s="77"/>
      <c r="FA324" s="77"/>
      <c r="FB324" s="77"/>
      <c r="FC324" s="77"/>
      <c r="FD324" s="77"/>
      <c r="FE324" s="77"/>
      <c r="FF324" s="77"/>
      <c r="FG324" s="77"/>
      <c r="FH324" s="77"/>
    </row>
    <row r="325" spans="1:164" ht="14" x14ac:dyDescent="0.15">
      <c r="A325" s="85"/>
      <c r="B325" s="85"/>
      <c r="C325" s="85"/>
      <c r="D325" s="85"/>
      <c r="E325" s="85"/>
      <c r="F325" s="85"/>
      <c r="G325" s="85"/>
      <c r="H325" s="85"/>
      <c r="I325" s="85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7"/>
      <c r="EK325" s="77"/>
      <c r="EL325" s="77"/>
      <c r="EM325" s="77"/>
      <c r="EN325" s="77"/>
      <c r="EO325" s="77"/>
      <c r="EP325" s="77"/>
      <c r="EQ325" s="77"/>
      <c r="ER325" s="77"/>
      <c r="ES325" s="77"/>
      <c r="ET325" s="77"/>
      <c r="EU325" s="77"/>
      <c r="EV325" s="77"/>
      <c r="EW325" s="77"/>
      <c r="EX325" s="77"/>
      <c r="EY325" s="77"/>
      <c r="EZ325" s="77"/>
      <c r="FA325" s="77"/>
      <c r="FB325" s="77"/>
      <c r="FC325" s="77"/>
      <c r="FD325" s="77"/>
      <c r="FE325" s="77"/>
      <c r="FF325" s="77"/>
      <c r="FG325" s="77"/>
      <c r="FH325" s="77"/>
    </row>
    <row r="326" spans="1:164" ht="14" x14ac:dyDescent="0.15">
      <c r="A326" s="85"/>
      <c r="B326" s="85"/>
      <c r="C326" s="85"/>
      <c r="D326" s="85"/>
      <c r="E326" s="85"/>
      <c r="F326" s="85"/>
      <c r="G326" s="85"/>
      <c r="H326" s="85"/>
      <c r="I326" s="85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7"/>
      <c r="EK326" s="77"/>
      <c r="EL326" s="77"/>
      <c r="EM326" s="77"/>
      <c r="EN326" s="77"/>
      <c r="EO326" s="77"/>
      <c r="EP326" s="77"/>
      <c r="EQ326" s="77"/>
      <c r="ER326" s="77"/>
      <c r="ES326" s="77"/>
      <c r="ET326" s="77"/>
      <c r="EU326" s="77"/>
      <c r="EV326" s="77"/>
      <c r="EW326" s="77"/>
      <c r="EX326" s="77"/>
      <c r="EY326" s="77"/>
      <c r="EZ326" s="77"/>
      <c r="FA326" s="77"/>
      <c r="FB326" s="77"/>
      <c r="FC326" s="77"/>
      <c r="FD326" s="77"/>
      <c r="FE326" s="77"/>
      <c r="FF326" s="77"/>
      <c r="FG326" s="77"/>
      <c r="FH326" s="77"/>
    </row>
    <row r="327" spans="1:164" ht="14" x14ac:dyDescent="0.15">
      <c r="A327" s="85"/>
      <c r="B327" s="85"/>
      <c r="C327" s="85"/>
      <c r="D327" s="85"/>
      <c r="E327" s="85"/>
      <c r="F327" s="85"/>
      <c r="G327" s="85"/>
      <c r="H327" s="85"/>
      <c r="I327" s="85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7"/>
      <c r="EK327" s="77"/>
      <c r="EL327" s="77"/>
      <c r="EM327" s="77"/>
      <c r="EN327" s="77"/>
      <c r="EO327" s="77"/>
      <c r="EP327" s="77"/>
      <c r="EQ327" s="77"/>
      <c r="ER327" s="77"/>
      <c r="ES327" s="77"/>
      <c r="ET327" s="77"/>
      <c r="EU327" s="77"/>
      <c r="EV327" s="77"/>
      <c r="EW327" s="77"/>
      <c r="EX327" s="77"/>
      <c r="EY327" s="77"/>
      <c r="EZ327" s="77"/>
      <c r="FA327" s="77"/>
      <c r="FB327" s="77"/>
      <c r="FC327" s="77"/>
      <c r="FD327" s="77"/>
      <c r="FE327" s="77"/>
      <c r="FF327" s="77"/>
      <c r="FG327" s="77"/>
      <c r="FH327" s="77"/>
    </row>
    <row r="328" spans="1:164" ht="14" x14ac:dyDescent="0.15">
      <c r="A328" s="85"/>
      <c r="B328" s="85"/>
      <c r="C328" s="85"/>
      <c r="D328" s="85"/>
      <c r="E328" s="85"/>
      <c r="F328" s="85"/>
      <c r="G328" s="85"/>
      <c r="H328" s="85"/>
      <c r="I328" s="85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7"/>
      <c r="EK328" s="77"/>
      <c r="EL328" s="77"/>
      <c r="EM328" s="77"/>
      <c r="EN328" s="77"/>
      <c r="EO328" s="77"/>
      <c r="EP328" s="77"/>
      <c r="EQ328" s="77"/>
      <c r="ER328" s="77"/>
      <c r="ES328" s="77"/>
      <c r="ET328" s="77"/>
      <c r="EU328" s="77"/>
      <c r="EV328" s="77"/>
      <c r="EW328" s="77"/>
      <c r="EX328" s="77"/>
      <c r="EY328" s="77"/>
      <c r="EZ328" s="77"/>
      <c r="FA328" s="77"/>
      <c r="FB328" s="77"/>
      <c r="FC328" s="77"/>
      <c r="FD328" s="77"/>
      <c r="FE328" s="77"/>
      <c r="FF328" s="77"/>
      <c r="FG328" s="77"/>
      <c r="FH328" s="77"/>
    </row>
    <row r="329" spans="1:164" ht="14" x14ac:dyDescent="0.15">
      <c r="A329" s="85"/>
      <c r="B329" s="85"/>
      <c r="C329" s="85"/>
      <c r="D329" s="85"/>
      <c r="E329" s="85"/>
      <c r="F329" s="85"/>
      <c r="G329" s="85"/>
      <c r="H329" s="85"/>
      <c r="I329" s="85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</row>
    <row r="330" spans="1:164" ht="14" x14ac:dyDescent="0.15">
      <c r="A330" s="85"/>
      <c r="B330" s="85"/>
      <c r="C330" s="85"/>
      <c r="D330" s="85"/>
      <c r="E330" s="85"/>
      <c r="F330" s="85"/>
      <c r="G330" s="85"/>
      <c r="H330" s="85"/>
      <c r="I330" s="85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</row>
    <row r="331" spans="1:164" ht="14" x14ac:dyDescent="0.15">
      <c r="A331" s="85"/>
      <c r="B331" s="85"/>
      <c r="C331" s="85"/>
      <c r="D331" s="85"/>
      <c r="E331" s="85"/>
      <c r="F331" s="85"/>
      <c r="G331" s="85"/>
      <c r="H331" s="85"/>
      <c r="I331" s="85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7"/>
      <c r="EK331" s="77"/>
      <c r="EL331" s="77"/>
      <c r="EM331" s="77"/>
      <c r="EN331" s="77"/>
      <c r="EO331" s="77"/>
      <c r="EP331" s="77"/>
      <c r="EQ331" s="77"/>
      <c r="ER331" s="77"/>
      <c r="ES331" s="77"/>
      <c r="ET331" s="77"/>
      <c r="EU331" s="77"/>
      <c r="EV331" s="77"/>
      <c r="EW331" s="77"/>
      <c r="EX331" s="77"/>
      <c r="EY331" s="77"/>
      <c r="EZ331" s="77"/>
      <c r="FA331" s="77"/>
      <c r="FB331" s="77"/>
      <c r="FC331" s="77"/>
      <c r="FD331" s="77"/>
      <c r="FE331" s="77"/>
      <c r="FF331" s="77"/>
      <c r="FG331" s="77"/>
      <c r="FH331" s="77"/>
    </row>
    <row r="332" spans="1:164" ht="14" x14ac:dyDescent="0.15">
      <c r="A332" s="85"/>
      <c r="B332" s="85"/>
      <c r="C332" s="85"/>
      <c r="D332" s="85"/>
      <c r="E332" s="85"/>
      <c r="F332" s="85"/>
      <c r="G332" s="85"/>
      <c r="H332" s="85"/>
      <c r="I332" s="85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</row>
    <row r="333" spans="1:164" ht="14" x14ac:dyDescent="0.15">
      <c r="A333" s="85"/>
      <c r="B333" s="85"/>
      <c r="C333" s="85"/>
      <c r="D333" s="85"/>
      <c r="E333" s="85"/>
      <c r="F333" s="85"/>
      <c r="G333" s="85"/>
      <c r="H333" s="85"/>
      <c r="I333" s="85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</row>
    <row r="334" spans="1:164" ht="14" x14ac:dyDescent="0.15">
      <c r="A334" s="85"/>
      <c r="B334" s="85"/>
      <c r="C334" s="85"/>
      <c r="D334" s="85"/>
      <c r="E334" s="85"/>
      <c r="F334" s="85"/>
      <c r="G334" s="85"/>
      <c r="H334" s="85"/>
      <c r="I334" s="85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7"/>
      <c r="EK334" s="77"/>
      <c r="EL334" s="77"/>
      <c r="EM334" s="77"/>
      <c r="EN334" s="77"/>
      <c r="EO334" s="77"/>
      <c r="EP334" s="77"/>
      <c r="EQ334" s="77"/>
      <c r="ER334" s="77"/>
      <c r="ES334" s="77"/>
      <c r="ET334" s="77"/>
      <c r="EU334" s="77"/>
      <c r="EV334" s="77"/>
      <c r="EW334" s="77"/>
      <c r="EX334" s="77"/>
      <c r="EY334" s="77"/>
      <c r="EZ334" s="77"/>
      <c r="FA334" s="77"/>
      <c r="FB334" s="77"/>
      <c r="FC334" s="77"/>
      <c r="FD334" s="77"/>
      <c r="FE334" s="77"/>
      <c r="FF334" s="77"/>
      <c r="FG334" s="77"/>
      <c r="FH334" s="77"/>
    </row>
    <row r="335" spans="1:164" ht="14" x14ac:dyDescent="0.15">
      <c r="A335" s="85"/>
      <c r="B335" s="85"/>
      <c r="C335" s="85"/>
      <c r="D335" s="85"/>
      <c r="E335" s="85"/>
      <c r="F335" s="85"/>
      <c r="G335" s="85"/>
      <c r="H335" s="85"/>
      <c r="I335" s="85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7"/>
      <c r="EK335" s="77"/>
      <c r="EL335" s="77"/>
      <c r="EM335" s="77"/>
      <c r="EN335" s="77"/>
      <c r="EO335" s="77"/>
      <c r="EP335" s="77"/>
      <c r="EQ335" s="77"/>
      <c r="ER335" s="77"/>
      <c r="ES335" s="77"/>
      <c r="ET335" s="77"/>
      <c r="EU335" s="77"/>
      <c r="EV335" s="77"/>
      <c r="EW335" s="77"/>
      <c r="EX335" s="77"/>
      <c r="EY335" s="77"/>
      <c r="EZ335" s="77"/>
      <c r="FA335" s="77"/>
      <c r="FB335" s="77"/>
      <c r="FC335" s="77"/>
      <c r="FD335" s="77"/>
      <c r="FE335" s="77"/>
      <c r="FF335" s="77"/>
      <c r="FG335" s="77"/>
      <c r="FH335" s="77"/>
    </row>
    <row r="336" spans="1:164" ht="14" x14ac:dyDescent="0.15">
      <c r="A336" s="85"/>
      <c r="B336" s="85"/>
      <c r="C336" s="85"/>
      <c r="D336" s="85"/>
      <c r="E336" s="85"/>
      <c r="F336" s="85"/>
      <c r="G336" s="85"/>
      <c r="H336" s="85"/>
      <c r="I336" s="85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7"/>
      <c r="EK336" s="77"/>
      <c r="EL336" s="77"/>
      <c r="EM336" s="77"/>
      <c r="EN336" s="77"/>
      <c r="EO336" s="77"/>
      <c r="EP336" s="77"/>
      <c r="EQ336" s="77"/>
      <c r="ER336" s="77"/>
      <c r="ES336" s="77"/>
      <c r="ET336" s="77"/>
      <c r="EU336" s="77"/>
      <c r="EV336" s="77"/>
      <c r="EW336" s="77"/>
      <c r="EX336" s="77"/>
      <c r="EY336" s="77"/>
      <c r="EZ336" s="77"/>
      <c r="FA336" s="77"/>
      <c r="FB336" s="77"/>
      <c r="FC336" s="77"/>
      <c r="FD336" s="77"/>
      <c r="FE336" s="77"/>
      <c r="FF336" s="77"/>
      <c r="FG336" s="77"/>
      <c r="FH336" s="77"/>
    </row>
    <row r="337" spans="1:164" ht="14" x14ac:dyDescent="0.15">
      <c r="A337" s="85"/>
      <c r="B337" s="85"/>
      <c r="C337" s="85"/>
      <c r="D337" s="85"/>
      <c r="E337" s="85"/>
      <c r="F337" s="85"/>
      <c r="G337" s="85"/>
      <c r="H337" s="85"/>
      <c r="I337" s="85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</row>
    <row r="338" spans="1:164" ht="14" x14ac:dyDescent="0.15">
      <c r="A338" s="85"/>
      <c r="B338" s="85"/>
      <c r="C338" s="85"/>
      <c r="D338" s="85"/>
      <c r="E338" s="85"/>
      <c r="F338" s="85"/>
      <c r="G338" s="85"/>
      <c r="H338" s="85"/>
      <c r="I338" s="85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</row>
    <row r="339" spans="1:164" ht="14" x14ac:dyDescent="0.15">
      <c r="A339" s="85"/>
      <c r="B339" s="85"/>
      <c r="C339" s="85"/>
      <c r="D339" s="85"/>
      <c r="E339" s="85"/>
      <c r="F339" s="85"/>
      <c r="G339" s="85"/>
      <c r="H339" s="85"/>
      <c r="I339" s="85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7"/>
      <c r="EK339" s="77"/>
      <c r="EL339" s="77"/>
      <c r="EM339" s="77"/>
      <c r="EN339" s="77"/>
      <c r="EO339" s="77"/>
      <c r="EP339" s="77"/>
      <c r="EQ339" s="77"/>
      <c r="ER339" s="77"/>
      <c r="ES339" s="77"/>
      <c r="ET339" s="77"/>
      <c r="EU339" s="77"/>
      <c r="EV339" s="77"/>
      <c r="EW339" s="77"/>
      <c r="EX339" s="77"/>
      <c r="EY339" s="77"/>
      <c r="EZ339" s="77"/>
      <c r="FA339" s="77"/>
      <c r="FB339" s="77"/>
      <c r="FC339" s="77"/>
      <c r="FD339" s="77"/>
      <c r="FE339" s="77"/>
      <c r="FF339" s="77"/>
      <c r="FG339" s="77"/>
      <c r="FH339" s="77"/>
    </row>
    <row r="340" spans="1:164" ht="14" x14ac:dyDescent="0.15">
      <c r="A340" s="85"/>
      <c r="B340" s="85"/>
      <c r="C340" s="85"/>
      <c r="D340" s="85"/>
      <c r="E340" s="85"/>
      <c r="F340" s="85"/>
      <c r="G340" s="85"/>
      <c r="H340" s="85"/>
      <c r="I340" s="85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7"/>
      <c r="EK340" s="77"/>
      <c r="EL340" s="77"/>
      <c r="EM340" s="77"/>
      <c r="EN340" s="77"/>
      <c r="EO340" s="77"/>
      <c r="EP340" s="77"/>
      <c r="EQ340" s="77"/>
      <c r="ER340" s="77"/>
      <c r="ES340" s="77"/>
      <c r="ET340" s="77"/>
      <c r="EU340" s="77"/>
      <c r="EV340" s="77"/>
      <c r="EW340" s="77"/>
      <c r="EX340" s="77"/>
      <c r="EY340" s="77"/>
      <c r="EZ340" s="77"/>
      <c r="FA340" s="77"/>
      <c r="FB340" s="77"/>
      <c r="FC340" s="77"/>
      <c r="FD340" s="77"/>
      <c r="FE340" s="77"/>
      <c r="FF340" s="77"/>
      <c r="FG340" s="77"/>
      <c r="FH340" s="77"/>
    </row>
    <row r="341" spans="1:164" ht="14" x14ac:dyDescent="0.15">
      <c r="A341" s="85"/>
      <c r="B341" s="85"/>
      <c r="C341" s="85"/>
      <c r="D341" s="85"/>
      <c r="E341" s="85"/>
      <c r="F341" s="85"/>
      <c r="G341" s="85"/>
      <c r="H341" s="85"/>
      <c r="I341" s="85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7"/>
      <c r="EK341" s="77"/>
      <c r="EL341" s="77"/>
      <c r="EM341" s="77"/>
      <c r="EN341" s="77"/>
      <c r="EO341" s="77"/>
      <c r="EP341" s="77"/>
      <c r="EQ341" s="77"/>
      <c r="ER341" s="77"/>
      <c r="ES341" s="77"/>
      <c r="ET341" s="77"/>
      <c r="EU341" s="77"/>
      <c r="EV341" s="77"/>
      <c r="EW341" s="77"/>
      <c r="EX341" s="77"/>
      <c r="EY341" s="77"/>
      <c r="EZ341" s="77"/>
      <c r="FA341" s="77"/>
      <c r="FB341" s="77"/>
      <c r="FC341" s="77"/>
      <c r="FD341" s="77"/>
      <c r="FE341" s="77"/>
      <c r="FF341" s="77"/>
      <c r="FG341" s="77"/>
      <c r="FH341" s="77"/>
    </row>
    <row r="342" spans="1:164" ht="14" x14ac:dyDescent="0.15">
      <c r="A342" s="85"/>
      <c r="B342" s="85"/>
      <c r="C342" s="85"/>
      <c r="D342" s="85"/>
      <c r="E342" s="85"/>
      <c r="F342" s="85"/>
      <c r="G342" s="85"/>
      <c r="H342" s="85"/>
      <c r="I342" s="85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7"/>
      <c r="EK342" s="77"/>
      <c r="EL342" s="77"/>
      <c r="EM342" s="77"/>
      <c r="EN342" s="77"/>
      <c r="EO342" s="77"/>
      <c r="EP342" s="77"/>
      <c r="EQ342" s="77"/>
      <c r="ER342" s="77"/>
      <c r="ES342" s="77"/>
      <c r="ET342" s="77"/>
      <c r="EU342" s="77"/>
      <c r="EV342" s="77"/>
      <c r="EW342" s="77"/>
      <c r="EX342" s="77"/>
      <c r="EY342" s="77"/>
      <c r="EZ342" s="77"/>
      <c r="FA342" s="77"/>
      <c r="FB342" s="77"/>
      <c r="FC342" s="77"/>
      <c r="FD342" s="77"/>
      <c r="FE342" s="77"/>
      <c r="FF342" s="77"/>
      <c r="FG342" s="77"/>
      <c r="FH342" s="77"/>
    </row>
    <row r="343" spans="1:164" ht="14" x14ac:dyDescent="0.15">
      <c r="A343" s="85"/>
      <c r="B343" s="85"/>
      <c r="C343" s="85"/>
      <c r="D343" s="85"/>
      <c r="E343" s="85"/>
      <c r="F343" s="85"/>
      <c r="G343" s="85"/>
      <c r="H343" s="85"/>
      <c r="I343" s="85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7"/>
      <c r="EK343" s="77"/>
      <c r="EL343" s="77"/>
      <c r="EM343" s="77"/>
      <c r="EN343" s="77"/>
      <c r="EO343" s="77"/>
      <c r="EP343" s="77"/>
      <c r="EQ343" s="77"/>
      <c r="ER343" s="77"/>
      <c r="ES343" s="77"/>
      <c r="ET343" s="77"/>
      <c r="EU343" s="77"/>
      <c r="EV343" s="77"/>
      <c r="EW343" s="77"/>
      <c r="EX343" s="77"/>
      <c r="EY343" s="77"/>
      <c r="EZ343" s="77"/>
      <c r="FA343" s="77"/>
      <c r="FB343" s="77"/>
      <c r="FC343" s="77"/>
      <c r="FD343" s="77"/>
      <c r="FE343" s="77"/>
      <c r="FF343" s="77"/>
      <c r="FG343" s="77"/>
      <c r="FH343" s="77"/>
    </row>
    <row r="344" spans="1:164" ht="14" x14ac:dyDescent="0.15">
      <c r="A344" s="85"/>
      <c r="B344" s="85"/>
      <c r="C344" s="85"/>
      <c r="D344" s="85"/>
      <c r="E344" s="85"/>
      <c r="F344" s="85"/>
      <c r="G344" s="85"/>
      <c r="H344" s="85"/>
      <c r="I344" s="85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7"/>
      <c r="EK344" s="77"/>
      <c r="EL344" s="77"/>
      <c r="EM344" s="77"/>
      <c r="EN344" s="77"/>
      <c r="EO344" s="77"/>
      <c r="EP344" s="77"/>
      <c r="EQ344" s="77"/>
      <c r="ER344" s="77"/>
      <c r="ES344" s="77"/>
      <c r="ET344" s="77"/>
      <c r="EU344" s="77"/>
      <c r="EV344" s="77"/>
      <c r="EW344" s="77"/>
      <c r="EX344" s="77"/>
      <c r="EY344" s="77"/>
      <c r="EZ344" s="77"/>
      <c r="FA344" s="77"/>
      <c r="FB344" s="77"/>
      <c r="FC344" s="77"/>
      <c r="FD344" s="77"/>
      <c r="FE344" s="77"/>
      <c r="FF344" s="77"/>
      <c r="FG344" s="77"/>
      <c r="FH344" s="77"/>
    </row>
    <row r="345" spans="1:164" ht="14" x14ac:dyDescent="0.15">
      <c r="A345" s="85"/>
      <c r="B345" s="85"/>
      <c r="C345" s="85"/>
      <c r="D345" s="85"/>
      <c r="E345" s="85"/>
      <c r="F345" s="85"/>
      <c r="G345" s="85"/>
      <c r="H345" s="85"/>
      <c r="I345" s="85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</row>
    <row r="346" spans="1:164" ht="14" x14ac:dyDescent="0.15">
      <c r="A346" s="85"/>
      <c r="B346" s="85"/>
      <c r="C346" s="85"/>
      <c r="D346" s="85"/>
      <c r="E346" s="85"/>
      <c r="F346" s="85"/>
      <c r="G346" s="85"/>
      <c r="H346" s="85"/>
      <c r="I346" s="85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7"/>
      <c r="EK346" s="77"/>
      <c r="EL346" s="77"/>
      <c r="EM346" s="77"/>
      <c r="EN346" s="77"/>
      <c r="EO346" s="77"/>
      <c r="EP346" s="77"/>
      <c r="EQ346" s="77"/>
      <c r="ER346" s="77"/>
      <c r="ES346" s="77"/>
      <c r="ET346" s="77"/>
      <c r="EU346" s="77"/>
      <c r="EV346" s="77"/>
      <c r="EW346" s="77"/>
      <c r="EX346" s="77"/>
      <c r="EY346" s="77"/>
      <c r="EZ346" s="77"/>
      <c r="FA346" s="77"/>
      <c r="FB346" s="77"/>
      <c r="FC346" s="77"/>
      <c r="FD346" s="77"/>
      <c r="FE346" s="77"/>
      <c r="FF346" s="77"/>
      <c r="FG346" s="77"/>
      <c r="FH346" s="77"/>
    </row>
    <row r="347" spans="1:164" ht="14" x14ac:dyDescent="0.15">
      <c r="A347" s="85"/>
      <c r="B347" s="85"/>
      <c r="C347" s="85"/>
      <c r="D347" s="85"/>
      <c r="E347" s="85"/>
      <c r="F347" s="85"/>
      <c r="G347" s="85"/>
      <c r="H347" s="85"/>
      <c r="I347" s="85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</row>
    <row r="348" spans="1:164" ht="14" x14ac:dyDescent="0.15">
      <c r="A348" s="85"/>
      <c r="B348" s="85"/>
      <c r="C348" s="85"/>
      <c r="D348" s="85"/>
      <c r="E348" s="85"/>
      <c r="F348" s="85"/>
      <c r="G348" s="85"/>
      <c r="H348" s="85"/>
      <c r="I348" s="85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</row>
    <row r="349" spans="1:164" ht="14" x14ac:dyDescent="0.15">
      <c r="A349" s="85"/>
      <c r="B349" s="85"/>
      <c r="C349" s="85"/>
      <c r="D349" s="85"/>
      <c r="E349" s="85"/>
      <c r="F349" s="85"/>
      <c r="G349" s="85"/>
      <c r="H349" s="85"/>
      <c r="I349" s="85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</row>
    <row r="350" spans="1:164" ht="14" x14ac:dyDescent="0.15">
      <c r="A350" s="85"/>
      <c r="B350" s="85"/>
      <c r="C350" s="85"/>
      <c r="D350" s="85"/>
      <c r="E350" s="85"/>
      <c r="F350" s="85"/>
      <c r="G350" s="85"/>
      <c r="H350" s="85"/>
      <c r="I350" s="85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</row>
    <row r="351" spans="1:164" ht="14" x14ac:dyDescent="0.15">
      <c r="A351" s="85"/>
      <c r="B351" s="85"/>
      <c r="C351" s="85"/>
      <c r="D351" s="85"/>
      <c r="E351" s="85"/>
      <c r="F351" s="85"/>
      <c r="G351" s="85"/>
      <c r="H351" s="85"/>
      <c r="I351" s="85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</row>
    <row r="352" spans="1:164" ht="14" x14ac:dyDescent="0.15">
      <c r="A352" s="85"/>
      <c r="B352" s="85"/>
      <c r="C352" s="85"/>
      <c r="D352" s="85"/>
      <c r="E352" s="85"/>
      <c r="F352" s="85"/>
      <c r="G352" s="85"/>
      <c r="H352" s="85"/>
      <c r="I352" s="85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</row>
    <row r="353" spans="1:164" ht="14" x14ac:dyDescent="0.15">
      <c r="A353" s="85"/>
      <c r="B353" s="85"/>
      <c r="C353" s="85"/>
      <c r="D353" s="85"/>
      <c r="E353" s="85"/>
      <c r="F353" s="85"/>
      <c r="G353" s="85"/>
      <c r="H353" s="85"/>
      <c r="I353" s="85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7"/>
      <c r="EK353" s="77"/>
      <c r="EL353" s="77"/>
      <c r="EM353" s="77"/>
      <c r="EN353" s="77"/>
      <c r="EO353" s="77"/>
      <c r="EP353" s="77"/>
      <c r="EQ353" s="77"/>
      <c r="ER353" s="77"/>
      <c r="ES353" s="77"/>
      <c r="ET353" s="77"/>
      <c r="EU353" s="77"/>
      <c r="EV353" s="77"/>
      <c r="EW353" s="77"/>
      <c r="EX353" s="77"/>
      <c r="EY353" s="77"/>
      <c r="EZ353" s="77"/>
      <c r="FA353" s="77"/>
      <c r="FB353" s="77"/>
      <c r="FC353" s="77"/>
      <c r="FD353" s="77"/>
      <c r="FE353" s="77"/>
      <c r="FF353" s="77"/>
      <c r="FG353" s="77"/>
      <c r="FH353" s="77"/>
    </row>
    <row r="354" spans="1:164" ht="14" x14ac:dyDescent="0.15">
      <c r="A354" s="85"/>
      <c r="B354" s="85"/>
      <c r="C354" s="85"/>
      <c r="D354" s="85"/>
      <c r="E354" s="85"/>
      <c r="F354" s="85"/>
      <c r="G354" s="85"/>
      <c r="H354" s="85"/>
      <c r="I354" s="85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7"/>
      <c r="EK354" s="77"/>
      <c r="EL354" s="77"/>
      <c r="EM354" s="77"/>
      <c r="EN354" s="77"/>
      <c r="EO354" s="77"/>
      <c r="EP354" s="77"/>
      <c r="EQ354" s="77"/>
      <c r="ER354" s="77"/>
      <c r="ES354" s="77"/>
      <c r="ET354" s="77"/>
      <c r="EU354" s="77"/>
      <c r="EV354" s="77"/>
      <c r="EW354" s="77"/>
      <c r="EX354" s="77"/>
      <c r="EY354" s="77"/>
      <c r="EZ354" s="77"/>
      <c r="FA354" s="77"/>
      <c r="FB354" s="77"/>
      <c r="FC354" s="77"/>
      <c r="FD354" s="77"/>
      <c r="FE354" s="77"/>
      <c r="FF354" s="77"/>
      <c r="FG354" s="77"/>
      <c r="FH354" s="77"/>
    </row>
    <row r="355" spans="1:164" ht="14" x14ac:dyDescent="0.15">
      <c r="A355" s="85"/>
      <c r="B355" s="85"/>
      <c r="C355" s="85"/>
      <c r="D355" s="85"/>
      <c r="E355" s="85"/>
      <c r="F355" s="85"/>
      <c r="G355" s="85"/>
      <c r="H355" s="85"/>
      <c r="I355" s="85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7"/>
      <c r="EK355" s="77"/>
      <c r="EL355" s="77"/>
      <c r="EM355" s="77"/>
      <c r="EN355" s="77"/>
      <c r="EO355" s="77"/>
      <c r="EP355" s="77"/>
      <c r="EQ355" s="77"/>
      <c r="ER355" s="77"/>
      <c r="ES355" s="77"/>
      <c r="ET355" s="77"/>
      <c r="EU355" s="77"/>
      <c r="EV355" s="77"/>
      <c r="EW355" s="77"/>
      <c r="EX355" s="77"/>
      <c r="EY355" s="77"/>
      <c r="EZ355" s="77"/>
      <c r="FA355" s="77"/>
      <c r="FB355" s="77"/>
      <c r="FC355" s="77"/>
      <c r="FD355" s="77"/>
      <c r="FE355" s="77"/>
      <c r="FF355" s="77"/>
      <c r="FG355" s="77"/>
      <c r="FH355" s="77"/>
    </row>
    <row r="356" spans="1:164" ht="14" x14ac:dyDescent="0.15">
      <c r="A356" s="85"/>
      <c r="B356" s="85"/>
      <c r="C356" s="85"/>
      <c r="D356" s="85"/>
      <c r="E356" s="85"/>
      <c r="F356" s="85"/>
      <c r="G356" s="85"/>
      <c r="H356" s="85"/>
      <c r="I356" s="85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</row>
    <row r="357" spans="1:164" ht="14" x14ac:dyDescent="0.15">
      <c r="A357" s="85"/>
      <c r="B357" s="85"/>
      <c r="C357" s="85"/>
      <c r="D357" s="85"/>
      <c r="E357" s="85"/>
      <c r="F357" s="85"/>
      <c r="G357" s="85"/>
      <c r="H357" s="85"/>
      <c r="I357" s="85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7"/>
      <c r="EK357" s="77"/>
      <c r="EL357" s="77"/>
      <c r="EM357" s="77"/>
      <c r="EN357" s="77"/>
      <c r="EO357" s="77"/>
      <c r="EP357" s="77"/>
      <c r="EQ357" s="77"/>
      <c r="ER357" s="77"/>
      <c r="ES357" s="77"/>
      <c r="ET357" s="77"/>
      <c r="EU357" s="77"/>
      <c r="EV357" s="77"/>
      <c r="EW357" s="77"/>
      <c r="EX357" s="77"/>
      <c r="EY357" s="77"/>
      <c r="EZ357" s="77"/>
      <c r="FA357" s="77"/>
      <c r="FB357" s="77"/>
      <c r="FC357" s="77"/>
      <c r="FD357" s="77"/>
      <c r="FE357" s="77"/>
      <c r="FF357" s="77"/>
      <c r="FG357" s="77"/>
      <c r="FH357" s="77"/>
    </row>
    <row r="358" spans="1:164" ht="14" x14ac:dyDescent="0.15">
      <c r="A358" s="85"/>
      <c r="B358" s="85"/>
      <c r="C358" s="85"/>
      <c r="D358" s="85"/>
      <c r="E358" s="85"/>
      <c r="F358" s="85"/>
      <c r="G358" s="85"/>
      <c r="H358" s="85"/>
      <c r="I358" s="85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7"/>
      <c r="EK358" s="77"/>
      <c r="EL358" s="77"/>
      <c r="EM358" s="77"/>
      <c r="EN358" s="77"/>
      <c r="EO358" s="77"/>
      <c r="EP358" s="77"/>
      <c r="EQ358" s="77"/>
      <c r="ER358" s="77"/>
      <c r="ES358" s="77"/>
      <c r="ET358" s="77"/>
      <c r="EU358" s="77"/>
      <c r="EV358" s="77"/>
      <c r="EW358" s="77"/>
      <c r="EX358" s="77"/>
      <c r="EY358" s="77"/>
      <c r="EZ358" s="77"/>
      <c r="FA358" s="77"/>
      <c r="FB358" s="77"/>
      <c r="FC358" s="77"/>
      <c r="FD358" s="77"/>
      <c r="FE358" s="77"/>
      <c r="FF358" s="77"/>
      <c r="FG358" s="77"/>
      <c r="FH358" s="77"/>
    </row>
    <row r="359" spans="1:164" ht="14" x14ac:dyDescent="0.15">
      <c r="A359" s="85"/>
      <c r="B359" s="85"/>
      <c r="C359" s="85"/>
      <c r="D359" s="85"/>
      <c r="E359" s="85"/>
      <c r="F359" s="85"/>
      <c r="G359" s="85"/>
      <c r="H359" s="85"/>
      <c r="I359" s="85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7"/>
      <c r="EK359" s="77"/>
      <c r="EL359" s="77"/>
      <c r="EM359" s="77"/>
      <c r="EN359" s="77"/>
      <c r="EO359" s="77"/>
      <c r="EP359" s="77"/>
      <c r="EQ359" s="77"/>
      <c r="ER359" s="77"/>
      <c r="ES359" s="77"/>
      <c r="ET359" s="77"/>
      <c r="EU359" s="77"/>
      <c r="EV359" s="77"/>
      <c r="EW359" s="77"/>
      <c r="EX359" s="77"/>
      <c r="EY359" s="77"/>
      <c r="EZ359" s="77"/>
      <c r="FA359" s="77"/>
      <c r="FB359" s="77"/>
      <c r="FC359" s="77"/>
      <c r="FD359" s="77"/>
      <c r="FE359" s="77"/>
      <c r="FF359" s="77"/>
      <c r="FG359" s="77"/>
      <c r="FH359" s="77"/>
    </row>
    <row r="360" spans="1:164" ht="14" x14ac:dyDescent="0.15">
      <c r="A360" s="85"/>
      <c r="B360" s="85"/>
      <c r="C360" s="85"/>
      <c r="D360" s="85"/>
      <c r="E360" s="85"/>
      <c r="F360" s="85"/>
      <c r="G360" s="85"/>
      <c r="H360" s="85"/>
      <c r="I360" s="85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</row>
    <row r="361" spans="1:164" ht="14" x14ac:dyDescent="0.15">
      <c r="A361" s="85"/>
      <c r="B361" s="85"/>
      <c r="C361" s="85"/>
      <c r="D361" s="85"/>
      <c r="E361" s="85"/>
      <c r="F361" s="85"/>
      <c r="G361" s="85"/>
      <c r="H361" s="85"/>
      <c r="I361" s="85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</row>
    <row r="362" spans="1:164" ht="14" x14ac:dyDescent="0.15">
      <c r="A362" s="85"/>
      <c r="B362" s="85"/>
      <c r="C362" s="85"/>
      <c r="D362" s="85"/>
      <c r="E362" s="85"/>
      <c r="F362" s="85"/>
      <c r="G362" s="85"/>
      <c r="H362" s="85"/>
      <c r="I362" s="85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</row>
    <row r="363" spans="1:164" ht="14" x14ac:dyDescent="0.15">
      <c r="A363" s="85"/>
      <c r="B363" s="85"/>
      <c r="C363" s="85"/>
      <c r="D363" s="85"/>
      <c r="E363" s="85"/>
      <c r="F363" s="85"/>
      <c r="G363" s="85"/>
      <c r="H363" s="85"/>
      <c r="I363" s="85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7"/>
      <c r="EK363" s="77"/>
      <c r="EL363" s="77"/>
      <c r="EM363" s="77"/>
      <c r="EN363" s="77"/>
      <c r="EO363" s="77"/>
      <c r="EP363" s="77"/>
      <c r="EQ363" s="77"/>
      <c r="ER363" s="77"/>
      <c r="ES363" s="77"/>
      <c r="ET363" s="77"/>
      <c r="EU363" s="77"/>
      <c r="EV363" s="77"/>
      <c r="EW363" s="77"/>
      <c r="EX363" s="77"/>
      <c r="EY363" s="77"/>
      <c r="EZ363" s="77"/>
      <c r="FA363" s="77"/>
      <c r="FB363" s="77"/>
      <c r="FC363" s="77"/>
      <c r="FD363" s="77"/>
      <c r="FE363" s="77"/>
      <c r="FF363" s="77"/>
      <c r="FG363" s="77"/>
      <c r="FH363" s="77"/>
    </row>
    <row r="364" spans="1:164" ht="14" x14ac:dyDescent="0.15">
      <c r="A364" s="85"/>
      <c r="B364" s="85"/>
      <c r="C364" s="85"/>
      <c r="D364" s="85"/>
      <c r="E364" s="85"/>
      <c r="F364" s="85"/>
      <c r="G364" s="85"/>
      <c r="H364" s="85"/>
      <c r="I364" s="85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7"/>
      <c r="EK364" s="77"/>
      <c r="EL364" s="77"/>
      <c r="EM364" s="77"/>
      <c r="EN364" s="77"/>
      <c r="EO364" s="77"/>
      <c r="EP364" s="77"/>
      <c r="EQ364" s="77"/>
      <c r="ER364" s="77"/>
      <c r="ES364" s="77"/>
      <c r="ET364" s="77"/>
      <c r="EU364" s="77"/>
      <c r="EV364" s="77"/>
      <c r="EW364" s="77"/>
      <c r="EX364" s="77"/>
      <c r="EY364" s="77"/>
      <c r="EZ364" s="77"/>
      <c r="FA364" s="77"/>
      <c r="FB364" s="77"/>
      <c r="FC364" s="77"/>
      <c r="FD364" s="77"/>
      <c r="FE364" s="77"/>
      <c r="FF364" s="77"/>
      <c r="FG364" s="77"/>
      <c r="FH364" s="77"/>
    </row>
    <row r="365" spans="1:164" ht="14" x14ac:dyDescent="0.15">
      <c r="A365" s="85"/>
      <c r="B365" s="85"/>
      <c r="C365" s="85"/>
      <c r="D365" s="85"/>
      <c r="E365" s="85"/>
      <c r="F365" s="85"/>
      <c r="G365" s="85"/>
      <c r="H365" s="85"/>
      <c r="I365" s="85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7"/>
      <c r="EK365" s="77"/>
      <c r="EL365" s="77"/>
      <c r="EM365" s="77"/>
      <c r="EN365" s="77"/>
      <c r="EO365" s="77"/>
      <c r="EP365" s="77"/>
      <c r="EQ365" s="77"/>
      <c r="ER365" s="77"/>
      <c r="ES365" s="77"/>
      <c r="ET365" s="77"/>
      <c r="EU365" s="77"/>
      <c r="EV365" s="77"/>
      <c r="EW365" s="77"/>
      <c r="EX365" s="77"/>
      <c r="EY365" s="77"/>
      <c r="EZ365" s="77"/>
      <c r="FA365" s="77"/>
      <c r="FB365" s="77"/>
      <c r="FC365" s="77"/>
      <c r="FD365" s="77"/>
      <c r="FE365" s="77"/>
      <c r="FF365" s="77"/>
      <c r="FG365" s="77"/>
      <c r="FH365" s="77"/>
    </row>
    <row r="366" spans="1:164" ht="14" x14ac:dyDescent="0.15">
      <c r="A366" s="85"/>
      <c r="B366" s="85"/>
      <c r="C366" s="85"/>
      <c r="D366" s="85"/>
      <c r="E366" s="85"/>
      <c r="F366" s="85"/>
      <c r="G366" s="85"/>
      <c r="H366" s="85"/>
      <c r="I366" s="85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7"/>
      <c r="EK366" s="77"/>
      <c r="EL366" s="77"/>
      <c r="EM366" s="77"/>
      <c r="EN366" s="77"/>
      <c r="EO366" s="77"/>
      <c r="EP366" s="77"/>
      <c r="EQ366" s="77"/>
      <c r="ER366" s="77"/>
      <c r="ES366" s="77"/>
      <c r="ET366" s="77"/>
      <c r="EU366" s="77"/>
      <c r="EV366" s="77"/>
      <c r="EW366" s="77"/>
      <c r="EX366" s="77"/>
      <c r="EY366" s="77"/>
      <c r="EZ366" s="77"/>
      <c r="FA366" s="77"/>
      <c r="FB366" s="77"/>
      <c r="FC366" s="77"/>
      <c r="FD366" s="77"/>
      <c r="FE366" s="77"/>
      <c r="FF366" s="77"/>
      <c r="FG366" s="77"/>
      <c r="FH366" s="77"/>
    </row>
    <row r="367" spans="1:164" ht="14" x14ac:dyDescent="0.15">
      <c r="A367" s="85"/>
      <c r="B367" s="85"/>
      <c r="C367" s="85"/>
      <c r="D367" s="85"/>
      <c r="E367" s="85"/>
      <c r="F367" s="85"/>
      <c r="G367" s="85"/>
      <c r="H367" s="85"/>
      <c r="I367" s="85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7"/>
      <c r="EK367" s="77"/>
      <c r="EL367" s="77"/>
      <c r="EM367" s="77"/>
      <c r="EN367" s="77"/>
      <c r="EO367" s="77"/>
      <c r="EP367" s="77"/>
      <c r="EQ367" s="77"/>
      <c r="ER367" s="77"/>
      <c r="ES367" s="77"/>
      <c r="ET367" s="77"/>
      <c r="EU367" s="77"/>
      <c r="EV367" s="77"/>
      <c r="EW367" s="77"/>
      <c r="EX367" s="77"/>
      <c r="EY367" s="77"/>
      <c r="EZ367" s="77"/>
      <c r="FA367" s="77"/>
      <c r="FB367" s="77"/>
      <c r="FC367" s="77"/>
      <c r="FD367" s="77"/>
      <c r="FE367" s="77"/>
      <c r="FF367" s="77"/>
      <c r="FG367" s="77"/>
      <c r="FH367" s="77"/>
    </row>
    <row r="368" spans="1:164" ht="14" x14ac:dyDescent="0.15">
      <c r="A368" s="85"/>
      <c r="B368" s="85"/>
      <c r="C368" s="85"/>
      <c r="D368" s="85"/>
      <c r="E368" s="85"/>
      <c r="F368" s="85"/>
      <c r="G368" s="85"/>
      <c r="H368" s="85"/>
      <c r="I368" s="85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7"/>
      <c r="EK368" s="77"/>
      <c r="EL368" s="77"/>
      <c r="EM368" s="77"/>
      <c r="EN368" s="77"/>
      <c r="EO368" s="77"/>
      <c r="EP368" s="77"/>
      <c r="EQ368" s="77"/>
      <c r="ER368" s="77"/>
      <c r="ES368" s="77"/>
      <c r="ET368" s="77"/>
      <c r="EU368" s="77"/>
      <c r="EV368" s="77"/>
      <c r="EW368" s="77"/>
      <c r="EX368" s="77"/>
      <c r="EY368" s="77"/>
      <c r="EZ368" s="77"/>
      <c r="FA368" s="77"/>
      <c r="FB368" s="77"/>
      <c r="FC368" s="77"/>
      <c r="FD368" s="77"/>
      <c r="FE368" s="77"/>
      <c r="FF368" s="77"/>
      <c r="FG368" s="77"/>
      <c r="FH368" s="77"/>
    </row>
    <row r="369" spans="1:164" ht="14" x14ac:dyDescent="0.15">
      <c r="A369" s="85"/>
      <c r="B369" s="85"/>
      <c r="C369" s="85"/>
      <c r="D369" s="85"/>
      <c r="E369" s="85"/>
      <c r="F369" s="85"/>
      <c r="G369" s="85"/>
      <c r="H369" s="85"/>
      <c r="I369" s="85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7"/>
      <c r="EK369" s="77"/>
      <c r="EL369" s="77"/>
      <c r="EM369" s="77"/>
      <c r="EN369" s="77"/>
      <c r="EO369" s="77"/>
      <c r="EP369" s="77"/>
      <c r="EQ369" s="77"/>
      <c r="ER369" s="77"/>
      <c r="ES369" s="77"/>
      <c r="ET369" s="77"/>
      <c r="EU369" s="77"/>
      <c r="EV369" s="77"/>
      <c r="EW369" s="77"/>
      <c r="EX369" s="77"/>
      <c r="EY369" s="77"/>
      <c r="EZ369" s="77"/>
      <c r="FA369" s="77"/>
      <c r="FB369" s="77"/>
      <c r="FC369" s="77"/>
      <c r="FD369" s="77"/>
      <c r="FE369" s="77"/>
      <c r="FF369" s="77"/>
      <c r="FG369" s="77"/>
      <c r="FH369" s="77"/>
    </row>
    <row r="370" spans="1:164" ht="14" x14ac:dyDescent="0.15">
      <c r="A370" s="85"/>
      <c r="B370" s="85"/>
      <c r="C370" s="85"/>
      <c r="D370" s="85"/>
      <c r="E370" s="85"/>
      <c r="F370" s="85"/>
      <c r="G370" s="85"/>
      <c r="H370" s="85"/>
      <c r="I370" s="85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7"/>
      <c r="EK370" s="77"/>
      <c r="EL370" s="77"/>
      <c r="EM370" s="77"/>
      <c r="EN370" s="77"/>
      <c r="EO370" s="77"/>
      <c r="EP370" s="77"/>
      <c r="EQ370" s="77"/>
      <c r="ER370" s="77"/>
      <c r="ES370" s="77"/>
      <c r="ET370" s="77"/>
      <c r="EU370" s="77"/>
      <c r="EV370" s="77"/>
      <c r="EW370" s="77"/>
      <c r="EX370" s="77"/>
      <c r="EY370" s="77"/>
      <c r="EZ370" s="77"/>
      <c r="FA370" s="77"/>
      <c r="FB370" s="77"/>
      <c r="FC370" s="77"/>
      <c r="FD370" s="77"/>
      <c r="FE370" s="77"/>
      <c r="FF370" s="77"/>
      <c r="FG370" s="77"/>
      <c r="FH370" s="77"/>
    </row>
    <row r="371" spans="1:164" ht="14" x14ac:dyDescent="0.15">
      <c r="A371" s="85"/>
      <c r="B371" s="85"/>
      <c r="C371" s="85"/>
      <c r="D371" s="85"/>
      <c r="E371" s="85"/>
      <c r="F371" s="85"/>
      <c r="G371" s="85"/>
      <c r="H371" s="85"/>
      <c r="I371" s="85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7"/>
      <c r="EK371" s="77"/>
      <c r="EL371" s="77"/>
      <c r="EM371" s="77"/>
      <c r="EN371" s="77"/>
      <c r="EO371" s="77"/>
      <c r="EP371" s="77"/>
      <c r="EQ371" s="77"/>
      <c r="ER371" s="77"/>
      <c r="ES371" s="77"/>
      <c r="ET371" s="77"/>
      <c r="EU371" s="77"/>
      <c r="EV371" s="77"/>
      <c r="EW371" s="77"/>
      <c r="EX371" s="77"/>
      <c r="EY371" s="77"/>
      <c r="EZ371" s="77"/>
      <c r="FA371" s="77"/>
      <c r="FB371" s="77"/>
      <c r="FC371" s="77"/>
      <c r="FD371" s="77"/>
      <c r="FE371" s="77"/>
      <c r="FF371" s="77"/>
      <c r="FG371" s="77"/>
      <c r="FH371" s="77"/>
    </row>
    <row r="372" spans="1:164" ht="14" x14ac:dyDescent="0.15">
      <c r="A372" s="85"/>
      <c r="B372" s="85"/>
      <c r="C372" s="85"/>
      <c r="D372" s="85"/>
      <c r="E372" s="85"/>
      <c r="F372" s="85"/>
      <c r="G372" s="85"/>
      <c r="H372" s="85"/>
      <c r="I372" s="85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7"/>
      <c r="EK372" s="77"/>
      <c r="EL372" s="77"/>
      <c r="EM372" s="77"/>
      <c r="EN372" s="77"/>
      <c r="EO372" s="77"/>
      <c r="EP372" s="77"/>
      <c r="EQ372" s="77"/>
      <c r="ER372" s="77"/>
      <c r="ES372" s="77"/>
      <c r="ET372" s="77"/>
      <c r="EU372" s="77"/>
      <c r="EV372" s="77"/>
      <c r="EW372" s="77"/>
      <c r="EX372" s="77"/>
      <c r="EY372" s="77"/>
      <c r="EZ372" s="77"/>
      <c r="FA372" s="77"/>
      <c r="FB372" s="77"/>
      <c r="FC372" s="77"/>
      <c r="FD372" s="77"/>
      <c r="FE372" s="77"/>
      <c r="FF372" s="77"/>
      <c r="FG372" s="77"/>
      <c r="FH372" s="77"/>
    </row>
    <row r="373" spans="1:164" ht="14" x14ac:dyDescent="0.15">
      <c r="A373" s="85"/>
      <c r="B373" s="85"/>
      <c r="C373" s="85"/>
      <c r="D373" s="85"/>
      <c r="E373" s="85"/>
      <c r="F373" s="85"/>
      <c r="G373" s="85"/>
      <c r="H373" s="85"/>
      <c r="I373" s="85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7"/>
      <c r="EK373" s="77"/>
      <c r="EL373" s="77"/>
      <c r="EM373" s="77"/>
      <c r="EN373" s="77"/>
      <c r="EO373" s="77"/>
      <c r="EP373" s="77"/>
      <c r="EQ373" s="77"/>
      <c r="ER373" s="77"/>
      <c r="ES373" s="77"/>
      <c r="ET373" s="77"/>
      <c r="EU373" s="77"/>
      <c r="EV373" s="77"/>
      <c r="EW373" s="77"/>
      <c r="EX373" s="77"/>
      <c r="EY373" s="77"/>
      <c r="EZ373" s="77"/>
      <c r="FA373" s="77"/>
      <c r="FB373" s="77"/>
      <c r="FC373" s="77"/>
      <c r="FD373" s="77"/>
      <c r="FE373" s="77"/>
      <c r="FF373" s="77"/>
      <c r="FG373" s="77"/>
      <c r="FH373" s="77"/>
    </row>
    <row r="374" spans="1:164" ht="14" x14ac:dyDescent="0.15">
      <c r="A374" s="85"/>
      <c r="B374" s="85"/>
      <c r="C374" s="85"/>
      <c r="D374" s="85"/>
      <c r="E374" s="85"/>
      <c r="F374" s="85"/>
      <c r="G374" s="85"/>
      <c r="H374" s="85"/>
      <c r="I374" s="85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7"/>
      <c r="EK374" s="77"/>
      <c r="EL374" s="77"/>
      <c r="EM374" s="77"/>
      <c r="EN374" s="77"/>
      <c r="EO374" s="77"/>
      <c r="EP374" s="77"/>
      <c r="EQ374" s="77"/>
      <c r="ER374" s="77"/>
      <c r="ES374" s="77"/>
      <c r="ET374" s="77"/>
      <c r="EU374" s="77"/>
      <c r="EV374" s="77"/>
      <c r="EW374" s="77"/>
      <c r="EX374" s="77"/>
      <c r="EY374" s="77"/>
      <c r="EZ374" s="77"/>
      <c r="FA374" s="77"/>
      <c r="FB374" s="77"/>
      <c r="FC374" s="77"/>
      <c r="FD374" s="77"/>
      <c r="FE374" s="77"/>
      <c r="FF374" s="77"/>
      <c r="FG374" s="77"/>
      <c r="FH374" s="77"/>
    </row>
    <row r="375" spans="1:164" ht="14" x14ac:dyDescent="0.15">
      <c r="A375" s="85"/>
      <c r="B375" s="85"/>
      <c r="C375" s="85"/>
      <c r="D375" s="85"/>
      <c r="E375" s="85"/>
      <c r="F375" s="85"/>
      <c r="G375" s="85"/>
      <c r="H375" s="85"/>
      <c r="I375" s="85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7"/>
      <c r="EK375" s="77"/>
      <c r="EL375" s="77"/>
      <c r="EM375" s="77"/>
      <c r="EN375" s="77"/>
      <c r="EO375" s="77"/>
      <c r="EP375" s="77"/>
      <c r="EQ375" s="77"/>
      <c r="ER375" s="77"/>
      <c r="ES375" s="77"/>
      <c r="ET375" s="77"/>
      <c r="EU375" s="77"/>
      <c r="EV375" s="77"/>
      <c r="EW375" s="77"/>
      <c r="EX375" s="77"/>
      <c r="EY375" s="77"/>
      <c r="EZ375" s="77"/>
      <c r="FA375" s="77"/>
      <c r="FB375" s="77"/>
      <c r="FC375" s="77"/>
      <c r="FD375" s="77"/>
      <c r="FE375" s="77"/>
      <c r="FF375" s="77"/>
      <c r="FG375" s="77"/>
      <c r="FH375" s="77"/>
    </row>
    <row r="376" spans="1:164" ht="14" x14ac:dyDescent="0.15">
      <c r="A376" s="85"/>
      <c r="B376" s="85"/>
      <c r="C376" s="85"/>
      <c r="D376" s="85"/>
      <c r="E376" s="85"/>
      <c r="F376" s="85"/>
      <c r="G376" s="85"/>
      <c r="H376" s="85"/>
      <c r="I376" s="85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7"/>
      <c r="EK376" s="77"/>
      <c r="EL376" s="77"/>
      <c r="EM376" s="77"/>
      <c r="EN376" s="77"/>
      <c r="EO376" s="77"/>
      <c r="EP376" s="77"/>
      <c r="EQ376" s="77"/>
      <c r="ER376" s="77"/>
      <c r="ES376" s="77"/>
      <c r="ET376" s="77"/>
      <c r="EU376" s="77"/>
      <c r="EV376" s="77"/>
      <c r="EW376" s="77"/>
      <c r="EX376" s="77"/>
      <c r="EY376" s="77"/>
      <c r="EZ376" s="77"/>
      <c r="FA376" s="77"/>
      <c r="FB376" s="77"/>
      <c r="FC376" s="77"/>
      <c r="FD376" s="77"/>
      <c r="FE376" s="77"/>
      <c r="FF376" s="77"/>
      <c r="FG376" s="77"/>
      <c r="FH376" s="77"/>
    </row>
    <row r="377" spans="1:164" ht="14" x14ac:dyDescent="0.15">
      <c r="A377" s="85"/>
      <c r="B377" s="85"/>
      <c r="C377" s="85"/>
      <c r="D377" s="85"/>
      <c r="E377" s="85"/>
      <c r="F377" s="85"/>
      <c r="G377" s="85"/>
      <c r="H377" s="85"/>
      <c r="I377" s="85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7"/>
      <c r="EK377" s="77"/>
      <c r="EL377" s="77"/>
      <c r="EM377" s="77"/>
      <c r="EN377" s="77"/>
      <c r="EO377" s="77"/>
      <c r="EP377" s="77"/>
      <c r="EQ377" s="77"/>
      <c r="ER377" s="77"/>
      <c r="ES377" s="77"/>
      <c r="ET377" s="77"/>
      <c r="EU377" s="77"/>
      <c r="EV377" s="77"/>
      <c r="EW377" s="77"/>
      <c r="EX377" s="77"/>
      <c r="EY377" s="77"/>
      <c r="EZ377" s="77"/>
      <c r="FA377" s="77"/>
      <c r="FB377" s="77"/>
      <c r="FC377" s="77"/>
      <c r="FD377" s="77"/>
      <c r="FE377" s="77"/>
      <c r="FF377" s="77"/>
      <c r="FG377" s="77"/>
      <c r="FH377" s="77"/>
    </row>
    <row r="378" spans="1:164" ht="14" x14ac:dyDescent="0.15">
      <c r="A378" s="85"/>
      <c r="B378" s="85"/>
      <c r="C378" s="85"/>
      <c r="D378" s="85"/>
      <c r="E378" s="85"/>
      <c r="F378" s="85"/>
      <c r="G378" s="85"/>
      <c r="H378" s="85"/>
      <c r="I378" s="85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7"/>
      <c r="EK378" s="77"/>
      <c r="EL378" s="77"/>
      <c r="EM378" s="77"/>
      <c r="EN378" s="77"/>
      <c r="EO378" s="77"/>
      <c r="EP378" s="77"/>
      <c r="EQ378" s="77"/>
      <c r="ER378" s="77"/>
      <c r="ES378" s="77"/>
      <c r="ET378" s="77"/>
      <c r="EU378" s="77"/>
      <c r="EV378" s="77"/>
      <c r="EW378" s="77"/>
      <c r="EX378" s="77"/>
      <c r="EY378" s="77"/>
      <c r="EZ378" s="77"/>
      <c r="FA378" s="77"/>
      <c r="FB378" s="77"/>
      <c r="FC378" s="77"/>
      <c r="FD378" s="77"/>
      <c r="FE378" s="77"/>
      <c r="FF378" s="77"/>
      <c r="FG378" s="77"/>
      <c r="FH378" s="77"/>
    </row>
    <row r="379" spans="1:164" ht="14" x14ac:dyDescent="0.15">
      <c r="A379" s="85"/>
      <c r="B379" s="85"/>
      <c r="C379" s="85"/>
      <c r="D379" s="85"/>
      <c r="E379" s="85"/>
      <c r="F379" s="85"/>
      <c r="G379" s="85"/>
      <c r="H379" s="85"/>
      <c r="I379" s="85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  <c r="EJ379" s="77"/>
      <c r="EK379" s="77"/>
      <c r="EL379" s="77"/>
      <c r="EM379" s="77"/>
      <c r="EN379" s="77"/>
      <c r="EO379" s="77"/>
      <c r="EP379" s="77"/>
      <c r="EQ379" s="77"/>
      <c r="ER379" s="77"/>
      <c r="ES379" s="77"/>
      <c r="ET379" s="77"/>
      <c r="EU379" s="77"/>
      <c r="EV379" s="77"/>
      <c r="EW379" s="77"/>
      <c r="EX379" s="77"/>
      <c r="EY379" s="77"/>
      <c r="EZ379" s="77"/>
      <c r="FA379" s="77"/>
      <c r="FB379" s="77"/>
      <c r="FC379" s="77"/>
      <c r="FD379" s="77"/>
      <c r="FE379" s="77"/>
      <c r="FF379" s="77"/>
      <c r="FG379" s="77"/>
      <c r="FH379" s="77"/>
    </row>
    <row r="380" spans="1:164" ht="14" x14ac:dyDescent="0.15">
      <c r="A380" s="85"/>
      <c r="B380" s="85"/>
      <c r="C380" s="85"/>
      <c r="D380" s="85"/>
      <c r="E380" s="85"/>
      <c r="F380" s="85"/>
      <c r="G380" s="85"/>
      <c r="H380" s="85"/>
      <c r="I380" s="85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7"/>
      <c r="EK380" s="77"/>
      <c r="EL380" s="77"/>
      <c r="EM380" s="77"/>
      <c r="EN380" s="77"/>
      <c r="EO380" s="77"/>
      <c r="EP380" s="77"/>
      <c r="EQ380" s="77"/>
      <c r="ER380" s="77"/>
      <c r="ES380" s="77"/>
      <c r="ET380" s="77"/>
      <c r="EU380" s="77"/>
      <c r="EV380" s="77"/>
      <c r="EW380" s="77"/>
      <c r="EX380" s="77"/>
      <c r="EY380" s="77"/>
      <c r="EZ380" s="77"/>
      <c r="FA380" s="77"/>
      <c r="FB380" s="77"/>
      <c r="FC380" s="77"/>
      <c r="FD380" s="77"/>
      <c r="FE380" s="77"/>
      <c r="FF380" s="77"/>
      <c r="FG380" s="77"/>
      <c r="FH380" s="77"/>
    </row>
    <row r="381" spans="1:164" ht="14" x14ac:dyDescent="0.15">
      <c r="A381" s="85"/>
      <c r="B381" s="85"/>
      <c r="C381" s="85"/>
      <c r="D381" s="85"/>
      <c r="E381" s="85"/>
      <c r="F381" s="85"/>
      <c r="G381" s="85"/>
      <c r="H381" s="85"/>
      <c r="I381" s="85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7"/>
      <c r="EK381" s="77"/>
      <c r="EL381" s="77"/>
      <c r="EM381" s="77"/>
      <c r="EN381" s="77"/>
      <c r="EO381" s="77"/>
      <c r="EP381" s="77"/>
      <c r="EQ381" s="77"/>
      <c r="ER381" s="77"/>
      <c r="ES381" s="77"/>
      <c r="ET381" s="77"/>
      <c r="EU381" s="77"/>
      <c r="EV381" s="77"/>
      <c r="EW381" s="77"/>
      <c r="EX381" s="77"/>
      <c r="EY381" s="77"/>
      <c r="EZ381" s="77"/>
      <c r="FA381" s="77"/>
      <c r="FB381" s="77"/>
      <c r="FC381" s="77"/>
      <c r="FD381" s="77"/>
      <c r="FE381" s="77"/>
      <c r="FF381" s="77"/>
      <c r="FG381" s="77"/>
      <c r="FH381" s="77"/>
    </row>
    <row r="382" spans="1:164" ht="14" x14ac:dyDescent="0.15">
      <c r="A382" s="85"/>
      <c r="B382" s="85"/>
      <c r="C382" s="85"/>
      <c r="D382" s="85"/>
      <c r="E382" s="85"/>
      <c r="F382" s="85"/>
      <c r="G382" s="85"/>
      <c r="H382" s="85"/>
      <c r="I382" s="85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7"/>
      <c r="EK382" s="77"/>
      <c r="EL382" s="77"/>
      <c r="EM382" s="77"/>
      <c r="EN382" s="77"/>
      <c r="EO382" s="77"/>
      <c r="EP382" s="77"/>
      <c r="EQ382" s="77"/>
      <c r="ER382" s="77"/>
      <c r="ES382" s="77"/>
      <c r="ET382" s="77"/>
      <c r="EU382" s="77"/>
      <c r="EV382" s="77"/>
      <c r="EW382" s="77"/>
      <c r="EX382" s="77"/>
      <c r="EY382" s="77"/>
      <c r="EZ382" s="77"/>
      <c r="FA382" s="77"/>
      <c r="FB382" s="77"/>
      <c r="FC382" s="77"/>
      <c r="FD382" s="77"/>
      <c r="FE382" s="77"/>
      <c r="FF382" s="77"/>
      <c r="FG382" s="77"/>
      <c r="FH382" s="77"/>
    </row>
    <row r="383" spans="1:164" ht="14" x14ac:dyDescent="0.15">
      <c r="A383" s="85"/>
      <c r="B383" s="85"/>
      <c r="C383" s="85"/>
      <c r="D383" s="85"/>
      <c r="E383" s="85"/>
      <c r="F383" s="85"/>
      <c r="G383" s="85"/>
      <c r="H383" s="85"/>
      <c r="I383" s="85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7"/>
      <c r="EK383" s="77"/>
      <c r="EL383" s="77"/>
      <c r="EM383" s="77"/>
      <c r="EN383" s="77"/>
      <c r="EO383" s="77"/>
      <c r="EP383" s="77"/>
      <c r="EQ383" s="77"/>
      <c r="ER383" s="77"/>
      <c r="ES383" s="77"/>
      <c r="ET383" s="77"/>
      <c r="EU383" s="77"/>
      <c r="EV383" s="77"/>
      <c r="EW383" s="77"/>
      <c r="EX383" s="77"/>
      <c r="EY383" s="77"/>
      <c r="EZ383" s="77"/>
      <c r="FA383" s="77"/>
      <c r="FB383" s="77"/>
      <c r="FC383" s="77"/>
      <c r="FD383" s="77"/>
      <c r="FE383" s="77"/>
      <c r="FF383" s="77"/>
      <c r="FG383" s="77"/>
      <c r="FH383" s="77"/>
    </row>
    <row r="384" spans="1:164" ht="14" x14ac:dyDescent="0.15">
      <c r="A384" s="85"/>
      <c r="B384" s="85"/>
      <c r="C384" s="85"/>
      <c r="D384" s="85"/>
      <c r="E384" s="85"/>
      <c r="F384" s="85"/>
      <c r="G384" s="85"/>
      <c r="H384" s="85"/>
      <c r="I384" s="85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7"/>
      <c r="EK384" s="77"/>
      <c r="EL384" s="77"/>
      <c r="EM384" s="77"/>
      <c r="EN384" s="77"/>
      <c r="EO384" s="77"/>
      <c r="EP384" s="77"/>
      <c r="EQ384" s="77"/>
      <c r="ER384" s="77"/>
      <c r="ES384" s="77"/>
      <c r="ET384" s="77"/>
      <c r="EU384" s="77"/>
      <c r="EV384" s="77"/>
      <c r="EW384" s="77"/>
      <c r="EX384" s="77"/>
      <c r="EY384" s="77"/>
      <c r="EZ384" s="77"/>
      <c r="FA384" s="77"/>
      <c r="FB384" s="77"/>
      <c r="FC384" s="77"/>
      <c r="FD384" s="77"/>
      <c r="FE384" s="77"/>
      <c r="FF384" s="77"/>
      <c r="FG384" s="77"/>
      <c r="FH384" s="77"/>
    </row>
    <row r="385" spans="1:164" ht="14" x14ac:dyDescent="0.15">
      <c r="A385" s="85"/>
      <c r="B385" s="85"/>
      <c r="C385" s="85"/>
      <c r="D385" s="85"/>
      <c r="E385" s="85"/>
      <c r="F385" s="85"/>
      <c r="G385" s="85"/>
      <c r="H385" s="85"/>
      <c r="I385" s="85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7"/>
      <c r="EK385" s="77"/>
      <c r="EL385" s="77"/>
      <c r="EM385" s="77"/>
      <c r="EN385" s="77"/>
      <c r="EO385" s="77"/>
      <c r="EP385" s="77"/>
      <c r="EQ385" s="77"/>
      <c r="ER385" s="77"/>
      <c r="ES385" s="77"/>
      <c r="ET385" s="77"/>
      <c r="EU385" s="77"/>
      <c r="EV385" s="77"/>
      <c r="EW385" s="77"/>
      <c r="EX385" s="77"/>
      <c r="EY385" s="77"/>
      <c r="EZ385" s="77"/>
      <c r="FA385" s="77"/>
      <c r="FB385" s="77"/>
      <c r="FC385" s="77"/>
      <c r="FD385" s="77"/>
      <c r="FE385" s="77"/>
      <c r="FF385" s="77"/>
      <c r="FG385" s="77"/>
      <c r="FH385" s="77"/>
    </row>
    <row r="386" spans="1:164" ht="14" x14ac:dyDescent="0.15">
      <c r="A386" s="85"/>
      <c r="B386" s="85"/>
      <c r="C386" s="85"/>
      <c r="D386" s="85"/>
      <c r="E386" s="85"/>
      <c r="F386" s="85"/>
      <c r="G386" s="85"/>
      <c r="H386" s="85"/>
      <c r="I386" s="85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  <c r="FF386" s="77"/>
      <c r="FG386" s="77"/>
      <c r="FH386" s="77"/>
    </row>
    <row r="387" spans="1:164" ht="14" x14ac:dyDescent="0.15">
      <c r="A387" s="85"/>
      <c r="B387" s="85"/>
      <c r="C387" s="85"/>
      <c r="D387" s="85"/>
      <c r="E387" s="85"/>
      <c r="F387" s="85"/>
      <c r="G387" s="85"/>
      <c r="H387" s="85"/>
      <c r="I387" s="85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  <c r="FF387" s="77"/>
      <c r="FG387" s="77"/>
      <c r="FH387" s="77"/>
    </row>
    <row r="388" spans="1:164" ht="14" x14ac:dyDescent="0.15">
      <c r="A388" s="85"/>
      <c r="B388" s="85"/>
      <c r="C388" s="85"/>
      <c r="D388" s="85"/>
      <c r="E388" s="85"/>
      <c r="F388" s="85"/>
      <c r="G388" s="85"/>
      <c r="H388" s="85"/>
      <c r="I388" s="85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  <c r="FF388" s="77"/>
      <c r="FG388" s="77"/>
      <c r="FH388" s="77"/>
    </row>
    <row r="389" spans="1:164" ht="14" x14ac:dyDescent="0.15">
      <c r="A389" s="85"/>
      <c r="B389" s="85"/>
      <c r="C389" s="85"/>
      <c r="D389" s="85"/>
      <c r="E389" s="85"/>
      <c r="F389" s="85"/>
      <c r="G389" s="85"/>
      <c r="H389" s="85"/>
      <c r="I389" s="85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7"/>
      <c r="EK389" s="77"/>
      <c r="EL389" s="77"/>
      <c r="EM389" s="77"/>
      <c r="EN389" s="77"/>
      <c r="EO389" s="77"/>
      <c r="EP389" s="77"/>
      <c r="EQ389" s="77"/>
      <c r="ER389" s="77"/>
      <c r="ES389" s="77"/>
      <c r="ET389" s="77"/>
      <c r="EU389" s="77"/>
      <c r="EV389" s="77"/>
      <c r="EW389" s="77"/>
      <c r="EX389" s="77"/>
      <c r="EY389" s="77"/>
      <c r="EZ389" s="77"/>
      <c r="FA389" s="77"/>
      <c r="FB389" s="77"/>
      <c r="FC389" s="77"/>
      <c r="FD389" s="77"/>
      <c r="FE389" s="77"/>
      <c r="FF389" s="77"/>
      <c r="FG389" s="77"/>
      <c r="FH389" s="77"/>
    </row>
    <row r="390" spans="1:164" ht="14" x14ac:dyDescent="0.15">
      <c r="A390" s="85"/>
      <c r="B390" s="85"/>
      <c r="C390" s="85"/>
      <c r="D390" s="85"/>
      <c r="E390" s="85"/>
      <c r="F390" s="85"/>
      <c r="G390" s="85"/>
      <c r="H390" s="85"/>
      <c r="I390" s="85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7"/>
      <c r="EK390" s="77"/>
      <c r="EL390" s="77"/>
      <c r="EM390" s="77"/>
      <c r="EN390" s="77"/>
      <c r="EO390" s="77"/>
      <c r="EP390" s="77"/>
      <c r="EQ390" s="77"/>
      <c r="ER390" s="77"/>
      <c r="ES390" s="77"/>
      <c r="ET390" s="77"/>
      <c r="EU390" s="77"/>
      <c r="EV390" s="77"/>
      <c r="EW390" s="77"/>
      <c r="EX390" s="77"/>
      <c r="EY390" s="77"/>
      <c r="EZ390" s="77"/>
      <c r="FA390" s="77"/>
      <c r="FB390" s="77"/>
      <c r="FC390" s="77"/>
      <c r="FD390" s="77"/>
      <c r="FE390" s="77"/>
      <c r="FF390" s="77"/>
      <c r="FG390" s="77"/>
      <c r="FH390" s="77"/>
    </row>
    <row r="391" spans="1:164" ht="14" x14ac:dyDescent="0.15">
      <c r="A391" s="85"/>
      <c r="B391" s="85"/>
      <c r="C391" s="85"/>
      <c r="D391" s="85"/>
      <c r="E391" s="85"/>
      <c r="F391" s="85"/>
      <c r="G391" s="85"/>
      <c r="H391" s="85"/>
      <c r="I391" s="85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7"/>
      <c r="EK391" s="77"/>
      <c r="EL391" s="77"/>
      <c r="EM391" s="77"/>
      <c r="EN391" s="77"/>
      <c r="EO391" s="77"/>
      <c r="EP391" s="77"/>
      <c r="EQ391" s="77"/>
      <c r="ER391" s="77"/>
      <c r="ES391" s="77"/>
      <c r="ET391" s="77"/>
      <c r="EU391" s="77"/>
      <c r="EV391" s="77"/>
      <c r="EW391" s="77"/>
      <c r="EX391" s="77"/>
      <c r="EY391" s="77"/>
      <c r="EZ391" s="77"/>
      <c r="FA391" s="77"/>
      <c r="FB391" s="77"/>
      <c r="FC391" s="77"/>
      <c r="FD391" s="77"/>
      <c r="FE391" s="77"/>
      <c r="FF391" s="77"/>
      <c r="FG391" s="77"/>
      <c r="FH391" s="77"/>
    </row>
    <row r="392" spans="1:164" ht="14" x14ac:dyDescent="0.15">
      <c r="A392" s="85"/>
      <c r="B392" s="85"/>
      <c r="C392" s="85"/>
      <c r="D392" s="85"/>
      <c r="E392" s="85"/>
      <c r="F392" s="85"/>
      <c r="G392" s="85"/>
      <c r="H392" s="85"/>
      <c r="I392" s="85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</row>
    <row r="393" spans="1:164" ht="14" x14ac:dyDescent="0.15">
      <c r="A393" s="85"/>
      <c r="B393" s="85"/>
      <c r="C393" s="85"/>
      <c r="D393" s="85"/>
      <c r="E393" s="85"/>
      <c r="F393" s="85"/>
      <c r="G393" s="85"/>
      <c r="H393" s="85"/>
      <c r="I393" s="85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</row>
    <row r="394" spans="1:164" ht="14" x14ac:dyDescent="0.15">
      <c r="A394" s="85"/>
      <c r="B394" s="85"/>
      <c r="C394" s="85"/>
      <c r="D394" s="85"/>
      <c r="E394" s="85"/>
      <c r="F394" s="85"/>
      <c r="G394" s="85"/>
      <c r="H394" s="85"/>
      <c r="I394" s="85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</row>
    <row r="395" spans="1:164" ht="14" x14ac:dyDescent="0.15">
      <c r="A395" s="85"/>
      <c r="B395" s="85"/>
      <c r="C395" s="85"/>
      <c r="D395" s="85"/>
      <c r="E395" s="85"/>
      <c r="F395" s="85"/>
      <c r="G395" s="85"/>
      <c r="H395" s="85"/>
      <c r="I395" s="85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</row>
    <row r="396" spans="1:164" ht="14" x14ac:dyDescent="0.15">
      <c r="A396" s="85"/>
      <c r="B396" s="85"/>
      <c r="C396" s="85"/>
      <c r="D396" s="85"/>
      <c r="E396" s="85"/>
      <c r="F396" s="85"/>
      <c r="G396" s="85"/>
      <c r="H396" s="85"/>
      <c r="I396" s="85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7"/>
      <c r="EK396" s="77"/>
      <c r="EL396" s="77"/>
      <c r="EM396" s="77"/>
      <c r="EN396" s="77"/>
      <c r="EO396" s="77"/>
      <c r="EP396" s="77"/>
      <c r="EQ396" s="77"/>
      <c r="ER396" s="77"/>
      <c r="ES396" s="77"/>
      <c r="ET396" s="77"/>
      <c r="EU396" s="77"/>
      <c r="EV396" s="77"/>
      <c r="EW396" s="77"/>
      <c r="EX396" s="77"/>
      <c r="EY396" s="77"/>
      <c r="EZ396" s="77"/>
      <c r="FA396" s="77"/>
      <c r="FB396" s="77"/>
      <c r="FC396" s="77"/>
      <c r="FD396" s="77"/>
      <c r="FE396" s="77"/>
      <c r="FF396" s="77"/>
      <c r="FG396" s="77"/>
      <c r="FH396" s="77"/>
    </row>
    <row r="397" spans="1:164" ht="14" x14ac:dyDescent="0.15">
      <c r="A397" s="85"/>
      <c r="B397" s="85"/>
      <c r="C397" s="85"/>
      <c r="D397" s="85"/>
      <c r="E397" s="85"/>
      <c r="F397" s="85"/>
      <c r="G397" s="85"/>
      <c r="H397" s="85"/>
      <c r="I397" s="85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7"/>
      <c r="EK397" s="77"/>
      <c r="EL397" s="77"/>
      <c r="EM397" s="77"/>
      <c r="EN397" s="77"/>
      <c r="EO397" s="77"/>
      <c r="EP397" s="77"/>
      <c r="EQ397" s="77"/>
      <c r="ER397" s="77"/>
      <c r="ES397" s="77"/>
      <c r="ET397" s="77"/>
      <c r="EU397" s="77"/>
      <c r="EV397" s="77"/>
      <c r="EW397" s="77"/>
      <c r="EX397" s="77"/>
      <c r="EY397" s="77"/>
      <c r="EZ397" s="77"/>
      <c r="FA397" s="77"/>
      <c r="FB397" s="77"/>
      <c r="FC397" s="77"/>
      <c r="FD397" s="77"/>
      <c r="FE397" s="77"/>
      <c r="FF397" s="77"/>
      <c r="FG397" s="77"/>
      <c r="FH397" s="77"/>
    </row>
    <row r="398" spans="1:164" ht="14" x14ac:dyDescent="0.15">
      <c r="A398" s="85"/>
      <c r="B398" s="85"/>
      <c r="C398" s="85"/>
      <c r="D398" s="85"/>
      <c r="E398" s="85"/>
      <c r="F398" s="85"/>
      <c r="G398" s="85"/>
      <c r="H398" s="85"/>
      <c r="I398" s="85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7"/>
      <c r="EK398" s="77"/>
      <c r="EL398" s="77"/>
      <c r="EM398" s="77"/>
      <c r="EN398" s="77"/>
      <c r="EO398" s="77"/>
      <c r="EP398" s="77"/>
      <c r="EQ398" s="77"/>
      <c r="ER398" s="77"/>
      <c r="ES398" s="77"/>
      <c r="ET398" s="77"/>
      <c r="EU398" s="77"/>
      <c r="EV398" s="77"/>
      <c r="EW398" s="77"/>
      <c r="EX398" s="77"/>
      <c r="EY398" s="77"/>
      <c r="EZ398" s="77"/>
      <c r="FA398" s="77"/>
      <c r="FB398" s="77"/>
      <c r="FC398" s="77"/>
      <c r="FD398" s="77"/>
      <c r="FE398" s="77"/>
      <c r="FF398" s="77"/>
      <c r="FG398" s="77"/>
      <c r="FH398" s="77"/>
    </row>
    <row r="399" spans="1:164" ht="14" x14ac:dyDescent="0.15">
      <c r="A399" s="85"/>
      <c r="B399" s="85"/>
      <c r="C399" s="85"/>
      <c r="D399" s="85"/>
      <c r="E399" s="85"/>
      <c r="F399" s="85"/>
      <c r="G399" s="85"/>
      <c r="H399" s="85"/>
      <c r="I399" s="85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7"/>
      <c r="EK399" s="77"/>
      <c r="EL399" s="77"/>
      <c r="EM399" s="77"/>
      <c r="EN399" s="77"/>
      <c r="EO399" s="77"/>
      <c r="EP399" s="77"/>
      <c r="EQ399" s="77"/>
      <c r="ER399" s="77"/>
      <c r="ES399" s="77"/>
      <c r="ET399" s="77"/>
      <c r="EU399" s="77"/>
      <c r="EV399" s="77"/>
      <c r="EW399" s="77"/>
      <c r="EX399" s="77"/>
      <c r="EY399" s="77"/>
      <c r="EZ399" s="77"/>
      <c r="FA399" s="77"/>
      <c r="FB399" s="77"/>
      <c r="FC399" s="77"/>
      <c r="FD399" s="77"/>
      <c r="FE399" s="77"/>
      <c r="FF399" s="77"/>
      <c r="FG399" s="77"/>
      <c r="FH399" s="77"/>
    </row>
    <row r="400" spans="1:164" ht="14" x14ac:dyDescent="0.15">
      <c r="A400" s="85"/>
      <c r="B400" s="85"/>
      <c r="C400" s="85"/>
      <c r="D400" s="85"/>
      <c r="E400" s="85"/>
      <c r="F400" s="85"/>
      <c r="G400" s="85"/>
      <c r="H400" s="85"/>
      <c r="I400" s="85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7"/>
      <c r="EK400" s="77"/>
      <c r="EL400" s="77"/>
      <c r="EM400" s="77"/>
      <c r="EN400" s="77"/>
      <c r="EO400" s="77"/>
      <c r="EP400" s="77"/>
      <c r="EQ400" s="77"/>
      <c r="ER400" s="77"/>
      <c r="ES400" s="77"/>
      <c r="ET400" s="77"/>
      <c r="EU400" s="77"/>
      <c r="EV400" s="77"/>
      <c r="EW400" s="77"/>
      <c r="EX400" s="77"/>
      <c r="EY400" s="77"/>
      <c r="EZ400" s="77"/>
      <c r="FA400" s="77"/>
      <c r="FB400" s="77"/>
      <c r="FC400" s="77"/>
      <c r="FD400" s="77"/>
      <c r="FE400" s="77"/>
      <c r="FF400" s="77"/>
      <c r="FG400" s="77"/>
      <c r="FH400" s="77"/>
    </row>
    <row r="401" spans="1:164" ht="14" x14ac:dyDescent="0.15">
      <c r="A401" s="85"/>
      <c r="B401" s="85"/>
      <c r="C401" s="85"/>
      <c r="D401" s="85"/>
      <c r="E401" s="85"/>
      <c r="F401" s="85"/>
      <c r="G401" s="85"/>
      <c r="H401" s="85"/>
      <c r="I401" s="85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7"/>
      <c r="EK401" s="77"/>
      <c r="EL401" s="77"/>
      <c r="EM401" s="77"/>
      <c r="EN401" s="77"/>
      <c r="EO401" s="77"/>
      <c r="EP401" s="77"/>
      <c r="EQ401" s="77"/>
      <c r="ER401" s="77"/>
      <c r="ES401" s="77"/>
      <c r="ET401" s="77"/>
      <c r="EU401" s="77"/>
      <c r="EV401" s="77"/>
      <c r="EW401" s="77"/>
      <c r="EX401" s="77"/>
      <c r="EY401" s="77"/>
      <c r="EZ401" s="77"/>
      <c r="FA401" s="77"/>
      <c r="FB401" s="77"/>
      <c r="FC401" s="77"/>
      <c r="FD401" s="77"/>
      <c r="FE401" s="77"/>
      <c r="FF401" s="77"/>
      <c r="FG401" s="77"/>
      <c r="FH401" s="77"/>
    </row>
    <row r="402" spans="1:164" ht="14" x14ac:dyDescent="0.15">
      <c r="A402" s="85"/>
      <c r="B402" s="85"/>
      <c r="C402" s="85"/>
      <c r="D402" s="85"/>
      <c r="E402" s="85"/>
      <c r="F402" s="85"/>
      <c r="G402" s="85"/>
      <c r="H402" s="85"/>
      <c r="I402" s="85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7"/>
      <c r="EK402" s="77"/>
      <c r="EL402" s="77"/>
      <c r="EM402" s="77"/>
      <c r="EN402" s="77"/>
      <c r="EO402" s="77"/>
      <c r="EP402" s="77"/>
      <c r="EQ402" s="77"/>
      <c r="ER402" s="77"/>
      <c r="ES402" s="77"/>
      <c r="ET402" s="77"/>
      <c r="EU402" s="77"/>
      <c r="EV402" s="77"/>
      <c r="EW402" s="77"/>
      <c r="EX402" s="77"/>
      <c r="EY402" s="77"/>
      <c r="EZ402" s="77"/>
      <c r="FA402" s="77"/>
      <c r="FB402" s="77"/>
      <c r="FC402" s="77"/>
      <c r="FD402" s="77"/>
      <c r="FE402" s="77"/>
      <c r="FF402" s="77"/>
      <c r="FG402" s="77"/>
      <c r="FH402" s="77"/>
    </row>
    <row r="403" spans="1:164" ht="14" x14ac:dyDescent="0.15">
      <c r="A403" s="85"/>
      <c r="B403" s="85"/>
      <c r="C403" s="85"/>
      <c r="D403" s="85"/>
      <c r="E403" s="85"/>
      <c r="F403" s="85"/>
      <c r="G403" s="85"/>
      <c r="H403" s="85"/>
      <c r="I403" s="85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7"/>
      <c r="EK403" s="77"/>
      <c r="EL403" s="77"/>
      <c r="EM403" s="77"/>
      <c r="EN403" s="77"/>
      <c r="EO403" s="77"/>
      <c r="EP403" s="77"/>
      <c r="EQ403" s="77"/>
      <c r="ER403" s="77"/>
      <c r="ES403" s="77"/>
      <c r="ET403" s="77"/>
      <c r="EU403" s="77"/>
      <c r="EV403" s="77"/>
      <c r="EW403" s="77"/>
      <c r="EX403" s="77"/>
      <c r="EY403" s="77"/>
      <c r="EZ403" s="77"/>
      <c r="FA403" s="77"/>
      <c r="FB403" s="77"/>
      <c r="FC403" s="77"/>
      <c r="FD403" s="77"/>
      <c r="FE403" s="77"/>
      <c r="FF403" s="77"/>
      <c r="FG403" s="77"/>
      <c r="FH403" s="77"/>
    </row>
    <row r="404" spans="1:164" ht="14" x14ac:dyDescent="0.15">
      <c r="A404" s="85"/>
      <c r="B404" s="85"/>
      <c r="C404" s="85"/>
      <c r="D404" s="85"/>
      <c r="E404" s="85"/>
      <c r="F404" s="85"/>
      <c r="G404" s="85"/>
      <c r="H404" s="85"/>
      <c r="I404" s="85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7"/>
      <c r="EK404" s="77"/>
      <c r="EL404" s="77"/>
      <c r="EM404" s="77"/>
      <c r="EN404" s="77"/>
      <c r="EO404" s="77"/>
      <c r="EP404" s="77"/>
      <c r="EQ404" s="77"/>
      <c r="ER404" s="77"/>
      <c r="ES404" s="77"/>
      <c r="ET404" s="77"/>
      <c r="EU404" s="77"/>
      <c r="EV404" s="77"/>
      <c r="EW404" s="77"/>
      <c r="EX404" s="77"/>
      <c r="EY404" s="77"/>
      <c r="EZ404" s="77"/>
      <c r="FA404" s="77"/>
      <c r="FB404" s="77"/>
      <c r="FC404" s="77"/>
      <c r="FD404" s="77"/>
      <c r="FE404" s="77"/>
      <c r="FF404" s="77"/>
      <c r="FG404" s="77"/>
      <c r="FH404" s="77"/>
    </row>
    <row r="405" spans="1:164" ht="14" x14ac:dyDescent="0.15">
      <c r="A405" s="85"/>
      <c r="B405" s="85"/>
      <c r="C405" s="85"/>
      <c r="D405" s="85"/>
      <c r="E405" s="85"/>
      <c r="F405" s="85"/>
      <c r="G405" s="85"/>
      <c r="H405" s="85"/>
      <c r="I405" s="85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7"/>
      <c r="EK405" s="77"/>
      <c r="EL405" s="77"/>
      <c r="EM405" s="77"/>
      <c r="EN405" s="77"/>
      <c r="EO405" s="77"/>
      <c r="EP405" s="77"/>
      <c r="EQ405" s="77"/>
      <c r="ER405" s="77"/>
      <c r="ES405" s="77"/>
      <c r="ET405" s="77"/>
      <c r="EU405" s="77"/>
      <c r="EV405" s="77"/>
      <c r="EW405" s="77"/>
      <c r="EX405" s="77"/>
      <c r="EY405" s="77"/>
      <c r="EZ405" s="77"/>
      <c r="FA405" s="77"/>
      <c r="FB405" s="77"/>
      <c r="FC405" s="77"/>
      <c r="FD405" s="77"/>
      <c r="FE405" s="77"/>
      <c r="FF405" s="77"/>
      <c r="FG405" s="77"/>
      <c r="FH405" s="77"/>
    </row>
    <row r="406" spans="1:164" ht="14" x14ac:dyDescent="0.15">
      <c r="A406" s="85"/>
      <c r="B406" s="85"/>
      <c r="C406" s="85"/>
      <c r="D406" s="85"/>
      <c r="E406" s="85"/>
      <c r="F406" s="85"/>
      <c r="G406" s="85"/>
      <c r="H406" s="85"/>
      <c r="I406" s="85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7"/>
      <c r="EK406" s="77"/>
      <c r="EL406" s="77"/>
      <c r="EM406" s="77"/>
      <c r="EN406" s="77"/>
      <c r="EO406" s="77"/>
      <c r="EP406" s="77"/>
      <c r="EQ406" s="77"/>
      <c r="ER406" s="77"/>
      <c r="ES406" s="77"/>
      <c r="ET406" s="77"/>
      <c r="EU406" s="77"/>
      <c r="EV406" s="77"/>
      <c r="EW406" s="77"/>
      <c r="EX406" s="77"/>
      <c r="EY406" s="77"/>
      <c r="EZ406" s="77"/>
      <c r="FA406" s="77"/>
      <c r="FB406" s="77"/>
      <c r="FC406" s="77"/>
      <c r="FD406" s="77"/>
      <c r="FE406" s="77"/>
      <c r="FF406" s="77"/>
      <c r="FG406" s="77"/>
      <c r="FH406" s="77"/>
    </row>
    <row r="407" spans="1:164" ht="14" x14ac:dyDescent="0.15">
      <c r="A407" s="85"/>
      <c r="B407" s="85"/>
      <c r="C407" s="85"/>
      <c r="D407" s="85"/>
      <c r="E407" s="85"/>
      <c r="F407" s="85"/>
      <c r="G407" s="85"/>
      <c r="H407" s="85"/>
      <c r="I407" s="85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7"/>
      <c r="EK407" s="77"/>
      <c r="EL407" s="77"/>
      <c r="EM407" s="77"/>
      <c r="EN407" s="77"/>
      <c r="EO407" s="77"/>
      <c r="EP407" s="77"/>
      <c r="EQ407" s="77"/>
      <c r="ER407" s="77"/>
      <c r="ES407" s="77"/>
      <c r="ET407" s="77"/>
      <c r="EU407" s="77"/>
      <c r="EV407" s="77"/>
      <c r="EW407" s="77"/>
      <c r="EX407" s="77"/>
      <c r="EY407" s="77"/>
      <c r="EZ407" s="77"/>
      <c r="FA407" s="77"/>
      <c r="FB407" s="77"/>
      <c r="FC407" s="77"/>
      <c r="FD407" s="77"/>
      <c r="FE407" s="77"/>
      <c r="FF407" s="77"/>
      <c r="FG407" s="77"/>
      <c r="FH407" s="77"/>
    </row>
    <row r="408" spans="1:164" ht="14" x14ac:dyDescent="0.15">
      <c r="A408" s="85"/>
      <c r="B408" s="85"/>
      <c r="C408" s="85"/>
      <c r="D408" s="85"/>
      <c r="E408" s="85"/>
      <c r="F408" s="85"/>
      <c r="G408" s="85"/>
      <c r="H408" s="85"/>
      <c r="I408" s="85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7"/>
      <c r="EK408" s="77"/>
      <c r="EL408" s="77"/>
      <c r="EM408" s="77"/>
      <c r="EN408" s="77"/>
      <c r="EO408" s="77"/>
      <c r="EP408" s="77"/>
      <c r="EQ408" s="77"/>
      <c r="ER408" s="77"/>
      <c r="ES408" s="77"/>
      <c r="ET408" s="77"/>
      <c r="EU408" s="77"/>
      <c r="EV408" s="77"/>
      <c r="EW408" s="77"/>
      <c r="EX408" s="77"/>
      <c r="EY408" s="77"/>
      <c r="EZ408" s="77"/>
      <c r="FA408" s="77"/>
      <c r="FB408" s="77"/>
      <c r="FC408" s="77"/>
      <c r="FD408" s="77"/>
      <c r="FE408" s="77"/>
      <c r="FF408" s="77"/>
      <c r="FG408" s="77"/>
      <c r="FH408" s="77"/>
    </row>
    <row r="409" spans="1:164" ht="14" x14ac:dyDescent="0.15">
      <c r="A409" s="85"/>
      <c r="B409" s="85"/>
      <c r="C409" s="85"/>
      <c r="D409" s="85"/>
      <c r="E409" s="85"/>
      <c r="F409" s="85"/>
      <c r="G409" s="85"/>
      <c r="H409" s="85"/>
      <c r="I409" s="85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7"/>
      <c r="EK409" s="77"/>
      <c r="EL409" s="77"/>
      <c r="EM409" s="77"/>
      <c r="EN409" s="77"/>
      <c r="EO409" s="77"/>
      <c r="EP409" s="77"/>
      <c r="EQ409" s="77"/>
      <c r="ER409" s="77"/>
      <c r="ES409" s="77"/>
      <c r="ET409" s="77"/>
      <c r="EU409" s="77"/>
      <c r="EV409" s="77"/>
      <c r="EW409" s="77"/>
      <c r="EX409" s="77"/>
      <c r="EY409" s="77"/>
      <c r="EZ409" s="77"/>
      <c r="FA409" s="77"/>
      <c r="FB409" s="77"/>
      <c r="FC409" s="77"/>
      <c r="FD409" s="77"/>
      <c r="FE409" s="77"/>
      <c r="FF409" s="77"/>
      <c r="FG409" s="77"/>
      <c r="FH409" s="77"/>
    </row>
    <row r="410" spans="1:164" ht="14" x14ac:dyDescent="0.15">
      <c r="A410" s="85"/>
      <c r="B410" s="85"/>
      <c r="C410" s="85"/>
      <c r="D410" s="85"/>
      <c r="E410" s="85"/>
      <c r="F410" s="85"/>
      <c r="G410" s="85"/>
      <c r="H410" s="85"/>
      <c r="I410" s="85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7"/>
      <c r="EK410" s="77"/>
      <c r="EL410" s="77"/>
      <c r="EM410" s="77"/>
      <c r="EN410" s="77"/>
      <c r="EO410" s="77"/>
      <c r="EP410" s="77"/>
      <c r="EQ410" s="77"/>
      <c r="ER410" s="77"/>
      <c r="ES410" s="77"/>
      <c r="ET410" s="77"/>
      <c r="EU410" s="77"/>
      <c r="EV410" s="77"/>
      <c r="EW410" s="77"/>
      <c r="EX410" s="77"/>
      <c r="EY410" s="77"/>
      <c r="EZ410" s="77"/>
      <c r="FA410" s="77"/>
      <c r="FB410" s="77"/>
      <c r="FC410" s="77"/>
      <c r="FD410" s="77"/>
      <c r="FE410" s="77"/>
      <c r="FF410" s="77"/>
      <c r="FG410" s="77"/>
      <c r="FH410" s="77"/>
    </row>
    <row r="411" spans="1:164" ht="14" x14ac:dyDescent="0.15">
      <c r="A411" s="85"/>
      <c r="B411" s="85"/>
      <c r="C411" s="85"/>
      <c r="D411" s="85"/>
      <c r="E411" s="85"/>
      <c r="F411" s="85"/>
      <c r="G411" s="85"/>
      <c r="H411" s="85"/>
      <c r="I411" s="85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7"/>
      <c r="EK411" s="77"/>
      <c r="EL411" s="77"/>
      <c r="EM411" s="77"/>
      <c r="EN411" s="77"/>
      <c r="EO411" s="77"/>
      <c r="EP411" s="77"/>
      <c r="EQ411" s="77"/>
      <c r="ER411" s="77"/>
      <c r="ES411" s="77"/>
      <c r="ET411" s="77"/>
      <c r="EU411" s="77"/>
      <c r="EV411" s="77"/>
      <c r="EW411" s="77"/>
      <c r="EX411" s="77"/>
      <c r="EY411" s="77"/>
      <c r="EZ411" s="77"/>
      <c r="FA411" s="77"/>
      <c r="FB411" s="77"/>
      <c r="FC411" s="77"/>
      <c r="FD411" s="77"/>
      <c r="FE411" s="77"/>
      <c r="FF411" s="77"/>
      <c r="FG411" s="77"/>
      <c r="FH411" s="77"/>
    </row>
    <row r="412" spans="1:164" ht="14" x14ac:dyDescent="0.15">
      <c r="A412" s="85"/>
      <c r="B412" s="85"/>
      <c r="C412" s="85"/>
      <c r="D412" s="85"/>
      <c r="E412" s="85"/>
      <c r="F412" s="85"/>
      <c r="G412" s="85"/>
      <c r="H412" s="85"/>
      <c r="I412" s="85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7"/>
      <c r="EK412" s="77"/>
      <c r="EL412" s="77"/>
      <c r="EM412" s="77"/>
      <c r="EN412" s="77"/>
      <c r="EO412" s="77"/>
      <c r="EP412" s="77"/>
      <c r="EQ412" s="77"/>
      <c r="ER412" s="77"/>
      <c r="ES412" s="77"/>
      <c r="ET412" s="77"/>
      <c r="EU412" s="77"/>
      <c r="EV412" s="77"/>
      <c r="EW412" s="77"/>
      <c r="EX412" s="77"/>
      <c r="EY412" s="77"/>
      <c r="EZ412" s="77"/>
      <c r="FA412" s="77"/>
      <c r="FB412" s="77"/>
      <c r="FC412" s="77"/>
      <c r="FD412" s="77"/>
      <c r="FE412" s="77"/>
      <c r="FF412" s="77"/>
      <c r="FG412" s="77"/>
      <c r="FH412" s="77"/>
    </row>
    <row r="413" spans="1:164" ht="14" x14ac:dyDescent="0.15">
      <c r="A413" s="85"/>
      <c r="B413" s="85"/>
      <c r="C413" s="85"/>
      <c r="D413" s="85"/>
      <c r="E413" s="85"/>
      <c r="F413" s="85"/>
      <c r="G413" s="85"/>
      <c r="H413" s="85"/>
      <c r="I413" s="85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  <c r="EJ413" s="77"/>
      <c r="EK413" s="77"/>
      <c r="EL413" s="77"/>
      <c r="EM413" s="77"/>
      <c r="EN413" s="77"/>
      <c r="EO413" s="77"/>
      <c r="EP413" s="77"/>
      <c r="EQ413" s="77"/>
      <c r="ER413" s="77"/>
      <c r="ES413" s="77"/>
      <c r="ET413" s="77"/>
      <c r="EU413" s="77"/>
      <c r="EV413" s="77"/>
      <c r="EW413" s="77"/>
      <c r="EX413" s="77"/>
      <c r="EY413" s="77"/>
      <c r="EZ413" s="77"/>
      <c r="FA413" s="77"/>
      <c r="FB413" s="77"/>
      <c r="FC413" s="77"/>
      <c r="FD413" s="77"/>
      <c r="FE413" s="77"/>
      <c r="FF413" s="77"/>
      <c r="FG413" s="77"/>
      <c r="FH413" s="77"/>
    </row>
    <row r="414" spans="1:164" ht="14" x14ac:dyDescent="0.15">
      <c r="A414" s="85"/>
      <c r="B414" s="85"/>
      <c r="C414" s="85"/>
      <c r="D414" s="85"/>
      <c r="E414" s="85"/>
      <c r="F414" s="85"/>
      <c r="G414" s="85"/>
      <c r="H414" s="85"/>
      <c r="I414" s="85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7"/>
      <c r="EK414" s="77"/>
      <c r="EL414" s="77"/>
      <c r="EM414" s="77"/>
      <c r="EN414" s="77"/>
      <c r="EO414" s="77"/>
      <c r="EP414" s="77"/>
      <c r="EQ414" s="77"/>
      <c r="ER414" s="77"/>
      <c r="ES414" s="77"/>
      <c r="ET414" s="77"/>
      <c r="EU414" s="77"/>
      <c r="EV414" s="77"/>
      <c r="EW414" s="77"/>
      <c r="EX414" s="77"/>
      <c r="EY414" s="77"/>
      <c r="EZ414" s="77"/>
      <c r="FA414" s="77"/>
      <c r="FB414" s="77"/>
      <c r="FC414" s="77"/>
      <c r="FD414" s="77"/>
      <c r="FE414" s="77"/>
      <c r="FF414" s="77"/>
      <c r="FG414" s="77"/>
      <c r="FH414" s="77"/>
    </row>
    <row r="415" spans="1:164" ht="14" x14ac:dyDescent="0.15">
      <c r="A415" s="85"/>
      <c r="B415" s="85"/>
      <c r="C415" s="85"/>
      <c r="D415" s="85"/>
      <c r="E415" s="85"/>
      <c r="F415" s="85"/>
      <c r="G415" s="85"/>
      <c r="H415" s="85"/>
      <c r="I415" s="85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7"/>
      <c r="EK415" s="77"/>
      <c r="EL415" s="77"/>
      <c r="EM415" s="77"/>
      <c r="EN415" s="77"/>
      <c r="EO415" s="77"/>
      <c r="EP415" s="77"/>
      <c r="EQ415" s="77"/>
      <c r="ER415" s="77"/>
      <c r="ES415" s="77"/>
      <c r="ET415" s="77"/>
      <c r="EU415" s="77"/>
      <c r="EV415" s="77"/>
      <c r="EW415" s="77"/>
      <c r="EX415" s="77"/>
      <c r="EY415" s="77"/>
      <c r="EZ415" s="77"/>
      <c r="FA415" s="77"/>
      <c r="FB415" s="77"/>
      <c r="FC415" s="77"/>
      <c r="FD415" s="77"/>
      <c r="FE415" s="77"/>
      <c r="FF415" s="77"/>
      <c r="FG415" s="77"/>
      <c r="FH415" s="77"/>
    </row>
    <row r="416" spans="1:164" ht="14" x14ac:dyDescent="0.15">
      <c r="A416" s="85"/>
      <c r="B416" s="85"/>
      <c r="C416" s="85"/>
      <c r="D416" s="85"/>
      <c r="E416" s="85"/>
      <c r="F416" s="85"/>
      <c r="G416" s="85"/>
      <c r="H416" s="85"/>
      <c r="I416" s="85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7"/>
      <c r="EK416" s="77"/>
      <c r="EL416" s="77"/>
      <c r="EM416" s="77"/>
      <c r="EN416" s="77"/>
      <c r="EO416" s="77"/>
      <c r="EP416" s="77"/>
      <c r="EQ416" s="77"/>
      <c r="ER416" s="77"/>
      <c r="ES416" s="77"/>
      <c r="ET416" s="77"/>
      <c r="EU416" s="77"/>
      <c r="EV416" s="77"/>
      <c r="EW416" s="77"/>
      <c r="EX416" s="77"/>
      <c r="EY416" s="77"/>
      <c r="EZ416" s="77"/>
      <c r="FA416" s="77"/>
      <c r="FB416" s="77"/>
      <c r="FC416" s="77"/>
      <c r="FD416" s="77"/>
      <c r="FE416" s="77"/>
      <c r="FF416" s="77"/>
      <c r="FG416" s="77"/>
      <c r="FH416" s="77"/>
    </row>
    <row r="417" spans="1:164" ht="14" x14ac:dyDescent="0.15">
      <c r="A417" s="85"/>
      <c r="B417" s="85"/>
      <c r="C417" s="85"/>
      <c r="D417" s="85"/>
      <c r="E417" s="85"/>
      <c r="F417" s="85"/>
      <c r="G417" s="85"/>
      <c r="H417" s="85"/>
      <c r="I417" s="85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7"/>
      <c r="EK417" s="77"/>
      <c r="EL417" s="77"/>
      <c r="EM417" s="77"/>
      <c r="EN417" s="77"/>
      <c r="EO417" s="77"/>
      <c r="EP417" s="77"/>
      <c r="EQ417" s="77"/>
      <c r="ER417" s="77"/>
      <c r="ES417" s="77"/>
      <c r="ET417" s="77"/>
      <c r="EU417" s="77"/>
      <c r="EV417" s="77"/>
      <c r="EW417" s="77"/>
      <c r="EX417" s="77"/>
      <c r="EY417" s="77"/>
      <c r="EZ417" s="77"/>
      <c r="FA417" s="77"/>
      <c r="FB417" s="77"/>
      <c r="FC417" s="77"/>
      <c r="FD417" s="77"/>
      <c r="FE417" s="77"/>
      <c r="FF417" s="77"/>
      <c r="FG417" s="77"/>
      <c r="FH417" s="77"/>
    </row>
    <row r="418" spans="1:164" ht="14" x14ac:dyDescent="0.15">
      <c r="A418" s="85"/>
      <c r="B418" s="85"/>
      <c r="C418" s="85"/>
      <c r="D418" s="85"/>
      <c r="E418" s="85"/>
      <c r="F418" s="85"/>
      <c r="G418" s="85"/>
      <c r="H418" s="85"/>
      <c r="I418" s="85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  <c r="FF418" s="77"/>
      <c r="FG418" s="77"/>
      <c r="FH418" s="77"/>
    </row>
    <row r="419" spans="1:164" ht="14" x14ac:dyDescent="0.15">
      <c r="A419" s="85"/>
      <c r="B419" s="85"/>
      <c r="C419" s="85"/>
      <c r="D419" s="85"/>
      <c r="E419" s="85"/>
      <c r="F419" s="85"/>
      <c r="G419" s="85"/>
      <c r="H419" s="85"/>
      <c r="I419" s="85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</row>
    <row r="420" spans="1:164" ht="14" x14ac:dyDescent="0.15">
      <c r="A420" s="85"/>
      <c r="B420" s="85"/>
      <c r="C420" s="85"/>
      <c r="D420" s="85"/>
      <c r="E420" s="85"/>
      <c r="F420" s="85"/>
      <c r="G420" s="85"/>
      <c r="H420" s="85"/>
      <c r="I420" s="85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</row>
    <row r="421" spans="1:164" ht="14" x14ac:dyDescent="0.15">
      <c r="A421" s="85"/>
      <c r="B421" s="85"/>
      <c r="C421" s="85"/>
      <c r="D421" s="85"/>
      <c r="E421" s="85"/>
      <c r="F421" s="85"/>
      <c r="G421" s="85"/>
      <c r="H421" s="85"/>
      <c r="I421" s="85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7"/>
      <c r="EK421" s="77"/>
      <c r="EL421" s="77"/>
      <c r="EM421" s="77"/>
      <c r="EN421" s="77"/>
      <c r="EO421" s="77"/>
      <c r="EP421" s="77"/>
      <c r="EQ421" s="77"/>
      <c r="ER421" s="77"/>
      <c r="ES421" s="77"/>
      <c r="ET421" s="77"/>
      <c r="EU421" s="77"/>
      <c r="EV421" s="77"/>
      <c r="EW421" s="77"/>
      <c r="EX421" s="77"/>
      <c r="EY421" s="77"/>
      <c r="EZ421" s="77"/>
      <c r="FA421" s="77"/>
      <c r="FB421" s="77"/>
      <c r="FC421" s="77"/>
      <c r="FD421" s="77"/>
      <c r="FE421" s="77"/>
      <c r="FF421" s="77"/>
      <c r="FG421" s="77"/>
      <c r="FH421" s="77"/>
    </row>
    <row r="422" spans="1:164" ht="14" x14ac:dyDescent="0.15">
      <c r="A422" s="85"/>
      <c r="B422" s="85"/>
      <c r="C422" s="85"/>
      <c r="D422" s="85"/>
      <c r="E422" s="85"/>
      <c r="F422" s="85"/>
      <c r="G422" s="85"/>
      <c r="H422" s="85"/>
      <c r="I422" s="85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</row>
    <row r="423" spans="1:164" ht="14" x14ac:dyDescent="0.15">
      <c r="A423" s="85"/>
      <c r="B423" s="85"/>
      <c r="C423" s="85"/>
      <c r="D423" s="85"/>
      <c r="E423" s="85"/>
      <c r="F423" s="85"/>
      <c r="G423" s="85"/>
      <c r="H423" s="85"/>
      <c r="I423" s="85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7"/>
      <c r="EK423" s="77"/>
      <c r="EL423" s="77"/>
      <c r="EM423" s="77"/>
      <c r="EN423" s="77"/>
      <c r="EO423" s="77"/>
      <c r="EP423" s="77"/>
      <c r="EQ423" s="77"/>
      <c r="ER423" s="77"/>
      <c r="ES423" s="77"/>
      <c r="ET423" s="77"/>
      <c r="EU423" s="77"/>
      <c r="EV423" s="77"/>
      <c r="EW423" s="77"/>
      <c r="EX423" s="77"/>
      <c r="EY423" s="77"/>
      <c r="EZ423" s="77"/>
      <c r="FA423" s="77"/>
      <c r="FB423" s="77"/>
      <c r="FC423" s="77"/>
      <c r="FD423" s="77"/>
      <c r="FE423" s="77"/>
      <c r="FF423" s="77"/>
      <c r="FG423" s="77"/>
      <c r="FH423" s="77"/>
    </row>
    <row r="424" spans="1:164" ht="14" x14ac:dyDescent="0.15">
      <c r="A424" s="85"/>
      <c r="B424" s="85"/>
      <c r="C424" s="85"/>
      <c r="D424" s="85"/>
      <c r="E424" s="85"/>
      <c r="F424" s="85"/>
      <c r="G424" s="85"/>
      <c r="H424" s="85"/>
      <c r="I424" s="85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7"/>
      <c r="EK424" s="77"/>
      <c r="EL424" s="77"/>
      <c r="EM424" s="77"/>
      <c r="EN424" s="77"/>
      <c r="EO424" s="77"/>
      <c r="EP424" s="77"/>
      <c r="EQ424" s="77"/>
      <c r="ER424" s="77"/>
      <c r="ES424" s="77"/>
      <c r="ET424" s="77"/>
      <c r="EU424" s="77"/>
      <c r="EV424" s="77"/>
      <c r="EW424" s="77"/>
      <c r="EX424" s="77"/>
      <c r="EY424" s="77"/>
      <c r="EZ424" s="77"/>
      <c r="FA424" s="77"/>
      <c r="FB424" s="77"/>
      <c r="FC424" s="77"/>
      <c r="FD424" s="77"/>
      <c r="FE424" s="77"/>
      <c r="FF424" s="77"/>
      <c r="FG424" s="77"/>
      <c r="FH424" s="77"/>
    </row>
    <row r="425" spans="1:164" ht="14" x14ac:dyDescent="0.15">
      <c r="A425" s="85"/>
      <c r="B425" s="85"/>
      <c r="C425" s="85"/>
      <c r="D425" s="85"/>
      <c r="E425" s="85"/>
      <c r="F425" s="85"/>
      <c r="G425" s="85"/>
      <c r="H425" s="85"/>
      <c r="I425" s="85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</row>
    <row r="426" spans="1:164" ht="14" x14ac:dyDescent="0.15">
      <c r="A426" s="85"/>
      <c r="B426" s="85"/>
      <c r="C426" s="85"/>
      <c r="D426" s="85"/>
      <c r="E426" s="85"/>
      <c r="F426" s="85"/>
      <c r="G426" s="85"/>
      <c r="H426" s="85"/>
      <c r="I426" s="85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</row>
    <row r="427" spans="1:164" ht="14" x14ac:dyDescent="0.15">
      <c r="A427" s="85"/>
      <c r="B427" s="85"/>
      <c r="C427" s="85"/>
      <c r="D427" s="85"/>
      <c r="E427" s="85"/>
      <c r="F427" s="85"/>
      <c r="G427" s="85"/>
      <c r="H427" s="85"/>
      <c r="I427" s="85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7"/>
      <c r="EK427" s="77"/>
      <c r="EL427" s="77"/>
      <c r="EM427" s="77"/>
      <c r="EN427" s="77"/>
      <c r="EO427" s="77"/>
      <c r="EP427" s="77"/>
      <c r="EQ427" s="77"/>
      <c r="ER427" s="77"/>
      <c r="ES427" s="77"/>
      <c r="ET427" s="77"/>
      <c r="EU427" s="77"/>
      <c r="EV427" s="77"/>
      <c r="EW427" s="77"/>
      <c r="EX427" s="77"/>
      <c r="EY427" s="77"/>
      <c r="EZ427" s="77"/>
      <c r="FA427" s="77"/>
      <c r="FB427" s="77"/>
      <c r="FC427" s="77"/>
      <c r="FD427" s="77"/>
      <c r="FE427" s="77"/>
      <c r="FF427" s="77"/>
      <c r="FG427" s="77"/>
      <c r="FH427" s="77"/>
    </row>
    <row r="428" spans="1:164" ht="14" x14ac:dyDescent="0.15">
      <c r="A428" s="85"/>
      <c r="B428" s="85"/>
      <c r="C428" s="85"/>
      <c r="D428" s="85"/>
      <c r="E428" s="85"/>
      <c r="F428" s="85"/>
      <c r="G428" s="85"/>
      <c r="H428" s="85"/>
      <c r="I428" s="85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  <c r="FF428" s="77"/>
      <c r="FG428" s="77"/>
      <c r="FH428" s="77"/>
    </row>
    <row r="429" spans="1:164" ht="14" x14ac:dyDescent="0.15">
      <c r="A429" s="85"/>
      <c r="B429" s="85"/>
      <c r="C429" s="85"/>
      <c r="D429" s="85"/>
      <c r="E429" s="85"/>
      <c r="F429" s="85"/>
      <c r="G429" s="85"/>
      <c r="H429" s="85"/>
      <c r="I429" s="85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7"/>
      <c r="EK429" s="77"/>
      <c r="EL429" s="77"/>
      <c r="EM429" s="77"/>
      <c r="EN429" s="77"/>
      <c r="EO429" s="77"/>
      <c r="EP429" s="77"/>
      <c r="EQ429" s="77"/>
      <c r="ER429" s="77"/>
      <c r="ES429" s="77"/>
      <c r="ET429" s="77"/>
      <c r="EU429" s="77"/>
      <c r="EV429" s="77"/>
      <c r="EW429" s="77"/>
      <c r="EX429" s="77"/>
      <c r="EY429" s="77"/>
      <c r="EZ429" s="77"/>
      <c r="FA429" s="77"/>
      <c r="FB429" s="77"/>
      <c r="FC429" s="77"/>
      <c r="FD429" s="77"/>
      <c r="FE429" s="77"/>
      <c r="FF429" s="77"/>
      <c r="FG429" s="77"/>
      <c r="FH429" s="77"/>
    </row>
    <row r="430" spans="1:164" ht="14" x14ac:dyDescent="0.15">
      <c r="A430" s="85"/>
      <c r="B430" s="85"/>
      <c r="C430" s="85"/>
      <c r="D430" s="85"/>
      <c r="E430" s="85"/>
      <c r="F430" s="85"/>
      <c r="G430" s="85"/>
      <c r="H430" s="85"/>
      <c r="I430" s="85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7"/>
      <c r="EK430" s="77"/>
      <c r="EL430" s="77"/>
      <c r="EM430" s="77"/>
      <c r="EN430" s="77"/>
      <c r="EO430" s="77"/>
      <c r="EP430" s="77"/>
      <c r="EQ430" s="77"/>
      <c r="ER430" s="77"/>
      <c r="ES430" s="77"/>
      <c r="ET430" s="77"/>
      <c r="EU430" s="77"/>
      <c r="EV430" s="77"/>
      <c r="EW430" s="77"/>
      <c r="EX430" s="77"/>
      <c r="EY430" s="77"/>
      <c r="EZ430" s="77"/>
      <c r="FA430" s="77"/>
      <c r="FB430" s="77"/>
      <c r="FC430" s="77"/>
      <c r="FD430" s="77"/>
      <c r="FE430" s="77"/>
      <c r="FF430" s="77"/>
      <c r="FG430" s="77"/>
      <c r="FH430" s="77"/>
    </row>
    <row r="431" spans="1:164" ht="14" x14ac:dyDescent="0.15">
      <c r="A431" s="85"/>
      <c r="B431" s="85"/>
      <c r="C431" s="85"/>
      <c r="D431" s="85"/>
      <c r="E431" s="85"/>
      <c r="F431" s="85"/>
      <c r="G431" s="85"/>
      <c r="H431" s="85"/>
      <c r="I431" s="85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7"/>
      <c r="EK431" s="77"/>
      <c r="EL431" s="77"/>
      <c r="EM431" s="77"/>
      <c r="EN431" s="77"/>
      <c r="EO431" s="77"/>
      <c r="EP431" s="77"/>
      <c r="EQ431" s="77"/>
      <c r="ER431" s="77"/>
      <c r="ES431" s="77"/>
      <c r="ET431" s="77"/>
      <c r="EU431" s="77"/>
      <c r="EV431" s="77"/>
      <c r="EW431" s="77"/>
      <c r="EX431" s="77"/>
      <c r="EY431" s="77"/>
      <c r="EZ431" s="77"/>
      <c r="FA431" s="77"/>
      <c r="FB431" s="77"/>
      <c r="FC431" s="77"/>
      <c r="FD431" s="77"/>
      <c r="FE431" s="77"/>
      <c r="FF431" s="77"/>
      <c r="FG431" s="77"/>
      <c r="FH431" s="77"/>
    </row>
    <row r="432" spans="1:164" ht="14" x14ac:dyDescent="0.15">
      <c r="A432" s="85"/>
      <c r="B432" s="85"/>
      <c r="C432" s="85"/>
      <c r="D432" s="85"/>
      <c r="E432" s="85"/>
      <c r="F432" s="85"/>
      <c r="G432" s="85"/>
      <c r="H432" s="85"/>
      <c r="I432" s="85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7"/>
      <c r="EK432" s="77"/>
      <c r="EL432" s="77"/>
      <c r="EM432" s="77"/>
      <c r="EN432" s="77"/>
      <c r="EO432" s="77"/>
      <c r="EP432" s="77"/>
      <c r="EQ432" s="77"/>
      <c r="ER432" s="77"/>
      <c r="ES432" s="77"/>
      <c r="ET432" s="77"/>
      <c r="EU432" s="77"/>
      <c r="EV432" s="77"/>
      <c r="EW432" s="77"/>
      <c r="EX432" s="77"/>
      <c r="EY432" s="77"/>
      <c r="EZ432" s="77"/>
      <c r="FA432" s="77"/>
      <c r="FB432" s="77"/>
      <c r="FC432" s="77"/>
      <c r="FD432" s="77"/>
      <c r="FE432" s="77"/>
      <c r="FF432" s="77"/>
      <c r="FG432" s="77"/>
      <c r="FH432" s="77"/>
    </row>
    <row r="433" spans="1:164" ht="14" x14ac:dyDescent="0.15">
      <c r="A433" s="85"/>
      <c r="B433" s="85"/>
      <c r="C433" s="85"/>
      <c r="D433" s="85"/>
      <c r="E433" s="85"/>
      <c r="F433" s="85"/>
      <c r="G433" s="85"/>
      <c r="H433" s="85"/>
      <c r="I433" s="85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7"/>
      <c r="EK433" s="77"/>
      <c r="EL433" s="77"/>
      <c r="EM433" s="77"/>
      <c r="EN433" s="77"/>
      <c r="EO433" s="77"/>
      <c r="EP433" s="77"/>
      <c r="EQ433" s="77"/>
      <c r="ER433" s="77"/>
      <c r="ES433" s="77"/>
      <c r="ET433" s="77"/>
      <c r="EU433" s="77"/>
      <c r="EV433" s="77"/>
      <c r="EW433" s="77"/>
      <c r="EX433" s="77"/>
      <c r="EY433" s="77"/>
      <c r="EZ433" s="77"/>
      <c r="FA433" s="77"/>
      <c r="FB433" s="77"/>
      <c r="FC433" s="77"/>
      <c r="FD433" s="77"/>
      <c r="FE433" s="77"/>
      <c r="FF433" s="77"/>
      <c r="FG433" s="77"/>
      <c r="FH433" s="77"/>
    </row>
    <row r="434" spans="1:164" ht="14" x14ac:dyDescent="0.15">
      <c r="A434" s="85"/>
      <c r="B434" s="85"/>
      <c r="C434" s="85"/>
      <c r="D434" s="85"/>
      <c r="E434" s="85"/>
      <c r="F434" s="85"/>
      <c r="G434" s="85"/>
      <c r="H434" s="85"/>
      <c r="I434" s="85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</row>
    <row r="435" spans="1:164" ht="14" x14ac:dyDescent="0.15">
      <c r="A435" s="85"/>
      <c r="B435" s="85"/>
      <c r="C435" s="85"/>
      <c r="D435" s="85"/>
      <c r="E435" s="85"/>
      <c r="F435" s="85"/>
      <c r="G435" s="85"/>
      <c r="H435" s="85"/>
      <c r="I435" s="85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</row>
    <row r="436" spans="1:164" ht="14" x14ac:dyDescent="0.15">
      <c r="A436" s="85"/>
      <c r="B436" s="85"/>
      <c r="C436" s="85"/>
      <c r="D436" s="85"/>
      <c r="E436" s="85"/>
      <c r="F436" s="85"/>
      <c r="G436" s="85"/>
      <c r="H436" s="85"/>
      <c r="I436" s="85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  <c r="FF436" s="77"/>
      <c r="FG436" s="77"/>
      <c r="FH436" s="77"/>
    </row>
    <row r="437" spans="1:164" ht="14" x14ac:dyDescent="0.15">
      <c r="A437" s="85"/>
      <c r="B437" s="85"/>
      <c r="C437" s="85"/>
      <c r="D437" s="85"/>
      <c r="E437" s="85"/>
      <c r="F437" s="85"/>
      <c r="G437" s="85"/>
      <c r="H437" s="85"/>
      <c r="I437" s="85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</row>
    <row r="438" spans="1:164" ht="14" x14ac:dyDescent="0.15">
      <c r="A438" s="85"/>
      <c r="B438" s="85"/>
      <c r="C438" s="85"/>
      <c r="D438" s="85"/>
      <c r="E438" s="85"/>
      <c r="F438" s="85"/>
      <c r="G438" s="85"/>
      <c r="H438" s="85"/>
      <c r="I438" s="85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7"/>
      <c r="EK438" s="77"/>
      <c r="EL438" s="77"/>
      <c r="EM438" s="77"/>
      <c r="EN438" s="77"/>
      <c r="EO438" s="77"/>
      <c r="EP438" s="77"/>
      <c r="EQ438" s="77"/>
      <c r="ER438" s="77"/>
      <c r="ES438" s="77"/>
      <c r="ET438" s="77"/>
      <c r="EU438" s="77"/>
      <c r="EV438" s="77"/>
      <c r="EW438" s="77"/>
      <c r="EX438" s="77"/>
      <c r="EY438" s="77"/>
      <c r="EZ438" s="77"/>
      <c r="FA438" s="77"/>
      <c r="FB438" s="77"/>
      <c r="FC438" s="77"/>
      <c r="FD438" s="77"/>
      <c r="FE438" s="77"/>
      <c r="FF438" s="77"/>
      <c r="FG438" s="77"/>
      <c r="FH438" s="77"/>
    </row>
    <row r="439" spans="1:164" ht="14" x14ac:dyDescent="0.15">
      <c r="A439" s="85"/>
      <c r="B439" s="85"/>
      <c r="C439" s="85"/>
      <c r="D439" s="85"/>
      <c r="E439" s="85"/>
      <c r="F439" s="85"/>
      <c r="G439" s="85"/>
      <c r="H439" s="85"/>
      <c r="I439" s="85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7"/>
      <c r="EK439" s="77"/>
      <c r="EL439" s="77"/>
      <c r="EM439" s="77"/>
      <c r="EN439" s="77"/>
      <c r="EO439" s="77"/>
      <c r="EP439" s="77"/>
      <c r="EQ439" s="77"/>
      <c r="ER439" s="77"/>
      <c r="ES439" s="77"/>
      <c r="ET439" s="77"/>
      <c r="EU439" s="77"/>
      <c r="EV439" s="77"/>
      <c r="EW439" s="77"/>
      <c r="EX439" s="77"/>
      <c r="EY439" s="77"/>
      <c r="EZ439" s="77"/>
      <c r="FA439" s="77"/>
      <c r="FB439" s="77"/>
      <c r="FC439" s="77"/>
      <c r="FD439" s="77"/>
      <c r="FE439" s="77"/>
      <c r="FF439" s="77"/>
      <c r="FG439" s="77"/>
      <c r="FH439" s="77"/>
    </row>
    <row r="440" spans="1:164" ht="14" x14ac:dyDescent="0.15">
      <c r="A440" s="85"/>
      <c r="B440" s="85"/>
      <c r="C440" s="85"/>
      <c r="D440" s="85"/>
      <c r="E440" s="85"/>
      <c r="F440" s="85"/>
      <c r="G440" s="85"/>
      <c r="H440" s="85"/>
      <c r="I440" s="85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</row>
    <row r="441" spans="1:164" ht="14" x14ac:dyDescent="0.15">
      <c r="A441" s="85"/>
      <c r="B441" s="85"/>
      <c r="C441" s="85"/>
      <c r="D441" s="85"/>
      <c r="E441" s="85"/>
      <c r="F441" s="85"/>
      <c r="G441" s="85"/>
      <c r="H441" s="85"/>
      <c r="I441" s="85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</row>
    <row r="442" spans="1:164" ht="14" x14ac:dyDescent="0.15">
      <c r="A442" s="85"/>
      <c r="B442" s="85"/>
      <c r="C442" s="85"/>
      <c r="D442" s="85"/>
      <c r="E442" s="85"/>
      <c r="F442" s="85"/>
      <c r="G442" s="85"/>
      <c r="H442" s="85"/>
      <c r="I442" s="85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7"/>
      <c r="EK442" s="77"/>
      <c r="EL442" s="77"/>
      <c r="EM442" s="77"/>
      <c r="EN442" s="77"/>
      <c r="EO442" s="77"/>
      <c r="EP442" s="77"/>
      <c r="EQ442" s="77"/>
      <c r="ER442" s="77"/>
      <c r="ES442" s="77"/>
      <c r="ET442" s="77"/>
      <c r="EU442" s="77"/>
      <c r="EV442" s="77"/>
      <c r="EW442" s="77"/>
      <c r="EX442" s="77"/>
      <c r="EY442" s="77"/>
      <c r="EZ442" s="77"/>
      <c r="FA442" s="77"/>
      <c r="FB442" s="77"/>
      <c r="FC442" s="77"/>
      <c r="FD442" s="77"/>
      <c r="FE442" s="77"/>
      <c r="FF442" s="77"/>
      <c r="FG442" s="77"/>
      <c r="FH442" s="77"/>
    </row>
    <row r="443" spans="1:164" ht="14" x14ac:dyDescent="0.15">
      <c r="A443" s="85"/>
      <c r="B443" s="85"/>
      <c r="C443" s="85"/>
      <c r="D443" s="85"/>
      <c r="E443" s="85"/>
      <c r="F443" s="85"/>
      <c r="G443" s="85"/>
      <c r="H443" s="85"/>
      <c r="I443" s="85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</row>
    <row r="444" spans="1:164" ht="14" x14ac:dyDescent="0.15">
      <c r="A444" s="85"/>
      <c r="B444" s="85"/>
      <c r="C444" s="85"/>
      <c r="D444" s="85"/>
      <c r="E444" s="85"/>
      <c r="F444" s="85"/>
      <c r="G444" s="85"/>
      <c r="H444" s="85"/>
      <c r="I444" s="85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7"/>
      <c r="EK444" s="77"/>
      <c r="EL444" s="77"/>
      <c r="EM444" s="77"/>
      <c r="EN444" s="77"/>
      <c r="EO444" s="77"/>
      <c r="EP444" s="77"/>
      <c r="EQ444" s="77"/>
      <c r="ER444" s="77"/>
      <c r="ES444" s="77"/>
      <c r="ET444" s="77"/>
      <c r="EU444" s="77"/>
      <c r="EV444" s="77"/>
      <c r="EW444" s="77"/>
      <c r="EX444" s="77"/>
      <c r="EY444" s="77"/>
      <c r="EZ444" s="77"/>
      <c r="FA444" s="77"/>
      <c r="FB444" s="77"/>
      <c r="FC444" s="77"/>
      <c r="FD444" s="77"/>
      <c r="FE444" s="77"/>
      <c r="FF444" s="77"/>
      <c r="FG444" s="77"/>
      <c r="FH444" s="77"/>
    </row>
    <row r="445" spans="1:164" ht="14" x14ac:dyDescent="0.15">
      <c r="A445" s="85"/>
      <c r="B445" s="85"/>
      <c r="C445" s="85"/>
      <c r="D445" s="85"/>
      <c r="E445" s="85"/>
      <c r="F445" s="85"/>
      <c r="G445" s="85"/>
      <c r="H445" s="85"/>
      <c r="I445" s="85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7"/>
      <c r="EK445" s="77"/>
      <c r="EL445" s="77"/>
      <c r="EM445" s="77"/>
      <c r="EN445" s="77"/>
      <c r="EO445" s="77"/>
      <c r="EP445" s="77"/>
      <c r="EQ445" s="77"/>
      <c r="ER445" s="77"/>
      <c r="ES445" s="77"/>
      <c r="ET445" s="77"/>
      <c r="EU445" s="77"/>
      <c r="EV445" s="77"/>
      <c r="EW445" s="77"/>
      <c r="EX445" s="77"/>
      <c r="EY445" s="77"/>
      <c r="EZ445" s="77"/>
      <c r="FA445" s="77"/>
      <c r="FB445" s="77"/>
      <c r="FC445" s="77"/>
      <c r="FD445" s="77"/>
      <c r="FE445" s="77"/>
      <c r="FF445" s="77"/>
      <c r="FG445" s="77"/>
      <c r="FH445" s="77"/>
    </row>
    <row r="446" spans="1:164" ht="14" x14ac:dyDescent="0.15">
      <c r="A446" s="85"/>
      <c r="B446" s="85"/>
      <c r="C446" s="85"/>
      <c r="D446" s="85"/>
      <c r="E446" s="85"/>
      <c r="F446" s="85"/>
      <c r="G446" s="85"/>
      <c r="H446" s="85"/>
      <c r="I446" s="85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7"/>
      <c r="EK446" s="77"/>
      <c r="EL446" s="77"/>
      <c r="EM446" s="77"/>
      <c r="EN446" s="77"/>
      <c r="EO446" s="77"/>
      <c r="EP446" s="77"/>
      <c r="EQ446" s="77"/>
      <c r="ER446" s="77"/>
      <c r="ES446" s="77"/>
      <c r="ET446" s="77"/>
      <c r="EU446" s="77"/>
      <c r="EV446" s="77"/>
      <c r="EW446" s="77"/>
      <c r="EX446" s="77"/>
      <c r="EY446" s="77"/>
      <c r="EZ446" s="77"/>
      <c r="FA446" s="77"/>
      <c r="FB446" s="77"/>
      <c r="FC446" s="77"/>
      <c r="FD446" s="77"/>
      <c r="FE446" s="77"/>
      <c r="FF446" s="77"/>
      <c r="FG446" s="77"/>
      <c r="FH446" s="77"/>
    </row>
    <row r="447" spans="1:164" ht="14" x14ac:dyDescent="0.15">
      <c r="A447" s="85"/>
      <c r="B447" s="85"/>
      <c r="C447" s="85"/>
      <c r="D447" s="85"/>
      <c r="E447" s="85"/>
      <c r="F447" s="85"/>
      <c r="G447" s="85"/>
      <c r="H447" s="85"/>
      <c r="I447" s="85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7"/>
      <c r="EK447" s="77"/>
      <c r="EL447" s="77"/>
      <c r="EM447" s="77"/>
      <c r="EN447" s="77"/>
      <c r="EO447" s="77"/>
      <c r="EP447" s="77"/>
      <c r="EQ447" s="77"/>
      <c r="ER447" s="77"/>
      <c r="ES447" s="77"/>
      <c r="ET447" s="77"/>
      <c r="EU447" s="77"/>
      <c r="EV447" s="77"/>
      <c r="EW447" s="77"/>
      <c r="EX447" s="77"/>
      <c r="EY447" s="77"/>
      <c r="EZ447" s="77"/>
      <c r="FA447" s="77"/>
      <c r="FB447" s="77"/>
      <c r="FC447" s="77"/>
      <c r="FD447" s="77"/>
      <c r="FE447" s="77"/>
      <c r="FF447" s="77"/>
      <c r="FG447" s="77"/>
      <c r="FH447" s="77"/>
    </row>
    <row r="448" spans="1:164" ht="14" x14ac:dyDescent="0.15">
      <c r="A448" s="85"/>
      <c r="B448" s="85"/>
      <c r="C448" s="85"/>
      <c r="D448" s="85"/>
      <c r="E448" s="85"/>
      <c r="F448" s="85"/>
      <c r="G448" s="85"/>
      <c r="H448" s="85"/>
      <c r="I448" s="85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</row>
    <row r="449" spans="1:164" ht="14" x14ac:dyDescent="0.15">
      <c r="A449" s="85"/>
      <c r="B449" s="85"/>
      <c r="C449" s="85"/>
      <c r="D449" s="85"/>
      <c r="E449" s="85"/>
      <c r="F449" s="85"/>
      <c r="G449" s="85"/>
      <c r="H449" s="85"/>
      <c r="I449" s="85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</row>
    <row r="450" spans="1:164" ht="14" x14ac:dyDescent="0.15">
      <c r="A450" s="85"/>
      <c r="B450" s="85"/>
      <c r="C450" s="85"/>
      <c r="D450" s="85"/>
      <c r="E450" s="85"/>
      <c r="F450" s="85"/>
      <c r="G450" s="85"/>
      <c r="H450" s="85"/>
      <c r="I450" s="85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7"/>
      <c r="EK450" s="77"/>
      <c r="EL450" s="77"/>
      <c r="EM450" s="77"/>
      <c r="EN450" s="77"/>
      <c r="EO450" s="77"/>
      <c r="EP450" s="77"/>
      <c r="EQ450" s="77"/>
      <c r="ER450" s="77"/>
      <c r="ES450" s="77"/>
      <c r="ET450" s="77"/>
      <c r="EU450" s="77"/>
      <c r="EV450" s="77"/>
      <c r="EW450" s="77"/>
      <c r="EX450" s="77"/>
      <c r="EY450" s="77"/>
      <c r="EZ450" s="77"/>
      <c r="FA450" s="77"/>
      <c r="FB450" s="77"/>
      <c r="FC450" s="77"/>
      <c r="FD450" s="77"/>
      <c r="FE450" s="77"/>
      <c r="FF450" s="77"/>
      <c r="FG450" s="77"/>
      <c r="FH450" s="77"/>
    </row>
    <row r="451" spans="1:164" ht="14" x14ac:dyDescent="0.15">
      <c r="A451" s="85"/>
      <c r="B451" s="85"/>
      <c r="C451" s="85"/>
      <c r="D451" s="85"/>
      <c r="E451" s="85"/>
      <c r="F451" s="85"/>
      <c r="G451" s="85"/>
      <c r="H451" s="85"/>
      <c r="I451" s="85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7"/>
      <c r="EK451" s="77"/>
      <c r="EL451" s="77"/>
      <c r="EM451" s="77"/>
      <c r="EN451" s="77"/>
      <c r="EO451" s="77"/>
      <c r="EP451" s="77"/>
      <c r="EQ451" s="77"/>
      <c r="ER451" s="77"/>
      <c r="ES451" s="77"/>
      <c r="ET451" s="77"/>
      <c r="EU451" s="77"/>
      <c r="EV451" s="77"/>
      <c r="EW451" s="77"/>
      <c r="EX451" s="77"/>
      <c r="EY451" s="77"/>
      <c r="EZ451" s="77"/>
      <c r="FA451" s="77"/>
      <c r="FB451" s="77"/>
      <c r="FC451" s="77"/>
      <c r="FD451" s="77"/>
      <c r="FE451" s="77"/>
      <c r="FF451" s="77"/>
      <c r="FG451" s="77"/>
      <c r="FH451" s="77"/>
    </row>
    <row r="452" spans="1:164" ht="14" x14ac:dyDescent="0.15">
      <c r="A452" s="85"/>
      <c r="B452" s="85"/>
      <c r="C452" s="85"/>
      <c r="D452" s="85"/>
      <c r="E452" s="85"/>
      <c r="F452" s="85"/>
      <c r="G452" s="85"/>
      <c r="H452" s="85"/>
      <c r="I452" s="85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7"/>
      <c r="EK452" s="77"/>
      <c r="EL452" s="77"/>
      <c r="EM452" s="77"/>
      <c r="EN452" s="77"/>
      <c r="EO452" s="77"/>
      <c r="EP452" s="77"/>
      <c r="EQ452" s="77"/>
      <c r="ER452" s="77"/>
      <c r="ES452" s="77"/>
      <c r="ET452" s="77"/>
      <c r="EU452" s="77"/>
      <c r="EV452" s="77"/>
      <c r="EW452" s="77"/>
      <c r="EX452" s="77"/>
      <c r="EY452" s="77"/>
      <c r="EZ452" s="77"/>
      <c r="FA452" s="77"/>
      <c r="FB452" s="77"/>
      <c r="FC452" s="77"/>
      <c r="FD452" s="77"/>
      <c r="FE452" s="77"/>
      <c r="FF452" s="77"/>
      <c r="FG452" s="77"/>
      <c r="FH452" s="77"/>
    </row>
    <row r="453" spans="1:164" ht="14" x14ac:dyDescent="0.15">
      <c r="A453" s="85"/>
      <c r="B453" s="85"/>
      <c r="C453" s="85"/>
      <c r="D453" s="85"/>
      <c r="E453" s="85"/>
      <c r="F453" s="85"/>
      <c r="G453" s="85"/>
      <c r="H453" s="85"/>
      <c r="I453" s="85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7"/>
      <c r="EK453" s="77"/>
      <c r="EL453" s="77"/>
      <c r="EM453" s="77"/>
      <c r="EN453" s="77"/>
      <c r="EO453" s="77"/>
      <c r="EP453" s="77"/>
      <c r="EQ453" s="77"/>
      <c r="ER453" s="77"/>
      <c r="ES453" s="77"/>
      <c r="ET453" s="77"/>
      <c r="EU453" s="77"/>
      <c r="EV453" s="77"/>
      <c r="EW453" s="77"/>
      <c r="EX453" s="77"/>
      <c r="EY453" s="77"/>
      <c r="EZ453" s="77"/>
      <c r="FA453" s="77"/>
      <c r="FB453" s="77"/>
      <c r="FC453" s="77"/>
      <c r="FD453" s="77"/>
      <c r="FE453" s="77"/>
      <c r="FF453" s="77"/>
      <c r="FG453" s="77"/>
      <c r="FH453" s="77"/>
    </row>
    <row r="454" spans="1:164" ht="14" x14ac:dyDescent="0.15">
      <c r="A454" s="85"/>
      <c r="B454" s="85"/>
      <c r="C454" s="85"/>
      <c r="D454" s="85"/>
      <c r="E454" s="85"/>
      <c r="F454" s="85"/>
      <c r="G454" s="85"/>
      <c r="H454" s="85"/>
      <c r="I454" s="85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7"/>
      <c r="EK454" s="77"/>
      <c r="EL454" s="77"/>
      <c r="EM454" s="77"/>
      <c r="EN454" s="77"/>
      <c r="EO454" s="77"/>
      <c r="EP454" s="77"/>
      <c r="EQ454" s="77"/>
      <c r="ER454" s="77"/>
      <c r="ES454" s="77"/>
      <c r="ET454" s="77"/>
      <c r="EU454" s="77"/>
      <c r="EV454" s="77"/>
      <c r="EW454" s="77"/>
      <c r="EX454" s="77"/>
      <c r="EY454" s="77"/>
      <c r="EZ454" s="77"/>
      <c r="FA454" s="77"/>
      <c r="FB454" s="77"/>
      <c r="FC454" s="77"/>
      <c r="FD454" s="77"/>
      <c r="FE454" s="77"/>
      <c r="FF454" s="77"/>
      <c r="FG454" s="77"/>
      <c r="FH454" s="77"/>
    </row>
    <row r="455" spans="1:164" ht="14" x14ac:dyDescent="0.15">
      <c r="A455" s="85"/>
      <c r="B455" s="85"/>
      <c r="C455" s="85"/>
      <c r="D455" s="85"/>
      <c r="E455" s="85"/>
      <c r="F455" s="85"/>
      <c r="G455" s="85"/>
      <c r="H455" s="85"/>
      <c r="I455" s="85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</row>
    <row r="456" spans="1:164" ht="14" x14ac:dyDescent="0.15">
      <c r="A456" s="85"/>
      <c r="B456" s="85"/>
      <c r="C456" s="85"/>
      <c r="D456" s="85"/>
      <c r="E456" s="85"/>
      <c r="F456" s="85"/>
      <c r="G456" s="85"/>
      <c r="H456" s="85"/>
      <c r="I456" s="85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</row>
    <row r="457" spans="1:164" ht="14" x14ac:dyDescent="0.15">
      <c r="A457" s="85"/>
      <c r="B457" s="85"/>
      <c r="C457" s="85"/>
      <c r="D457" s="85"/>
      <c r="E457" s="85"/>
      <c r="F457" s="85"/>
      <c r="G457" s="85"/>
      <c r="H457" s="85"/>
      <c r="I457" s="85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7"/>
      <c r="EK457" s="77"/>
      <c r="EL457" s="77"/>
      <c r="EM457" s="77"/>
      <c r="EN457" s="77"/>
      <c r="EO457" s="77"/>
      <c r="EP457" s="77"/>
      <c r="EQ457" s="77"/>
      <c r="ER457" s="77"/>
      <c r="ES457" s="77"/>
      <c r="ET457" s="77"/>
      <c r="EU457" s="77"/>
      <c r="EV457" s="77"/>
      <c r="EW457" s="77"/>
      <c r="EX457" s="77"/>
      <c r="EY457" s="77"/>
      <c r="EZ457" s="77"/>
      <c r="FA457" s="77"/>
      <c r="FB457" s="77"/>
      <c r="FC457" s="77"/>
      <c r="FD457" s="77"/>
      <c r="FE457" s="77"/>
      <c r="FF457" s="77"/>
      <c r="FG457" s="77"/>
      <c r="FH457" s="77"/>
    </row>
    <row r="458" spans="1:164" ht="14" x14ac:dyDescent="0.15">
      <c r="A458" s="85"/>
      <c r="B458" s="85"/>
      <c r="C458" s="85"/>
      <c r="D458" s="85"/>
      <c r="E458" s="85"/>
      <c r="F458" s="85"/>
      <c r="G458" s="85"/>
      <c r="H458" s="85"/>
      <c r="I458" s="85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</row>
    <row r="459" spans="1:164" ht="14" x14ac:dyDescent="0.15">
      <c r="A459" s="85"/>
      <c r="B459" s="85"/>
      <c r="C459" s="85"/>
      <c r="D459" s="85"/>
      <c r="E459" s="85"/>
      <c r="F459" s="85"/>
      <c r="G459" s="85"/>
      <c r="H459" s="85"/>
      <c r="I459" s="85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7"/>
      <c r="EK459" s="77"/>
      <c r="EL459" s="77"/>
      <c r="EM459" s="77"/>
      <c r="EN459" s="77"/>
      <c r="EO459" s="77"/>
      <c r="EP459" s="77"/>
      <c r="EQ459" s="77"/>
      <c r="ER459" s="77"/>
      <c r="ES459" s="77"/>
      <c r="ET459" s="77"/>
      <c r="EU459" s="77"/>
      <c r="EV459" s="77"/>
      <c r="EW459" s="77"/>
      <c r="EX459" s="77"/>
      <c r="EY459" s="77"/>
      <c r="EZ459" s="77"/>
      <c r="FA459" s="77"/>
      <c r="FB459" s="77"/>
      <c r="FC459" s="77"/>
      <c r="FD459" s="77"/>
      <c r="FE459" s="77"/>
      <c r="FF459" s="77"/>
      <c r="FG459" s="77"/>
      <c r="FH459" s="77"/>
    </row>
    <row r="460" spans="1:164" ht="14" x14ac:dyDescent="0.15">
      <c r="A460" s="85"/>
      <c r="B460" s="85"/>
      <c r="C460" s="85"/>
      <c r="D460" s="85"/>
      <c r="E460" s="85"/>
      <c r="F460" s="85"/>
      <c r="G460" s="85"/>
      <c r="H460" s="85"/>
      <c r="I460" s="85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7"/>
      <c r="EK460" s="77"/>
      <c r="EL460" s="77"/>
      <c r="EM460" s="77"/>
      <c r="EN460" s="77"/>
      <c r="EO460" s="77"/>
      <c r="EP460" s="77"/>
      <c r="EQ460" s="77"/>
      <c r="ER460" s="77"/>
      <c r="ES460" s="77"/>
      <c r="ET460" s="77"/>
      <c r="EU460" s="77"/>
      <c r="EV460" s="77"/>
      <c r="EW460" s="77"/>
      <c r="EX460" s="77"/>
      <c r="EY460" s="77"/>
      <c r="EZ460" s="77"/>
      <c r="FA460" s="77"/>
      <c r="FB460" s="77"/>
      <c r="FC460" s="77"/>
      <c r="FD460" s="77"/>
      <c r="FE460" s="77"/>
      <c r="FF460" s="77"/>
      <c r="FG460" s="77"/>
      <c r="FH460" s="77"/>
    </row>
    <row r="461" spans="1:164" ht="14" x14ac:dyDescent="0.15">
      <c r="A461" s="85"/>
      <c r="B461" s="85"/>
      <c r="C461" s="85"/>
      <c r="D461" s="85"/>
      <c r="E461" s="85"/>
      <c r="F461" s="85"/>
      <c r="G461" s="85"/>
      <c r="H461" s="85"/>
      <c r="I461" s="85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</row>
    <row r="462" spans="1:164" ht="14" x14ac:dyDescent="0.15">
      <c r="A462" s="85"/>
      <c r="B462" s="85"/>
      <c r="C462" s="85"/>
      <c r="D462" s="85"/>
      <c r="E462" s="85"/>
      <c r="F462" s="85"/>
      <c r="G462" s="85"/>
      <c r="H462" s="85"/>
      <c r="I462" s="85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</row>
    <row r="463" spans="1:164" ht="14" x14ac:dyDescent="0.15">
      <c r="A463" s="85"/>
      <c r="B463" s="85"/>
      <c r="C463" s="85"/>
      <c r="D463" s="85"/>
      <c r="E463" s="85"/>
      <c r="F463" s="85"/>
      <c r="G463" s="85"/>
      <c r="H463" s="85"/>
      <c r="I463" s="85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  <c r="FF463" s="77"/>
      <c r="FG463" s="77"/>
      <c r="FH463" s="77"/>
    </row>
    <row r="464" spans="1:164" ht="14" x14ac:dyDescent="0.15">
      <c r="A464" s="85"/>
      <c r="B464" s="85"/>
      <c r="C464" s="85"/>
      <c r="D464" s="85"/>
      <c r="E464" s="85"/>
      <c r="F464" s="85"/>
      <c r="G464" s="85"/>
      <c r="H464" s="85"/>
      <c r="I464" s="85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7"/>
      <c r="EK464" s="77"/>
      <c r="EL464" s="77"/>
      <c r="EM464" s="77"/>
      <c r="EN464" s="77"/>
      <c r="EO464" s="77"/>
      <c r="EP464" s="77"/>
      <c r="EQ464" s="77"/>
      <c r="ER464" s="77"/>
      <c r="ES464" s="77"/>
      <c r="ET464" s="77"/>
      <c r="EU464" s="77"/>
      <c r="EV464" s="77"/>
      <c r="EW464" s="77"/>
      <c r="EX464" s="77"/>
      <c r="EY464" s="77"/>
      <c r="EZ464" s="77"/>
      <c r="FA464" s="77"/>
      <c r="FB464" s="77"/>
      <c r="FC464" s="77"/>
      <c r="FD464" s="77"/>
      <c r="FE464" s="77"/>
      <c r="FF464" s="77"/>
      <c r="FG464" s="77"/>
      <c r="FH464" s="77"/>
    </row>
    <row r="465" spans="1:164" ht="14" x14ac:dyDescent="0.15">
      <c r="A465" s="85"/>
      <c r="B465" s="85"/>
      <c r="C465" s="85"/>
      <c r="D465" s="85"/>
      <c r="E465" s="85"/>
      <c r="F465" s="85"/>
      <c r="G465" s="85"/>
      <c r="H465" s="85"/>
      <c r="I465" s="85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7"/>
      <c r="EK465" s="77"/>
      <c r="EL465" s="77"/>
      <c r="EM465" s="77"/>
      <c r="EN465" s="77"/>
      <c r="EO465" s="77"/>
      <c r="EP465" s="77"/>
      <c r="EQ465" s="77"/>
      <c r="ER465" s="77"/>
      <c r="ES465" s="77"/>
      <c r="ET465" s="77"/>
      <c r="EU465" s="77"/>
      <c r="EV465" s="77"/>
      <c r="EW465" s="77"/>
      <c r="EX465" s="77"/>
      <c r="EY465" s="77"/>
      <c r="EZ465" s="77"/>
      <c r="FA465" s="77"/>
      <c r="FB465" s="77"/>
      <c r="FC465" s="77"/>
      <c r="FD465" s="77"/>
      <c r="FE465" s="77"/>
      <c r="FF465" s="77"/>
      <c r="FG465" s="77"/>
      <c r="FH465" s="77"/>
    </row>
    <row r="466" spans="1:164" ht="14" x14ac:dyDescent="0.15">
      <c r="A466" s="85"/>
      <c r="B466" s="85"/>
      <c r="C466" s="85"/>
      <c r="D466" s="85"/>
      <c r="E466" s="85"/>
      <c r="F466" s="85"/>
      <c r="G466" s="85"/>
      <c r="H466" s="85"/>
      <c r="I466" s="85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7"/>
      <c r="EK466" s="77"/>
      <c r="EL466" s="77"/>
      <c r="EM466" s="77"/>
      <c r="EN466" s="77"/>
      <c r="EO466" s="77"/>
      <c r="EP466" s="77"/>
      <c r="EQ466" s="77"/>
      <c r="ER466" s="77"/>
      <c r="ES466" s="77"/>
      <c r="ET466" s="77"/>
      <c r="EU466" s="77"/>
      <c r="EV466" s="77"/>
      <c r="EW466" s="77"/>
      <c r="EX466" s="77"/>
      <c r="EY466" s="77"/>
      <c r="EZ466" s="77"/>
      <c r="FA466" s="77"/>
      <c r="FB466" s="77"/>
      <c r="FC466" s="77"/>
      <c r="FD466" s="77"/>
      <c r="FE466" s="77"/>
      <c r="FF466" s="77"/>
      <c r="FG466" s="77"/>
      <c r="FH466" s="77"/>
    </row>
    <row r="467" spans="1:164" ht="14" x14ac:dyDescent="0.15">
      <c r="A467" s="85"/>
      <c r="B467" s="85"/>
      <c r="C467" s="85"/>
      <c r="D467" s="85"/>
      <c r="E467" s="85"/>
      <c r="F467" s="85"/>
      <c r="G467" s="85"/>
      <c r="H467" s="85"/>
      <c r="I467" s="85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  <c r="EJ467" s="77"/>
      <c r="EK467" s="77"/>
      <c r="EL467" s="77"/>
      <c r="EM467" s="77"/>
      <c r="EN467" s="77"/>
      <c r="EO467" s="77"/>
      <c r="EP467" s="77"/>
      <c r="EQ467" s="77"/>
      <c r="ER467" s="77"/>
      <c r="ES467" s="77"/>
      <c r="ET467" s="77"/>
      <c r="EU467" s="77"/>
      <c r="EV467" s="77"/>
      <c r="EW467" s="77"/>
      <c r="EX467" s="77"/>
      <c r="EY467" s="77"/>
      <c r="EZ467" s="77"/>
      <c r="FA467" s="77"/>
      <c r="FB467" s="77"/>
      <c r="FC467" s="77"/>
      <c r="FD467" s="77"/>
      <c r="FE467" s="77"/>
      <c r="FF467" s="77"/>
      <c r="FG467" s="77"/>
      <c r="FH467" s="77"/>
    </row>
    <row r="468" spans="1:164" ht="14" x14ac:dyDescent="0.15">
      <c r="A468" s="85"/>
      <c r="B468" s="85"/>
      <c r="C468" s="85"/>
      <c r="D468" s="85"/>
      <c r="E468" s="85"/>
      <c r="F468" s="85"/>
      <c r="G468" s="85"/>
      <c r="H468" s="85"/>
      <c r="I468" s="85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7"/>
      <c r="EK468" s="77"/>
      <c r="EL468" s="77"/>
      <c r="EM468" s="77"/>
      <c r="EN468" s="77"/>
      <c r="EO468" s="77"/>
      <c r="EP468" s="77"/>
      <c r="EQ468" s="77"/>
      <c r="ER468" s="77"/>
      <c r="ES468" s="77"/>
      <c r="ET468" s="77"/>
      <c r="EU468" s="77"/>
      <c r="EV468" s="77"/>
      <c r="EW468" s="77"/>
      <c r="EX468" s="77"/>
      <c r="EY468" s="77"/>
      <c r="EZ468" s="77"/>
      <c r="FA468" s="77"/>
      <c r="FB468" s="77"/>
      <c r="FC468" s="77"/>
      <c r="FD468" s="77"/>
      <c r="FE468" s="77"/>
      <c r="FF468" s="77"/>
      <c r="FG468" s="77"/>
      <c r="FH468" s="77"/>
    </row>
    <row r="469" spans="1:164" ht="14" x14ac:dyDescent="0.15">
      <c r="A469" s="85"/>
      <c r="B469" s="85"/>
      <c r="C469" s="85"/>
      <c r="D469" s="85"/>
      <c r="E469" s="85"/>
      <c r="F469" s="85"/>
      <c r="G469" s="85"/>
      <c r="H469" s="85"/>
      <c r="I469" s="85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7"/>
      <c r="EK469" s="77"/>
      <c r="EL469" s="77"/>
      <c r="EM469" s="77"/>
      <c r="EN469" s="77"/>
      <c r="EO469" s="77"/>
      <c r="EP469" s="77"/>
      <c r="EQ469" s="77"/>
      <c r="ER469" s="77"/>
      <c r="ES469" s="77"/>
      <c r="ET469" s="77"/>
      <c r="EU469" s="77"/>
      <c r="EV469" s="77"/>
      <c r="EW469" s="77"/>
      <c r="EX469" s="77"/>
      <c r="EY469" s="77"/>
      <c r="EZ469" s="77"/>
      <c r="FA469" s="77"/>
      <c r="FB469" s="77"/>
      <c r="FC469" s="77"/>
      <c r="FD469" s="77"/>
      <c r="FE469" s="77"/>
      <c r="FF469" s="77"/>
      <c r="FG469" s="77"/>
      <c r="FH469" s="77"/>
    </row>
    <row r="470" spans="1:164" ht="14" x14ac:dyDescent="0.15">
      <c r="A470" s="85"/>
      <c r="B470" s="85"/>
      <c r="C470" s="85"/>
      <c r="D470" s="85"/>
      <c r="E470" s="85"/>
      <c r="F470" s="85"/>
      <c r="G470" s="85"/>
      <c r="H470" s="85"/>
      <c r="I470" s="85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</row>
    <row r="471" spans="1:164" ht="14" x14ac:dyDescent="0.15">
      <c r="A471" s="85"/>
      <c r="B471" s="85"/>
      <c r="C471" s="85"/>
      <c r="D471" s="85"/>
      <c r="E471" s="85"/>
      <c r="F471" s="85"/>
      <c r="G471" s="85"/>
      <c r="H471" s="85"/>
      <c r="I471" s="85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</row>
    <row r="472" spans="1:164" ht="14" x14ac:dyDescent="0.15">
      <c r="A472" s="85"/>
      <c r="B472" s="85"/>
      <c r="C472" s="85"/>
      <c r="D472" s="85"/>
      <c r="E472" s="85"/>
      <c r="F472" s="85"/>
      <c r="G472" s="85"/>
      <c r="H472" s="85"/>
      <c r="I472" s="85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  <c r="EJ472" s="77"/>
      <c r="EK472" s="77"/>
      <c r="EL472" s="77"/>
      <c r="EM472" s="77"/>
      <c r="EN472" s="77"/>
      <c r="EO472" s="77"/>
      <c r="EP472" s="77"/>
      <c r="EQ472" s="77"/>
      <c r="ER472" s="77"/>
      <c r="ES472" s="77"/>
      <c r="ET472" s="77"/>
      <c r="EU472" s="77"/>
      <c r="EV472" s="77"/>
      <c r="EW472" s="77"/>
      <c r="EX472" s="77"/>
      <c r="EY472" s="77"/>
      <c r="EZ472" s="77"/>
      <c r="FA472" s="77"/>
      <c r="FB472" s="77"/>
      <c r="FC472" s="77"/>
      <c r="FD472" s="77"/>
      <c r="FE472" s="77"/>
      <c r="FF472" s="77"/>
      <c r="FG472" s="77"/>
      <c r="FH472" s="77"/>
    </row>
    <row r="473" spans="1:164" ht="14" x14ac:dyDescent="0.15">
      <c r="A473" s="85"/>
      <c r="B473" s="85"/>
      <c r="C473" s="85"/>
      <c r="D473" s="85"/>
      <c r="E473" s="85"/>
      <c r="F473" s="85"/>
      <c r="G473" s="85"/>
      <c r="H473" s="85"/>
      <c r="I473" s="85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</row>
    <row r="474" spans="1:164" ht="14" x14ac:dyDescent="0.15">
      <c r="A474" s="85"/>
      <c r="B474" s="85"/>
      <c r="C474" s="85"/>
      <c r="D474" s="85"/>
      <c r="E474" s="85"/>
      <c r="F474" s="85"/>
      <c r="G474" s="85"/>
      <c r="H474" s="85"/>
      <c r="I474" s="85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7"/>
      <c r="EK474" s="77"/>
      <c r="EL474" s="77"/>
      <c r="EM474" s="77"/>
      <c r="EN474" s="77"/>
      <c r="EO474" s="77"/>
      <c r="EP474" s="77"/>
      <c r="EQ474" s="77"/>
      <c r="ER474" s="77"/>
      <c r="ES474" s="77"/>
      <c r="ET474" s="77"/>
      <c r="EU474" s="77"/>
      <c r="EV474" s="77"/>
      <c r="EW474" s="77"/>
      <c r="EX474" s="77"/>
      <c r="EY474" s="77"/>
      <c r="EZ474" s="77"/>
      <c r="FA474" s="77"/>
      <c r="FB474" s="77"/>
      <c r="FC474" s="77"/>
      <c r="FD474" s="77"/>
      <c r="FE474" s="77"/>
      <c r="FF474" s="77"/>
      <c r="FG474" s="77"/>
      <c r="FH474" s="77"/>
    </row>
    <row r="475" spans="1:164" ht="14" x14ac:dyDescent="0.15">
      <c r="A475" s="85"/>
      <c r="B475" s="85"/>
      <c r="C475" s="85"/>
      <c r="D475" s="85"/>
      <c r="E475" s="85"/>
      <c r="F475" s="85"/>
      <c r="G475" s="85"/>
      <c r="H475" s="85"/>
      <c r="I475" s="85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7"/>
      <c r="EK475" s="77"/>
      <c r="EL475" s="77"/>
      <c r="EM475" s="77"/>
      <c r="EN475" s="77"/>
      <c r="EO475" s="77"/>
      <c r="EP475" s="77"/>
      <c r="EQ475" s="77"/>
      <c r="ER475" s="77"/>
      <c r="ES475" s="77"/>
      <c r="ET475" s="77"/>
      <c r="EU475" s="77"/>
      <c r="EV475" s="77"/>
      <c r="EW475" s="77"/>
      <c r="EX475" s="77"/>
      <c r="EY475" s="77"/>
      <c r="EZ475" s="77"/>
      <c r="FA475" s="77"/>
      <c r="FB475" s="77"/>
      <c r="FC475" s="77"/>
      <c r="FD475" s="77"/>
      <c r="FE475" s="77"/>
      <c r="FF475" s="77"/>
      <c r="FG475" s="77"/>
      <c r="FH475" s="77"/>
    </row>
    <row r="476" spans="1:164" ht="14" x14ac:dyDescent="0.15">
      <c r="A476" s="85"/>
      <c r="B476" s="85"/>
      <c r="C476" s="85"/>
      <c r="D476" s="85"/>
      <c r="E476" s="85"/>
      <c r="F476" s="85"/>
      <c r="G476" s="85"/>
      <c r="H476" s="85"/>
      <c r="I476" s="85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7"/>
      <c r="EK476" s="77"/>
      <c r="EL476" s="77"/>
      <c r="EM476" s="77"/>
      <c r="EN476" s="77"/>
      <c r="EO476" s="77"/>
      <c r="EP476" s="77"/>
      <c r="EQ476" s="77"/>
      <c r="ER476" s="77"/>
      <c r="ES476" s="77"/>
      <c r="ET476" s="77"/>
      <c r="EU476" s="77"/>
      <c r="EV476" s="77"/>
      <c r="EW476" s="77"/>
      <c r="EX476" s="77"/>
      <c r="EY476" s="77"/>
      <c r="EZ476" s="77"/>
      <c r="FA476" s="77"/>
      <c r="FB476" s="77"/>
      <c r="FC476" s="77"/>
      <c r="FD476" s="77"/>
      <c r="FE476" s="77"/>
      <c r="FF476" s="77"/>
      <c r="FG476" s="77"/>
      <c r="FH476" s="77"/>
    </row>
    <row r="477" spans="1:164" ht="14" x14ac:dyDescent="0.15">
      <c r="A477" s="85"/>
      <c r="B477" s="85"/>
      <c r="C477" s="85"/>
      <c r="D477" s="85"/>
      <c r="E477" s="85"/>
      <c r="F477" s="85"/>
      <c r="G477" s="85"/>
      <c r="H477" s="85"/>
      <c r="I477" s="85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7"/>
      <c r="EK477" s="77"/>
      <c r="EL477" s="77"/>
      <c r="EM477" s="77"/>
      <c r="EN477" s="77"/>
      <c r="EO477" s="77"/>
      <c r="EP477" s="77"/>
      <c r="EQ477" s="77"/>
      <c r="ER477" s="77"/>
      <c r="ES477" s="77"/>
      <c r="ET477" s="77"/>
      <c r="EU477" s="77"/>
      <c r="EV477" s="77"/>
      <c r="EW477" s="77"/>
      <c r="EX477" s="77"/>
      <c r="EY477" s="77"/>
      <c r="EZ477" s="77"/>
      <c r="FA477" s="77"/>
      <c r="FB477" s="77"/>
      <c r="FC477" s="77"/>
      <c r="FD477" s="77"/>
      <c r="FE477" s="77"/>
      <c r="FF477" s="77"/>
      <c r="FG477" s="77"/>
      <c r="FH477" s="77"/>
    </row>
    <row r="478" spans="1:164" ht="14" x14ac:dyDescent="0.15">
      <c r="A478" s="85"/>
      <c r="B478" s="85"/>
      <c r="C478" s="85"/>
      <c r="D478" s="85"/>
      <c r="E478" s="85"/>
      <c r="F478" s="85"/>
      <c r="G478" s="85"/>
      <c r="H478" s="85"/>
      <c r="I478" s="85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7"/>
      <c r="EK478" s="77"/>
      <c r="EL478" s="77"/>
      <c r="EM478" s="77"/>
      <c r="EN478" s="77"/>
      <c r="EO478" s="77"/>
      <c r="EP478" s="77"/>
      <c r="EQ478" s="77"/>
      <c r="ER478" s="77"/>
      <c r="ES478" s="77"/>
      <c r="ET478" s="77"/>
      <c r="EU478" s="77"/>
      <c r="EV478" s="77"/>
      <c r="EW478" s="77"/>
      <c r="EX478" s="77"/>
      <c r="EY478" s="77"/>
      <c r="EZ478" s="77"/>
      <c r="FA478" s="77"/>
      <c r="FB478" s="77"/>
      <c r="FC478" s="77"/>
      <c r="FD478" s="77"/>
      <c r="FE478" s="77"/>
      <c r="FF478" s="77"/>
      <c r="FG478" s="77"/>
      <c r="FH478" s="77"/>
    </row>
    <row r="479" spans="1:164" ht="14" x14ac:dyDescent="0.15">
      <c r="A479" s="85"/>
      <c r="B479" s="85"/>
      <c r="C479" s="85"/>
      <c r="D479" s="85"/>
      <c r="E479" s="85"/>
      <c r="F479" s="85"/>
      <c r="G479" s="85"/>
      <c r="H479" s="85"/>
      <c r="I479" s="85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7"/>
      <c r="EK479" s="77"/>
      <c r="EL479" s="77"/>
      <c r="EM479" s="77"/>
      <c r="EN479" s="77"/>
      <c r="EO479" s="77"/>
      <c r="EP479" s="77"/>
      <c r="EQ479" s="77"/>
      <c r="ER479" s="77"/>
      <c r="ES479" s="77"/>
      <c r="ET479" s="77"/>
      <c r="EU479" s="77"/>
      <c r="EV479" s="77"/>
      <c r="EW479" s="77"/>
      <c r="EX479" s="77"/>
      <c r="EY479" s="77"/>
      <c r="EZ479" s="77"/>
      <c r="FA479" s="77"/>
      <c r="FB479" s="77"/>
      <c r="FC479" s="77"/>
      <c r="FD479" s="77"/>
      <c r="FE479" s="77"/>
      <c r="FF479" s="77"/>
      <c r="FG479" s="77"/>
      <c r="FH479" s="77"/>
    </row>
    <row r="480" spans="1:164" ht="14" x14ac:dyDescent="0.15">
      <c r="A480" s="85"/>
      <c r="B480" s="85"/>
      <c r="C480" s="85"/>
      <c r="D480" s="85"/>
      <c r="E480" s="85"/>
      <c r="F480" s="85"/>
      <c r="G480" s="85"/>
      <c r="H480" s="85"/>
      <c r="I480" s="85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7"/>
      <c r="EL480" s="77"/>
      <c r="EM480" s="77"/>
      <c r="EN480" s="77"/>
      <c r="EO480" s="77"/>
      <c r="EP480" s="77"/>
      <c r="EQ480" s="77"/>
      <c r="ER480" s="77"/>
      <c r="ES480" s="77"/>
      <c r="ET480" s="77"/>
      <c r="EU480" s="77"/>
      <c r="EV480" s="77"/>
      <c r="EW480" s="77"/>
      <c r="EX480" s="77"/>
      <c r="EY480" s="77"/>
      <c r="EZ480" s="77"/>
      <c r="FA480" s="77"/>
      <c r="FB480" s="77"/>
      <c r="FC480" s="77"/>
      <c r="FD480" s="77"/>
      <c r="FE480" s="77"/>
      <c r="FF480" s="77"/>
      <c r="FG480" s="77"/>
      <c r="FH480" s="77"/>
    </row>
    <row r="481" spans="1:164" ht="14" x14ac:dyDescent="0.15">
      <c r="A481" s="85"/>
      <c r="B481" s="85"/>
      <c r="C481" s="85"/>
      <c r="D481" s="85"/>
      <c r="E481" s="85"/>
      <c r="F481" s="85"/>
      <c r="G481" s="85"/>
      <c r="H481" s="85"/>
      <c r="I481" s="85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7"/>
      <c r="EL481" s="77"/>
      <c r="EM481" s="77"/>
      <c r="EN481" s="77"/>
      <c r="EO481" s="77"/>
      <c r="EP481" s="77"/>
      <c r="EQ481" s="77"/>
      <c r="ER481" s="77"/>
      <c r="ES481" s="77"/>
      <c r="ET481" s="77"/>
      <c r="EU481" s="77"/>
      <c r="EV481" s="77"/>
      <c r="EW481" s="77"/>
      <c r="EX481" s="77"/>
      <c r="EY481" s="77"/>
      <c r="EZ481" s="77"/>
      <c r="FA481" s="77"/>
      <c r="FB481" s="77"/>
      <c r="FC481" s="77"/>
      <c r="FD481" s="77"/>
      <c r="FE481" s="77"/>
      <c r="FF481" s="77"/>
      <c r="FG481" s="77"/>
      <c r="FH481" s="77"/>
    </row>
    <row r="482" spans="1:164" ht="14" x14ac:dyDescent="0.15">
      <c r="A482" s="85"/>
      <c r="B482" s="85"/>
      <c r="C482" s="85"/>
      <c r="D482" s="85"/>
      <c r="E482" s="85"/>
      <c r="F482" s="85"/>
      <c r="G482" s="85"/>
      <c r="H482" s="85"/>
      <c r="I482" s="85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7"/>
      <c r="EL482" s="77"/>
      <c r="EM482" s="77"/>
      <c r="EN482" s="77"/>
      <c r="EO482" s="77"/>
      <c r="EP482" s="77"/>
      <c r="EQ482" s="77"/>
      <c r="ER482" s="77"/>
      <c r="ES482" s="77"/>
      <c r="ET482" s="77"/>
      <c r="EU482" s="77"/>
      <c r="EV482" s="77"/>
      <c r="EW482" s="77"/>
      <c r="EX482" s="77"/>
      <c r="EY482" s="77"/>
      <c r="EZ482" s="77"/>
      <c r="FA482" s="77"/>
      <c r="FB482" s="77"/>
      <c r="FC482" s="77"/>
      <c r="FD482" s="77"/>
      <c r="FE482" s="77"/>
      <c r="FF482" s="77"/>
      <c r="FG482" s="77"/>
      <c r="FH482" s="77"/>
    </row>
    <row r="483" spans="1:164" ht="14" x14ac:dyDescent="0.15">
      <c r="A483" s="85"/>
      <c r="B483" s="85"/>
      <c r="C483" s="85"/>
      <c r="D483" s="85"/>
      <c r="E483" s="85"/>
      <c r="F483" s="85"/>
      <c r="G483" s="85"/>
      <c r="H483" s="85"/>
      <c r="I483" s="85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7"/>
      <c r="EL483" s="77"/>
      <c r="EM483" s="77"/>
      <c r="EN483" s="77"/>
      <c r="EO483" s="77"/>
      <c r="EP483" s="77"/>
      <c r="EQ483" s="77"/>
      <c r="ER483" s="77"/>
      <c r="ES483" s="77"/>
      <c r="ET483" s="77"/>
      <c r="EU483" s="77"/>
      <c r="EV483" s="77"/>
      <c r="EW483" s="77"/>
      <c r="EX483" s="77"/>
      <c r="EY483" s="77"/>
      <c r="EZ483" s="77"/>
      <c r="FA483" s="77"/>
      <c r="FB483" s="77"/>
      <c r="FC483" s="77"/>
      <c r="FD483" s="77"/>
      <c r="FE483" s="77"/>
      <c r="FF483" s="77"/>
      <c r="FG483" s="77"/>
      <c r="FH483" s="77"/>
    </row>
    <row r="484" spans="1:164" ht="14" x14ac:dyDescent="0.15">
      <c r="A484" s="85"/>
      <c r="B484" s="85"/>
      <c r="C484" s="85"/>
      <c r="D484" s="85"/>
      <c r="E484" s="85"/>
      <c r="F484" s="85"/>
      <c r="G484" s="85"/>
      <c r="H484" s="85"/>
      <c r="I484" s="85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7"/>
      <c r="EL484" s="77"/>
      <c r="EM484" s="77"/>
      <c r="EN484" s="77"/>
      <c r="EO484" s="77"/>
      <c r="EP484" s="77"/>
      <c r="EQ484" s="77"/>
      <c r="ER484" s="77"/>
      <c r="ES484" s="77"/>
      <c r="ET484" s="77"/>
      <c r="EU484" s="77"/>
      <c r="EV484" s="77"/>
      <c r="EW484" s="77"/>
      <c r="EX484" s="77"/>
      <c r="EY484" s="77"/>
      <c r="EZ484" s="77"/>
      <c r="FA484" s="77"/>
      <c r="FB484" s="77"/>
      <c r="FC484" s="77"/>
      <c r="FD484" s="77"/>
      <c r="FE484" s="77"/>
      <c r="FF484" s="77"/>
      <c r="FG484" s="77"/>
      <c r="FH484" s="77"/>
    </row>
    <row r="485" spans="1:164" ht="14" x14ac:dyDescent="0.15">
      <c r="A485" s="85"/>
      <c r="B485" s="85"/>
      <c r="C485" s="85"/>
      <c r="D485" s="85"/>
      <c r="E485" s="85"/>
      <c r="F485" s="85"/>
      <c r="G485" s="85"/>
      <c r="H485" s="85"/>
      <c r="I485" s="85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7"/>
      <c r="EK485" s="77"/>
      <c r="EL485" s="77"/>
      <c r="EM485" s="77"/>
      <c r="EN485" s="77"/>
      <c r="EO485" s="77"/>
      <c r="EP485" s="77"/>
      <c r="EQ485" s="77"/>
      <c r="ER485" s="77"/>
      <c r="ES485" s="77"/>
      <c r="ET485" s="77"/>
      <c r="EU485" s="77"/>
      <c r="EV485" s="77"/>
      <c r="EW485" s="77"/>
      <c r="EX485" s="77"/>
      <c r="EY485" s="77"/>
      <c r="EZ485" s="77"/>
      <c r="FA485" s="77"/>
      <c r="FB485" s="77"/>
      <c r="FC485" s="77"/>
      <c r="FD485" s="77"/>
      <c r="FE485" s="77"/>
      <c r="FF485" s="77"/>
      <c r="FG485" s="77"/>
      <c r="FH485" s="77"/>
    </row>
    <row r="486" spans="1:164" ht="14" x14ac:dyDescent="0.15">
      <c r="A486" s="85"/>
      <c r="B486" s="85"/>
      <c r="C486" s="85"/>
      <c r="D486" s="85"/>
      <c r="E486" s="85"/>
      <c r="F486" s="85"/>
      <c r="G486" s="85"/>
      <c r="H486" s="85"/>
      <c r="I486" s="85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7"/>
      <c r="EL486" s="77"/>
      <c r="EM486" s="77"/>
      <c r="EN486" s="77"/>
      <c r="EO486" s="77"/>
      <c r="EP486" s="77"/>
      <c r="EQ486" s="77"/>
      <c r="ER486" s="77"/>
      <c r="ES486" s="77"/>
      <c r="ET486" s="77"/>
      <c r="EU486" s="77"/>
      <c r="EV486" s="77"/>
      <c r="EW486" s="77"/>
      <c r="EX486" s="77"/>
      <c r="EY486" s="77"/>
      <c r="EZ486" s="77"/>
      <c r="FA486" s="77"/>
      <c r="FB486" s="77"/>
      <c r="FC486" s="77"/>
      <c r="FD486" s="77"/>
      <c r="FE486" s="77"/>
      <c r="FF486" s="77"/>
      <c r="FG486" s="77"/>
      <c r="FH486" s="77"/>
    </row>
    <row r="487" spans="1:164" ht="14" x14ac:dyDescent="0.15">
      <c r="A487" s="85"/>
      <c r="B487" s="85"/>
      <c r="C487" s="85"/>
      <c r="D487" s="85"/>
      <c r="E487" s="85"/>
      <c r="F487" s="85"/>
      <c r="G487" s="85"/>
      <c r="H487" s="85"/>
      <c r="I487" s="85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7"/>
      <c r="EK487" s="77"/>
      <c r="EL487" s="77"/>
      <c r="EM487" s="77"/>
      <c r="EN487" s="77"/>
      <c r="EO487" s="77"/>
      <c r="EP487" s="77"/>
      <c r="EQ487" s="77"/>
      <c r="ER487" s="77"/>
      <c r="ES487" s="77"/>
      <c r="ET487" s="77"/>
      <c r="EU487" s="77"/>
      <c r="EV487" s="77"/>
      <c r="EW487" s="77"/>
      <c r="EX487" s="77"/>
      <c r="EY487" s="77"/>
      <c r="EZ487" s="77"/>
      <c r="FA487" s="77"/>
      <c r="FB487" s="77"/>
      <c r="FC487" s="77"/>
      <c r="FD487" s="77"/>
      <c r="FE487" s="77"/>
      <c r="FF487" s="77"/>
      <c r="FG487" s="77"/>
      <c r="FH487" s="77"/>
    </row>
    <row r="488" spans="1:164" ht="14" x14ac:dyDescent="0.15">
      <c r="A488" s="85"/>
      <c r="B488" s="85"/>
      <c r="C488" s="85"/>
      <c r="D488" s="85"/>
      <c r="E488" s="85"/>
      <c r="F488" s="85"/>
      <c r="G488" s="85"/>
      <c r="H488" s="85"/>
      <c r="I488" s="85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7"/>
      <c r="EL488" s="77"/>
      <c r="EM488" s="77"/>
      <c r="EN488" s="77"/>
      <c r="EO488" s="77"/>
      <c r="EP488" s="77"/>
      <c r="EQ488" s="77"/>
      <c r="ER488" s="77"/>
      <c r="ES488" s="77"/>
      <c r="ET488" s="77"/>
      <c r="EU488" s="77"/>
      <c r="EV488" s="77"/>
      <c r="EW488" s="77"/>
      <c r="EX488" s="77"/>
      <c r="EY488" s="77"/>
      <c r="EZ488" s="77"/>
      <c r="FA488" s="77"/>
      <c r="FB488" s="77"/>
      <c r="FC488" s="77"/>
      <c r="FD488" s="77"/>
      <c r="FE488" s="77"/>
      <c r="FF488" s="77"/>
      <c r="FG488" s="77"/>
      <c r="FH488" s="77"/>
    </row>
    <row r="489" spans="1:164" ht="14" x14ac:dyDescent="0.15">
      <c r="A489" s="85"/>
      <c r="B489" s="85"/>
      <c r="C489" s="85"/>
      <c r="D489" s="85"/>
      <c r="E489" s="85"/>
      <c r="F489" s="85"/>
      <c r="G489" s="85"/>
      <c r="H489" s="85"/>
      <c r="I489" s="85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7"/>
      <c r="EL489" s="77"/>
      <c r="EM489" s="77"/>
      <c r="EN489" s="77"/>
      <c r="EO489" s="77"/>
      <c r="EP489" s="77"/>
      <c r="EQ489" s="77"/>
      <c r="ER489" s="77"/>
      <c r="ES489" s="77"/>
      <c r="ET489" s="77"/>
      <c r="EU489" s="77"/>
      <c r="EV489" s="77"/>
      <c r="EW489" s="77"/>
      <c r="EX489" s="77"/>
      <c r="EY489" s="77"/>
      <c r="EZ489" s="77"/>
      <c r="FA489" s="77"/>
      <c r="FB489" s="77"/>
      <c r="FC489" s="77"/>
      <c r="FD489" s="77"/>
      <c r="FE489" s="77"/>
      <c r="FF489" s="77"/>
      <c r="FG489" s="77"/>
      <c r="FH489" s="77"/>
    </row>
    <row r="490" spans="1:164" ht="14" x14ac:dyDescent="0.15">
      <c r="A490" s="85"/>
      <c r="B490" s="85"/>
      <c r="C490" s="85"/>
      <c r="D490" s="85"/>
      <c r="E490" s="85"/>
      <c r="F490" s="85"/>
      <c r="G490" s="85"/>
      <c r="H490" s="85"/>
      <c r="I490" s="85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7"/>
      <c r="EL490" s="77"/>
      <c r="EM490" s="77"/>
      <c r="EN490" s="77"/>
      <c r="EO490" s="77"/>
      <c r="EP490" s="77"/>
      <c r="EQ490" s="77"/>
      <c r="ER490" s="77"/>
      <c r="ES490" s="77"/>
      <c r="ET490" s="77"/>
      <c r="EU490" s="77"/>
      <c r="EV490" s="77"/>
      <c r="EW490" s="77"/>
      <c r="EX490" s="77"/>
      <c r="EY490" s="77"/>
      <c r="EZ490" s="77"/>
      <c r="FA490" s="77"/>
      <c r="FB490" s="77"/>
      <c r="FC490" s="77"/>
      <c r="FD490" s="77"/>
      <c r="FE490" s="77"/>
      <c r="FF490" s="77"/>
      <c r="FG490" s="77"/>
      <c r="FH490" s="77"/>
    </row>
    <row r="491" spans="1:164" ht="14" x14ac:dyDescent="0.15">
      <c r="A491" s="85"/>
      <c r="B491" s="85"/>
      <c r="C491" s="85"/>
      <c r="D491" s="85"/>
      <c r="E491" s="85"/>
      <c r="F491" s="85"/>
      <c r="G491" s="85"/>
      <c r="H491" s="85"/>
      <c r="I491" s="85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7"/>
      <c r="EL491" s="77"/>
      <c r="EM491" s="77"/>
      <c r="EN491" s="77"/>
      <c r="EO491" s="77"/>
      <c r="EP491" s="77"/>
      <c r="EQ491" s="77"/>
      <c r="ER491" s="77"/>
      <c r="ES491" s="77"/>
      <c r="ET491" s="77"/>
      <c r="EU491" s="77"/>
      <c r="EV491" s="77"/>
      <c r="EW491" s="77"/>
      <c r="EX491" s="77"/>
      <c r="EY491" s="77"/>
      <c r="EZ491" s="77"/>
      <c r="FA491" s="77"/>
      <c r="FB491" s="77"/>
      <c r="FC491" s="77"/>
      <c r="FD491" s="77"/>
      <c r="FE491" s="77"/>
      <c r="FF491" s="77"/>
      <c r="FG491" s="77"/>
      <c r="FH491" s="77"/>
    </row>
    <row r="492" spans="1:164" ht="14" x14ac:dyDescent="0.15">
      <c r="A492" s="85"/>
      <c r="B492" s="85"/>
      <c r="C492" s="85"/>
      <c r="D492" s="85"/>
      <c r="E492" s="85"/>
      <c r="F492" s="85"/>
      <c r="G492" s="85"/>
      <c r="H492" s="85"/>
      <c r="I492" s="85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7"/>
      <c r="EK492" s="77"/>
      <c r="EL492" s="77"/>
      <c r="EM492" s="77"/>
      <c r="EN492" s="77"/>
      <c r="EO492" s="77"/>
      <c r="EP492" s="77"/>
      <c r="EQ492" s="77"/>
      <c r="ER492" s="77"/>
      <c r="ES492" s="77"/>
      <c r="ET492" s="77"/>
      <c r="EU492" s="77"/>
      <c r="EV492" s="77"/>
      <c r="EW492" s="77"/>
      <c r="EX492" s="77"/>
      <c r="EY492" s="77"/>
      <c r="EZ492" s="77"/>
      <c r="FA492" s="77"/>
      <c r="FB492" s="77"/>
      <c r="FC492" s="77"/>
      <c r="FD492" s="77"/>
      <c r="FE492" s="77"/>
      <c r="FF492" s="77"/>
      <c r="FG492" s="77"/>
      <c r="FH492" s="77"/>
    </row>
    <row r="493" spans="1:164" ht="14" x14ac:dyDescent="0.15">
      <c r="A493" s="85"/>
      <c r="B493" s="85"/>
      <c r="C493" s="85"/>
      <c r="D493" s="85"/>
      <c r="E493" s="85"/>
      <c r="F493" s="85"/>
      <c r="G493" s="85"/>
      <c r="H493" s="85"/>
      <c r="I493" s="85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7"/>
      <c r="EL493" s="77"/>
      <c r="EM493" s="77"/>
      <c r="EN493" s="77"/>
      <c r="EO493" s="77"/>
      <c r="EP493" s="77"/>
      <c r="EQ493" s="77"/>
      <c r="ER493" s="77"/>
      <c r="ES493" s="77"/>
      <c r="ET493" s="77"/>
      <c r="EU493" s="77"/>
      <c r="EV493" s="77"/>
      <c r="EW493" s="77"/>
      <c r="EX493" s="77"/>
      <c r="EY493" s="77"/>
      <c r="EZ493" s="77"/>
      <c r="FA493" s="77"/>
      <c r="FB493" s="77"/>
      <c r="FC493" s="77"/>
      <c r="FD493" s="77"/>
      <c r="FE493" s="77"/>
      <c r="FF493" s="77"/>
      <c r="FG493" s="77"/>
      <c r="FH493" s="77"/>
    </row>
    <row r="494" spans="1:164" ht="14" x14ac:dyDescent="0.15">
      <c r="A494" s="85"/>
      <c r="B494" s="85"/>
      <c r="C494" s="85"/>
      <c r="D494" s="85"/>
      <c r="E494" s="85"/>
      <c r="F494" s="85"/>
      <c r="G494" s="85"/>
      <c r="H494" s="85"/>
      <c r="I494" s="85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7"/>
      <c r="EL494" s="77"/>
      <c r="EM494" s="77"/>
      <c r="EN494" s="77"/>
      <c r="EO494" s="77"/>
      <c r="EP494" s="77"/>
      <c r="EQ494" s="77"/>
      <c r="ER494" s="77"/>
      <c r="ES494" s="77"/>
      <c r="ET494" s="77"/>
      <c r="EU494" s="77"/>
      <c r="EV494" s="77"/>
      <c r="EW494" s="77"/>
      <c r="EX494" s="77"/>
      <c r="EY494" s="77"/>
      <c r="EZ494" s="77"/>
      <c r="FA494" s="77"/>
      <c r="FB494" s="77"/>
      <c r="FC494" s="77"/>
      <c r="FD494" s="77"/>
      <c r="FE494" s="77"/>
      <c r="FF494" s="77"/>
      <c r="FG494" s="77"/>
      <c r="FH494" s="77"/>
    </row>
    <row r="495" spans="1:164" ht="14" x14ac:dyDescent="0.15">
      <c r="A495" s="85"/>
      <c r="B495" s="85"/>
      <c r="C495" s="85"/>
      <c r="D495" s="85"/>
      <c r="E495" s="85"/>
      <c r="F495" s="85"/>
      <c r="G495" s="85"/>
      <c r="H495" s="85"/>
      <c r="I495" s="85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7"/>
      <c r="EL495" s="77"/>
      <c r="EM495" s="77"/>
      <c r="EN495" s="77"/>
      <c r="EO495" s="77"/>
      <c r="EP495" s="77"/>
      <c r="EQ495" s="77"/>
      <c r="ER495" s="77"/>
      <c r="ES495" s="77"/>
      <c r="ET495" s="77"/>
      <c r="EU495" s="77"/>
      <c r="EV495" s="77"/>
      <c r="EW495" s="77"/>
      <c r="EX495" s="77"/>
      <c r="EY495" s="77"/>
      <c r="EZ495" s="77"/>
      <c r="FA495" s="77"/>
      <c r="FB495" s="77"/>
      <c r="FC495" s="77"/>
      <c r="FD495" s="77"/>
      <c r="FE495" s="77"/>
      <c r="FF495" s="77"/>
      <c r="FG495" s="77"/>
      <c r="FH495" s="77"/>
    </row>
    <row r="496" spans="1:164" ht="14" x14ac:dyDescent="0.15">
      <c r="A496" s="85"/>
      <c r="B496" s="85"/>
      <c r="C496" s="85"/>
      <c r="D496" s="85"/>
      <c r="E496" s="85"/>
      <c r="F496" s="85"/>
      <c r="G496" s="85"/>
      <c r="H496" s="85"/>
      <c r="I496" s="85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7"/>
      <c r="EL496" s="77"/>
      <c r="EM496" s="77"/>
      <c r="EN496" s="77"/>
      <c r="EO496" s="77"/>
      <c r="EP496" s="77"/>
      <c r="EQ496" s="77"/>
      <c r="ER496" s="77"/>
      <c r="ES496" s="77"/>
      <c r="ET496" s="77"/>
      <c r="EU496" s="77"/>
      <c r="EV496" s="77"/>
      <c r="EW496" s="77"/>
      <c r="EX496" s="77"/>
      <c r="EY496" s="77"/>
      <c r="EZ496" s="77"/>
      <c r="FA496" s="77"/>
      <c r="FB496" s="77"/>
      <c r="FC496" s="77"/>
      <c r="FD496" s="77"/>
      <c r="FE496" s="77"/>
      <c r="FF496" s="77"/>
      <c r="FG496" s="77"/>
      <c r="FH496" s="77"/>
    </row>
    <row r="497" spans="1:164" ht="14" x14ac:dyDescent="0.15">
      <c r="A497" s="85"/>
      <c r="B497" s="85"/>
      <c r="C497" s="85"/>
      <c r="D497" s="85"/>
      <c r="E497" s="85"/>
      <c r="F497" s="85"/>
      <c r="G497" s="85"/>
      <c r="H497" s="85"/>
      <c r="I497" s="85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7"/>
      <c r="EK497" s="77"/>
      <c r="EL497" s="77"/>
      <c r="EM497" s="77"/>
      <c r="EN497" s="77"/>
      <c r="EO497" s="77"/>
      <c r="EP497" s="77"/>
      <c r="EQ497" s="77"/>
      <c r="ER497" s="77"/>
      <c r="ES497" s="77"/>
      <c r="ET497" s="77"/>
      <c r="EU497" s="77"/>
      <c r="EV497" s="77"/>
      <c r="EW497" s="77"/>
      <c r="EX497" s="77"/>
      <c r="EY497" s="77"/>
      <c r="EZ497" s="77"/>
      <c r="FA497" s="77"/>
      <c r="FB497" s="77"/>
      <c r="FC497" s="77"/>
      <c r="FD497" s="77"/>
      <c r="FE497" s="77"/>
      <c r="FF497" s="77"/>
      <c r="FG497" s="77"/>
      <c r="FH497" s="77"/>
    </row>
    <row r="498" spans="1:164" ht="14" x14ac:dyDescent="0.15">
      <c r="A498" s="85"/>
      <c r="B498" s="85"/>
      <c r="C498" s="85"/>
      <c r="D498" s="85"/>
      <c r="E498" s="85"/>
      <c r="F498" s="85"/>
      <c r="G498" s="85"/>
      <c r="H498" s="85"/>
      <c r="I498" s="85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7"/>
      <c r="EL498" s="77"/>
      <c r="EM498" s="77"/>
      <c r="EN498" s="77"/>
      <c r="EO498" s="77"/>
      <c r="EP498" s="77"/>
      <c r="EQ498" s="77"/>
      <c r="ER498" s="77"/>
      <c r="ES498" s="77"/>
      <c r="ET498" s="77"/>
      <c r="EU498" s="77"/>
      <c r="EV498" s="77"/>
      <c r="EW498" s="77"/>
      <c r="EX498" s="77"/>
      <c r="EY498" s="77"/>
      <c r="EZ498" s="77"/>
      <c r="FA498" s="77"/>
      <c r="FB498" s="77"/>
      <c r="FC498" s="77"/>
      <c r="FD498" s="77"/>
      <c r="FE498" s="77"/>
      <c r="FF498" s="77"/>
      <c r="FG498" s="77"/>
      <c r="FH498" s="77"/>
    </row>
    <row r="499" spans="1:164" ht="14" x14ac:dyDescent="0.15">
      <c r="A499" s="85"/>
      <c r="B499" s="85"/>
      <c r="C499" s="85"/>
      <c r="D499" s="85"/>
      <c r="E499" s="85"/>
      <c r="F499" s="85"/>
      <c r="G499" s="85"/>
      <c r="H499" s="85"/>
      <c r="I499" s="85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7"/>
      <c r="EL499" s="77"/>
      <c r="EM499" s="77"/>
      <c r="EN499" s="77"/>
      <c r="EO499" s="77"/>
      <c r="EP499" s="77"/>
      <c r="EQ499" s="77"/>
      <c r="ER499" s="77"/>
      <c r="ES499" s="77"/>
      <c r="ET499" s="77"/>
      <c r="EU499" s="77"/>
      <c r="EV499" s="77"/>
      <c r="EW499" s="77"/>
      <c r="EX499" s="77"/>
      <c r="EY499" s="77"/>
      <c r="EZ499" s="77"/>
      <c r="FA499" s="77"/>
      <c r="FB499" s="77"/>
      <c r="FC499" s="77"/>
      <c r="FD499" s="77"/>
      <c r="FE499" s="77"/>
      <c r="FF499" s="77"/>
      <c r="FG499" s="77"/>
      <c r="FH499" s="77"/>
    </row>
    <row r="500" spans="1:164" ht="14" x14ac:dyDescent="0.15">
      <c r="A500" s="85"/>
      <c r="B500" s="85"/>
      <c r="C500" s="85"/>
      <c r="D500" s="85"/>
      <c r="E500" s="85"/>
      <c r="F500" s="85"/>
      <c r="G500" s="85"/>
      <c r="H500" s="85"/>
      <c r="I500" s="85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7"/>
      <c r="EL500" s="77"/>
      <c r="EM500" s="77"/>
      <c r="EN500" s="77"/>
      <c r="EO500" s="77"/>
      <c r="EP500" s="77"/>
      <c r="EQ500" s="77"/>
      <c r="ER500" s="77"/>
      <c r="ES500" s="77"/>
      <c r="ET500" s="77"/>
      <c r="EU500" s="77"/>
      <c r="EV500" s="77"/>
      <c r="EW500" s="77"/>
      <c r="EX500" s="77"/>
      <c r="EY500" s="77"/>
      <c r="EZ500" s="77"/>
      <c r="FA500" s="77"/>
      <c r="FB500" s="77"/>
      <c r="FC500" s="77"/>
      <c r="FD500" s="77"/>
      <c r="FE500" s="77"/>
      <c r="FF500" s="77"/>
      <c r="FG500" s="77"/>
      <c r="FH500" s="77"/>
    </row>
    <row r="501" spans="1:164" ht="14" x14ac:dyDescent="0.15">
      <c r="A501" s="85"/>
      <c r="B501" s="85"/>
      <c r="C501" s="85"/>
      <c r="D501" s="85"/>
      <c r="E501" s="85"/>
      <c r="F501" s="85"/>
      <c r="G501" s="85"/>
      <c r="H501" s="85"/>
      <c r="I501" s="85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</row>
    <row r="502" spans="1:164" ht="14" x14ac:dyDescent="0.15">
      <c r="A502" s="85"/>
      <c r="B502" s="85"/>
      <c r="C502" s="85"/>
      <c r="D502" s="85"/>
      <c r="E502" s="85"/>
      <c r="F502" s="85"/>
      <c r="G502" s="85"/>
      <c r="H502" s="85"/>
      <c r="I502" s="85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</row>
    <row r="503" spans="1:164" ht="14" x14ac:dyDescent="0.15">
      <c r="A503" s="85"/>
      <c r="B503" s="85"/>
      <c r="C503" s="85"/>
      <c r="D503" s="85"/>
      <c r="E503" s="85"/>
      <c r="F503" s="85"/>
      <c r="G503" s="85"/>
      <c r="H503" s="85"/>
      <c r="I503" s="85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7"/>
      <c r="EL503" s="77"/>
      <c r="EM503" s="77"/>
      <c r="EN503" s="77"/>
      <c r="EO503" s="77"/>
      <c r="EP503" s="77"/>
      <c r="EQ503" s="77"/>
      <c r="ER503" s="77"/>
      <c r="ES503" s="77"/>
      <c r="ET503" s="77"/>
      <c r="EU503" s="77"/>
      <c r="EV503" s="77"/>
      <c r="EW503" s="77"/>
      <c r="EX503" s="77"/>
      <c r="EY503" s="77"/>
      <c r="EZ503" s="77"/>
      <c r="FA503" s="77"/>
      <c r="FB503" s="77"/>
      <c r="FC503" s="77"/>
      <c r="FD503" s="77"/>
      <c r="FE503" s="77"/>
      <c r="FF503" s="77"/>
      <c r="FG503" s="77"/>
      <c r="FH503" s="77"/>
    </row>
    <row r="504" spans="1:164" ht="14" x14ac:dyDescent="0.15">
      <c r="A504" s="85"/>
      <c r="B504" s="85"/>
      <c r="C504" s="85"/>
      <c r="D504" s="85"/>
      <c r="E504" s="85"/>
      <c r="F504" s="85"/>
      <c r="G504" s="85"/>
      <c r="H504" s="85"/>
      <c r="I504" s="85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</row>
    <row r="505" spans="1:164" ht="14" x14ac:dyDescent="0.15">
      <c r="A505" s="85"/>
      <c r="B505" s="85"/>
      <c r="C505" s="85"/>
      <c r="D505" s="85"/>
      <c r="E505" s="85"/>
      <c r="F505" s="85"/>
      <c r="G505" s="85"/>
      <c r="H505" s="85"/>
      <c r="I505" s="85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7"/>
      <c r="EL505" s="77"/>
      <c r="EM505" s="77"/>
      <c r="EN505" s="77"/>
      <c r="EO505" s="77"/>
      <c r="EP505" s="77"/>
      <c r="EQ505" s="77"/>
      <c r="ER505" s="77"/>
      <c r="ES505" s="77"/>
      <c r="ET505" s="77"/>
      <c r="EU505" s="77"/>
      <c r="EV505" s="77"/>
      <c r="EW505" s="77"/>
      <c r="EX505" s="77"/>
      <c r="EY505" s="77"/>
      <c r="EZ505" s="77"/>
      <c r="FA505" s="77"/>
      <c r="FB505" s="77"/>
      <c r="FC505" s="77"/>
      <c r="FD505" s="77"/>
      <c r="FE505" s="77"/>
      <c r="FF505" s="77"/>
      <c r="FG505" s="77"/>
      <c r="FH505" s="77"/>
    </row>
    <row r="506" spans="1:164" ht="14" x14ac:dyDescent="0.15">
      <c r="A506" s="85"/>
      <c r="B506" s="85"/>
      <c r="C506" s="85"/>
      <c r="D506" s="85"/>
      <c r="E506" s="85"/>
      <c r="F506" s="85"/>
      <c r="G506" s="85"/>
      <c r="H506" s="85"/>
      <c r="I506" s="85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7"/>
      <c r="EL506" s="77"/>
      <c r="EM506" s="77"/>
      <c r="EN506" s="77"/>
      <c r="EO506" s="77"/>
      <c r="EP506" s="77"/>
      <c r="EQ506" s="77"/>
      <c r="ER506" s="77"/>
      <c r="ES506" s="77"/>
      <c r="ET506" s="77"/>
      <c r="EU506" s="77"/>
      <c r="EV506" s="77"/>
      <c r="EW506" s="77"/>
      <c r="EX506" s="77"/>
      <c r="EY506" s="77"/>
      <c r="EZ506" s="77"/>
      <c r="FA506" s="77"/>
      <c r="FB506" s="77"/>
      <c r="FC506" s="77"/>
      <c r="FD506" s="77"/>
      <c r="FE506" s="77"/>
      <c r="FF506" s="77"/>
      <c r="FG506" s="77"/>
      <c r="FH506" s="77"/>
    </row>
    <row r="507" spans="1:164" ht="14" x14ac:dyDescent="0.15">
      <c r="A507" s="85"/>
      <c r="B507" s="85"/>
      <c r="C507" s="85"/>
      <c r="D507" s="85"/>
      <c r="E507" s="85"/>
      <c r="F507" s="85"/>
      <c r="G507" s="85"/>
      <c r="H507" s="85"/>
      <c r="I507" s="85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7"/>
      <c r="EL507" s="77"/>
      <c r="EM507" s="77"/>
      <c r="EN507" s="77"/>
      <c r="EO507" s="77"/>
      <c r="EP507" s="77"/>
      <c r="EQ507" s="77"/>
      <c r="ER507" s="77"/>
      <c r="ES507" s="77"/>
      <c r="ET507" s="77"/>
      <c r="EU507" s="77"/>
      <c r="EV507" s="77"/>
      <c r="EW507" s="77"/>
      <c r="EX507" s="77"/>
      <c r="EY507" s="77"/>
      <c r="EZ507" s="77"/>
      <c r="FA507" s="77"/>
      <c r="FB507" s="77"/>
      <c r="FC507" s="77"/>
      <c r="FD507" s="77"/>
      <c r="FE507" s="77"/>
      <c r="FF507" s="77"/>
      <c r="FG507" s="77"/>
      <c r="FH507" s="77"/>
    </row>
    <row r="508" spans="1:164" ht="14" x14ac:dyDescent="0.15">
      <c r="A508" s="85"/>
      <c r="B508" s="85"/>
      <c r="C508" s="85"/>
      <c r="D508" s="85"/>
      <c r="E508" s="85"/>
      <c r="F508" s="85"/>
      <c r="G508" s="85"/>
      <c r="H508" s="85"/>
      <c r="I508" s="85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7"/>
      <c r="EL508" s="77"/>
      <c r="EM508" s="77"/>
      <c r="EN508" s="77"/>
      <c r="EO508" s="77"/>
      <c r="EP508" s="77"/>
      <c r="EQ508" s="77"/>
      <c r="ER508" s="77"/>
      <c r="ES508" s="77"/>
      <c r="ET508" s="77"/>
      <c r="EU508" s="77"/>
      <c r="EV508" s="77"/>
      <c r="EW508" s="77"/>
      <c r="EX508" s="77"/>
      <c r="EY508" s="77"/>
      <c r="EZ508" s="77"/>
      <c r="FA508" s="77"/>
      <c r="FB508" s="77"/>
      <c r="FC508" s="77"/>
      <c r="FD508" s="77"/>
      <c r="FE508" s="77"/>
      <c r="FF508" s="77"/>
      <c r="FG508" s="77"/>
      <c r="FH508" s="77"/>
    </row>
    <row r="509" spans="1:164" ht="14" x14ac:dyDescent="0.15">
      <c r="A509" s="85"/>
      <c r="B509" s="85"/>
      <c r="C509" s="85"/>
      <c r="D509" s="85"/>
      <c r="E509" s="85"/>
      <c r="F509" s="85"/>
      <c r="G509" s="85"/>
      <c r="H509" s="85"/>
      <c r="I509" s="85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7"/>
      <c r="EK509" s="77"/>
      <c r="EL509" s="77"/>
      <c r="EM509" s="77"/>
      <c r="EN509" s="77"/>
      <c r="EO509" s="77"/>
      <c r="EP509" s="77"/>
      <c r="EQ509" s="77"/>
      <c r="ER509" s="77"/>
      <c r="ES509" s="77"/>
      <c r="ET509" s="77"/>
      <c r="EU509" s="77"/>
      <c r="EV509" s="77"/>
      <c r="EW509" s="77"/>
      <c r="EX509" s="77"/>
      <c r="EY509" s="77"/>
      <c r="EZ509" s="77"/>
      <c r="FA509" s="77"/>
      <c r="FB509" s="77"/>
      <c r="FC509" s="77"/>
      <c r="FD509" s="77"/>
      <c r="FE509" s="77"/>
      <c r="FF509" s="77"/>
      <c r="FG509" s="77"/>
      <c r="FH509" s="77"/>
    </row>
    <row r="510" spans="1:164" ht="14" x14ac:dyDescent="0.15">
      <c r="A510" s="85"/>
      <c r="B510" s="85"/>
      <c r="C510" s="85"/>
      <c r="D510" s="85"/>
      <c r="E510" s="85"/>
      <c r="F510" s="85"/>
      <c r="G510" s="85"/>
      <c r="H510" s="85"/>
      <c r="I510" s="85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7"/>
      <c r="EL510" s="77"/>
      <c r="EM510" s="77"/>
      <c r="EN510" s="77"/>
      <c r="EO510" s="77"/>
      <c r="EP510" s="77"/>
      <c r="EQ510" s="77"/>
      <c r="ER510" s="77"/>
      <c r="ES510" s="77"/>
      <c r="ET510" s="77"/>
      <c r="EU510" s="77"/>
      <c r="EV510" s="77"/>
      <c r="EW510" s="77"/>
      <c r="EX510" s="77"/>
      <c r="EY510" s="77"/>
      <c r="EZ510" s="77"/>
      <c r="FA510" s="77"/>
      <c r="FB510" s="77"/>
      <c r="FC510" s="77"/>
      <c r="FD510" s="77"/>
      <c r="FE510" s="77"/>
      <c r="FF510" s="77"/>
      <c r="FG510" s="77"/>
      <c r="FH510" s="77"/>
    </row>
    <row r="511" spans="1:164" ht="14" x14ac:dyDescent="0.15">
      <c r="A511" s="85"/>
      <c r="B511" s="85"/>
      <c r="C511" s="85"/>
      <c r="D511" s="85"/>
      <c r="E511" s="85"/>
      <c r="F511" s="85"/>
      <c r="G511" s="85"/>
      <c r="H511" s="85"/>
      <c r="I511" s="85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7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  <c r="EJ511" s="77"/>
      <c r="EK511" s="77"/>
      <c r="EL511" s="77"/>
      <c r="EM511" s="77"/>
      <c r="EN511" s="77"/>
      <c r="EO511" s="77"/>
      <c r="EP511" s="77"/>
      <c r="EQ511" s="77"/>
      <c r="ER511" s="77"/>
      <c r="ES511" s="77"/>
      <c r="ET511" s="77"/>
      <c r="EU511" s="77"/>
      <c r="EV511" s="77"/>
      <c r="EW511" s="77"/>
      <c r="EX511" s="77"/>
      <c r="EY511" s="77"/>
      <c r="EZ511" s="77"/>
      <c r="FA511" s="77"/>
      <c r="FB511" s="77"/>
      <c r="FC511" s="77"/>
      <c r="FD511" s="77"/>
      <c r="FE511" s="77"/>
      <c r="FF511" s="77"/>
      <c r="FG511" s="77"/>
      <c r="FH511" s="77"/>
    </row>
    <row r="512" spans="1:164" ht="14" x14ac:dyDescent="0.15">
      <c r="A512" s="85"/>
      <c r="B512" s="85"/>
      <c r="C512" s="85"/>
      <c r="D512" s="85"/>
      <c r="E512" s="85"/>
      <c r="F512" s="85"/>
      <c r="G512" s="85"/>
      <c r="H512" s="85"/>
      <c r="I512" s="85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7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  <c r="EJ512" s="77"/>
      <c r="EK512" s="77"/>
      <c r="EL512" s="77"/>
      <c r="EM512" s="77"/>
      <c r="EN512" s="77"/>
      <c r="EO512" s="77"/>
      <c r="EP512" s="77"/>
      <c r="EQ512" s="77"/>
      <c r="ER512" s="77"/>
      <c r="ES512" s="77"/>
      <c r="ET512" s="77"/>
      <c r="EU512" s="77"/>
      <c r="EV512" s="77"/>
      <c r="EW512" s="77"/>
      <c r="EX512" s="77"/>
      <c r="EY512" s="77"/>
      <c r="EZ512" s="77"/>
      <c r="FA512" s="77"/>
      <c r="FB512" s="77"/>
      <c r="FC512" s="77"/>
      <c r="FD512" s="77"/>
      <c r="FE512" s="77"/>
      <c r="FF512" s="77"/>
      <c r="FG512" s="77"/>
      <c r="FH512" s="77"/>
    </row>
    <row r="513" spans="1:164" ht="14" x14ac:dyDescent="0.15">
      <c r="A513" s="85"/>
      <c r="B513" s="85"/>
      <c r="C513" s="85"/>
      <c r="D513" s="85"/>
      <c r="E513" s="85"/>
      <c r="F513" s="85"/>
      <c r="G513" s="85"/>
      <c r="H513" s="85"/>
      <c r="I513" s="85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77"/>
      <c r="FG513" s="77"/>
      <c r="FH513" s="77"/>
    </row>
    <row r="514" spans="1:164" ht="14" x14ac:dyDescent="0.15">
      <c r="A514" s="85"/>
      <c r="B514" s="85"/>
      <c r="C514" s="85"/>
      <c r="D514" s="85"/>
      <c r="E514" s="85"/>
      <c r="F514" s="85"/>
      <c r="G514" s="85"/>
      <c r="H514" s="85"/>
      <c r="I514" s="85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7"/>
      <c r="EL514" s="77"/>
      <c r="EM514" s="77"/>
      <c r="EN514" s="77"/>
      <c r="EO514" s="77"/>
      <c r="EP514" s="77"/>
      <c r="EQ514" s="77"/>
      <c r="ER514" s="77"/>
      <c r="ES514" s="77"/>
      <c r="ET514" s="77"/>
      <c r="EU514" s="77"/>
      <c r="EV514" s="77"/>
      <c r="EW514" s="77"/>
      <c r="EX514" s="77"/>
      <c r="EY514" s="77"/>
      <c r="EZ514" s="77"/>
      <c r="FA514" s="77"/>
      <c r="FB514" s="77"/>
      <c r="FC514" s="77"/>
      <c r="FD514" s="77"/>
      <c r="FE514" s="77"/>
      <c r="FF514" s="77"/>
      <c r="FG514" s="77"/>
      <c r="FH514" s="77"/>
    </row>
    <row r="515" spans="1:164" ht="14" x14ac:dyDescent="0.15">
      <c r="A515" s="85"/>
      <c r="B515" s="85"/>
      <c r="C515" s="85"/>
      <c r="D515" s="85"/>
      <c r="E515" s="85"/>
      <c r="F515" s="85"/>
      <c r="G515" s="85"/>
      <c r="H515" s="85"/>
      <c r="I515" s="85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  <c r="EJ515" s="77"/>
      <c r="EK515" s="77"/>
      <c r="EL515" s="77"/>
      <c r="EM515" s="77"/>
      <c r="EN515" s="77"/>
      <c r="EO515" s="77"/>
      <c r="EP515" s="77"/>
      <c r="EQ515" s="77"/>
      <c r="ER515" s="77"/>
      <c r="ES515" s="77"/>
      <c r="ET515" s="77"/>
      <c r="EU515" s="77"/>
      <c r="EV515" s="77"/>
      <c r="EW515" s="77"/>
      <c r="EX515" s="77"/>
      <c r="EY515" s="77"/>
      <c r="EZ515" s="77"/>
      <c r="FA515" s="77"/>
      <c r="FB515" s="77"/>
      <c r="FC515" s="77"/>
      <c r="FD515" s="77"/>
      <c r="FE515" s="77"/>
      <c r="FF515" s="77"/>
      <c r="FG515" s="77"/>
      <c r="FH515" s="77"/>
    </row>
    <row r="516" spans="1:164" ht="14" x14ac:dyDescent="0.15">
      <c r="A516" s="85"/>
      <c r="B516" s="85"/>
      <c r="C516" s="85"/>
      <c r="D516" s="85"/>
      <c r="E516" s="85"/>
      <c r="F516" s="85"/>
      <c r="G516" s="85"/>
      <c r="H516" s="85"/>
      <c r="I516" s="85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7"/>
      <c r="EL516" s="77"/>
      <c r="EM516" s="77"/>
      <c r="EN516" s="77"/>
      <c r="EO516" s="77"/>
      <c r="EP516" s="77"/>
      <c r="EQ516" s="77"/>
      <c r="ER516" s="77"/>
      <c r="ES516" s="77"/>
      <c r="ET516" s="77"/>
      <c r="EU516" s="77"/>
      <c r="EV516" s="77"/>
      <c r="EW516" s="77"/>
      <c r="EX516" s="77"/>
      <c r="EY516" s="77"/>
      <c r="EZ516" s="77"/>
      <c r="FA516" s="77"/>
      <c r="FB516" s="77"/>
      <c r="FC516" s="77"/>
      <c r="FD516" s="77"/>
      <c r="FE516" s="77"/>
      <c r="FF516" s="77"/>
      <c r="FG516" s="77"/>
      <c r="FH516" s="77"/>
    </row>
    <row r="517" spans="1:164" ht="14" x14ac:dyDescent="0.15">
      <c r="A517" s="85"/>
      <c r="B517" s="85"/>
      <c r="C517" s="85"/>
      <c r="D517" s="85"/>
      <c r="E517" s="85"/>
      <c r="F517" s="85"/>
      <c r="G517" s="85"/>
      <c r="H517" s="85"/>
      <c r="I517" s="85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7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  <c r="EJ517" s="77"/>
      <c r="EK517" s="77"/>
      <c r="EL517" s="77"/>
      <c r="EM517" s="77"/>
      <c r="EN517" s="77"/>
      <c r="EO517" s="77"/>
      <c r="EP517" s="77"/>
      <c r="EQ517" s="77"/>
      <c r="ER517" s="77"/>
      <c r="ES517" s="77"/>
      <c r="ET517" s="77"/>
      <c r="EU517" s="77"/>
      <c r="EV517" s="77"/>
      <c r="EW517" s="77"/>
      <c r="EX517" s="77"/>
      <c r="EY517" s="77"/>
      <c r="EZ517" s="77"/>
      <c r="FA517" s="77"/>
      <c r="FB517" s="77"/>
      <c r="FC517" s="77"/>
      <c r="FD517" s="77"/>
      <c r="FE517" s="77"/>
      <c r="FF517" s="77"/>
      <c r="FG517" s="77"/>
      <c r="FH517" s="77"/>
    </row>
    <row r="518" spans="1:164" ht="14" x14ac:dyDescent="0.15">
      <c r="A518" s="85"/>
      <c r="B518" s="85"/>
      <c r="C518" s="85"/>
      <c r="D518" s="85"/>
      <c r="E518" s="85"/>
      <c r="F518" s="85"/>
      <c r="G518" s="85"/>
      <c r="H518" s="85"/>
      <c r="I518" s="85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7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  <c r="EJ518" s="77"/>
      <c r="EK518" s="77"/>
      <c r="EL518" s="77"/>
      <c r="EM518" s="77"/>
      <c r="EN518" s="77"/>
      <c r="EO518" s="77"/>
      <c r="EP518" s="77"/>
      <c r="EQ518" s="77"/>
      <c r="ER518" s="77"/>
      <c r="ES518" s="77"/>
      <c r="ET518" s="77"/>
      <c r="EU518" s="77"/>
      <c r="EV518" s="77"/>
      <c r="EW518" s="77"/>
      <c r="EX518" s="77"/>
      <c r="EY518" s="77"/>
      <c r="EZ518" s="77"/>
      <c r="FA518" s="77"/>
      <c r="FB518" s="77"/>
      <c r="FC518" s="77"/>
      <c r="FD518" s="77"/>
      <c r="FE518" s="77"/>
      <c r="FF518" s="77"/>
      <c r="FG518" s="77"/>
      <c r="FH518" s="77"/>
    </row>
    <row r="519" spans="1:164" ht="14" x14ac:dyDescent="0.15">
      <c r="A519" s="85"/>
      <c r="B519" s="85"/>
      <c r="C519" s="85"/>
      <c r="D519" s="85"/>
      <c r="E519" s="85"/>
      <c r="F519" s="85"/>
      <c r="G519" s="85"/>
      <c r="H519" s="85"/>
      <c r="I519" s="85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7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  <c r="EJ519" s="77"/>
      <c r="EK519" s="77"/>
      <c r="EL519" s="77"/>
      <c r="EM519" s="77"/>
      <c r="EN519" s="77"/>
      <c r="EO519" s="77"/>
      <c r="EP519" s="77"/>
      <c r="EQ519" s="77"/>
      <c r="ER519" s="77"/>
      <c r="ES519" s="77"/>
      <c r="ET519" s="77"/>
      <c r="EU519" s="77"/>
      <c r="EV519" s="77"/>
      <c r="EW519" s="77"/>
      <c r="EX519" s="77"/>
      <c r="EY519" s="77"/>
      <c r="EZ519" s="77"/>
      <c r="FA519" s="77"/>
      <c r="FB519" s="77"/>
      <c r="FC519" s="77"/>
      <c r="FD519" s="77"/>
      <c r="FE519" s="77"/>
      <c r="FF519" s="77"/>
      <c r="FG519" s="77"/>
      <c r="FH519" s="77"/>
    </row>
    <row r="520" spans="1:164" ht="14" x14ac:dyDescent="0.15">
      <c r="A520" s="85"/>
      <c r="B520" s="85"/>
      <c r="C520" s="85"/>
      <c r="D520" s="85"/>
      <c r="E520" s="85"/>
      <c r="F520" s="85"/>
      <c r="G520" s="85"/>
      <c r="H520" s="85"/>
      <c r="I520" s="85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7"/>
      <c r="EL520" s="77"/>
      <c r="EM520" s="77"/>
      <c r="EN520" s="77"/>
      <c r="EO520" s="77"/>
      <c r="EP520" s="77"/>
      <c r="EQ520" s="77"/>
      <c r="ER520" s="77"/>
      <c r="ES520" s="77"/>
      <c r="ET520" s="77"/>
      <c r="EU520" s="77"/>
      <c r="EV520" s="77"/>
      <c r="EW520" s="77"/>
      <c r="EX520" s="77"/>
      <c r="EY520" s="77"/>
      <c r="EZ520" s="77"/>
      <c r="FA520" s="77"/>
      <c r="FB520" s="77"/>
      <c r="FC520" s="77"/>
      <c r="FD520" s="77"/>
      <c r="FE520" s="77"/>
      <c r="FF520" s="77"/>
      <c r="FG520" s="77"/>
      <c r="FH520" s="77"/>
    </row>
    <row r="521" spans="1:164" ht="14" x14ac:dyDescent="0.15">
      <c r="A521" s="85"/>
      <c r="B521" s="85"/>
      <c r="C521" s="85"/>
      <c r="D521" s="85"/>
      <c r="E521" s="85"/>
      <c r="F521" s="85"/>
      <c r="G521" s="85"/>
      <c r="H521" s="85"/>
      <c r="I521" s="85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7"/>
      <c r="EL521" s="77"/>
      <c r="EM521" s="77"/>
      <c r="EN521" s="77"/>
      <c r="EO521" s="77"/>
      <c r="EP521" s="77"/>
      <c r="EQ521" s="77"/>
      <c r="ER521" s="77"/>
      <c r="ES521" s="77"/>
      <c r="ET521" s="77"/>
      <c r="EU521" s="77"/>
      <c r="EV521" s="77"/>
      <c r="EW521" s="77"/>
      <c r="EX521" s="77"/>
      <c r="EY521" s="77"/>
      <c r="EZ521" s="77"/>
      <c r="FA521" s="77"/>
      <c r="FB521" s="77"/>
      <c r="FC521" s="77"/>
      <c r="FD521" s="77"/>
      <c r="FE521" s="77"/>
      <c r="FF521" s="77"/>
      <c r="FG521" s="77"/>
      <c r="FH521" s="77"/>
    </row>
    <row r="522" spans="1:164" ht="14" x14ac:dyDescent="0.15">
      <c r="A522" s="85"/>
      <c r="B522" s="85"/>
      <c r="C522" s="85"/>
      <c r="D522" s="85"/>
      <c r="E522" s="85"/>
      <c r="F522" s="85"/>
      <c r="G522" s="85"/>
      <c r="H522" s="85"/>
      <c r="I522" s="85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7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  <c r="EJ522" s="77"/>
      <c r="EK522" s="77"/>
      <c r="EL522" s="77"/>
      <c r="EM522" s="77"/>
      <c r="EN522" s="77"/>
      <c r="EO522" s="77"/>
      <c r="EP522" s="77"/>
      <c r="EQ522" s="77"/>
      <c r="ER522" s="77"/>
      <c r="ES522" s="77"/>
      <c r="ET522" s="77"/>
      <c r="EU522" s="77"/>
      <c r="EV522" s="77"/>
      <c r="EW522" s="77"/>
      <c r="EX522" s="77"/>
      <c r="EY522" s="77"/>
      <c r="EZ522" s="77"/>
      <c r="FA522" s="77"/>
      <c r="FB522" s="77"/>
      <c r="FC522" s="77"/>
      <c r="FD522" s="77"/>
      <c r="FE522" s="77"/>
      <c r="FF522" s="77"/>
      <c r="FG522" s="77"/>
      <c r="FH522" s="77"/>
    </row>
    <row r="523" spans="1:164" ht="14" x14ac:dyDescent="0.15">
      <c r="A523" s="85"/>
      <c r="B523" s="85"/>
      <c r="C523" s="85"/>
      <c r="D523" s="85"/>
      <c r="E523" s="85"/>
      <c r="F523" s="85"/>
      <c r="G523" s="85"/>
      <c r="H523" s="85"/>
      <c r="I523" s="85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7"/>
      <c r="EL523" s="77"/>
      <c r="EM523" s="77"/>
      <c r="EN523" s="77"/>
      <c r="EO523" s="77"/>
      <c r="EP523" s="77"/>
      <c r="EQ523" s="77"/>
      <c r="ER523" s="77"/>
      <c r="ES523" s="77"/>
      <c r="ET523" s="77"/>
      <c r="EU523" s="77"/>
      <c r="EV523" s="77"/>
      <c r="EW523" s="77"/>
      <c r="EX523" s="77"/>
      <c r="EY523" s="77"/>
      <c r="EZ523" s="77"/>
      <c r="FA523" s="77"/>
      <c r="FB523" s="77"/>
      <c r="FC523" s="77"/>
      <c r="FD523" s="77"/>
      <c r="FE523" s="77"/>
      <c r="FF523" s="77"/>
      <c r="FG523" s="77"/>
      <c r="FH523" s="77"/>
    </row>
    <row r="524" spans="1:164" ht="14" x14ac:dyDescent="0.15">
      <c r="A524" s="85"/>
      <c r="B524" s="85"/>
      <c r="C524" s="85"/>
      <c r="D524" s="85"/>
      <c r="E524" s="85"/>
      <c r="F524" s="85"/>
      <c r="G524" s="85"/>
      <c r="H524" s="85"/>
      <c r="I524" s="85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7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  <c r="EJ524" s="77"/>
      <c r="EK524" s="77"/>
      <c r="EL524" s="77"/>
      <c r="EM524" s="77"/>
      <c r="EN524" s="77"/>
      <c r="EO524" s="77"/>
      <c r="EP524" s="77"/>
      <c r="EQ524" s="77"/>
      <c r="ER524" s="77"/>
      <c r="ES524" s="77"/>
      <c r="ET524" s="77"/>
      <c r="EU524" s="77"/>
      <c r="EV524" s="77"/>
      <c r="EW524" s="77"/>
      <c r="EX524" s="77"/>
      <c r="EY524" s="77"/>
      <c r="EZ524" s="77"/>
      <c r="FA524" s="77"/>
      <c r="FB524" s="77"/>
      <c r="FC524" s="77"/>
      <c r="FD524" s="77"/>
      <c r="FE524" s="77"/>
      <c r="FF524" s="77"/>
      <c r="FG524" s="77"/>
      <c r="FH524" s="77"/>
    </row>
    <row r="525" spans="1:164" ht="14" x14ac:dyDescent="0.15">
      <c r="A525" s="85"/>
      <c r="B525" s="85"/>
      <c r="C525" s="85"/>
      <c r="D525" s="85"/>
      <c r="E525" s="85"/>
      <c r="F525" s="85"/>
      <c r="G525" s="85"/>
      <c r="H525" s="85"/>
      <c r="I525" s="85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  <c r="EJ525" s="77"/>
      <c r="EK525" s="77"/>
      <c r="EL525" s="77"/>
      <c r="EM525" s="77"/>
      <c r="EN525" s="77"/>
      <c r="EO525" s="77"/>
      <c r="EP525" s="77"/>
      <c r="EQ525" s="77"/>
      <c r="ER525" s="77"/>
      <c r="ES525" s="77"/>
      <c r="ET525" s="77"/>
      <c r="EU525" s="77"/>
      <c r="EV525" s="77"/>
      <c r="EW525" s="77"/>
      <c r="EX525" s="77"/>
      <c r="EY525" s="77"/>
      <c r="EZ525" s="77"/>
      <c r="FA525" s="77"/>
      <c r="FB525" s="77"/>
      <c r="FC525" s="77"/>
      <c r="FD525" s="77"/>
      <c r="FE525" s="77"/>
      <c r="FF525" s="77"/>
      <c r="FG525" s="77"/>
      <c r="FH525" s="77"/>
    </row>
    <row r="526" spans="1:164" ht="14" x14ac:dyDescent="0.15">
      <c r="A526" s="85"/>
      <c r="B526" s="85"/>
      <c r="C526" s="85"/>
      <c r="D526" s="85"/>
      <c r="E526" s="85"/>
      <c r="F526" s="85"/>
      <c r="G526" s="85"/>
      <c r="H526" s="85"/>
      <c r="I526" s="85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7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  <c r="EJ526" s="77"/>
      <c r="EK526" s="77"/>
      <c r="EL526" s="77"/>
      <c r="EM526" s="77"/>
      <c r="EN526" s="77"/>
      <c r="EO526" s="77"/>
      <c r="EP526" s="77"/>
      <c r="EQ526" s="77"/>
      <c r="ER526" s="77"/>
      <c r="ES526" s="77"/>
      <c r="ET526" s="77"/>
      <c r="EU526" s="77"/>
      <c r="EV526" s="77"/>
      <c r="EW526" s="77"/>
      <c r="EX526" s="77"/>
      <c r="EY526" s="77"/>
      <c r="EZ526" s="77"/>
      <c r="FA526" s="77"/>
      <c r="FB526" s="77"/>
      <c r="FC526" s="77"/>
      <c r="FD526" s="77"/>
      <c r="FE526" s="77"/>
      <c r="FF526" s="77"/>
      <c r="FG526" s="77"/>
      <c r="FH526" s="77"/>
    </row>
    <row r="527" spans="1:164" ht="14" x14ac:dyDescent="0.15">
      <c r="A527" s="85"/>
      <c r="B527" s="85"/>
      <c r="C527" s="85"/>
      <c r="D527" s="85"/>
      <c r="E527" s="85"/>
      <c r="F527" s="85"/>
      <c r="G527" s="85"/>
      <c r="H527" s="85"/>
      <c r="I527" s="85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7"/>
      <c r="EK527" s="77"/>
      <c r="EL527" s="77"/>
      <c r="EM527" s="77"/>
      <c r="EN527" s="77"/>
      <c r="EO527" s="77"/>
      <c r="EP527" s="77"/>
      <c r="EQ527" s="77"/>
      <c r="ER527" s="77"/>
      <c r="ES527" s="77"/>
      <c r="ET527" s="77"/>
      <c r="EU527" s="77"/>
      <c r="EV527" s="77"/>
      <c r="EW527" s="77"/>
      <c r="EX527" s="77"/>
      <c r="EY527" s="77"/>
      <c r="EZ527" s="77"/>
      <c r="FA527" s="77"/>
      <c r="FB527" s="77"/>
      <c r="FC527" s="77"/>
      <c r="FD527" s="77"/>
      <c r="FE527" s="77"/>
      <c r="FF527" s="77"/>
      <c r="FG527" s="77"/>
      <c r="FH527" s="77"/>
    </row>
    <row r="528" spans="1:164" ht="14" x14ac:dyDescent="0.15">
      <c r="A528" s="85"/>
      <c r="B528" s="85"/>
      <c r="C528" s="85"/>
      <c r="D528" s="85"/>
      <c r="E528" s="85"/>
      <c r="F528" s="85"/>
      <c r="G528" s="85"/>
      <c r="H528" s="85"/>
      <c r="I528" s="85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7"/>
      <c r="EL528" s="77"/>
      <c r="EM528" s="77"/>
      <c r="EN528" s="77"/>
      <c r="EO528" s="77"/>
      <c r="EP528" s="77"/>
      <c r="EQ528" s="77"/>
      <c r="ER528" s="77"/>
      <c r="ES528" s="77"/>
      <c r="ET528" s="77"/>
      <c r="EU528" s="77"/>
      <c r="EV528" s="77"/>
      <c r="EW528" s="77"/>
      <c r="EX528" s="77"/>
      <c r="EY528" s="77"/>
      <c r="EZ528" s="77"/>
      <c r="FA528" s="77"/>
      <c r="FB528" s="77"/>
      <c r="FC528" s="77"/>
      <c r="FD528" s="77"/>
      <c r="FE528" s="77"/>
      <c r="FF528" s="77"/>
      <c r="FG528" s="77"/>
      <c r="FH528" s="77"/>
    </row>
    <row r="529" spans="1:164" ht="14" x14ac:dyDescent="0.15">
      <c r="A529" s="85"/>
      <c r="B529" s="85"/>
      <c r="C529" s="85"/>
      <c r="D529" s="85"/>
      <c r="E529" s="85"/>
      <c r="F529" s="85"/>
      <c r="G529" s="85"/>
      <c r="H529" s="85"/>
      <c r="I529" s="85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7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  <c r="EJ529" s="77"/>
      <c r="EK529" s="77"/>
      <c r="EL529" s="77"/>
      <c r="EM529" s="77"/>
      <c r="EN529" s="77"/>
      <c r="EO529" s="77"/>
      <c r="EP529" s="77"/>
      <c r="EQ529" s="77"/>
      <c r="ER529" s="77"/>
      <c r="ES529" s="77"/>
      <c r="ET529" s="77"/>
      <c r="EU529" s="77"/>
      <c r="EV529" s="77"/>
      <c r="EW529" s="77"/>
      <c r="EX529" s="77"/>
      <c r="EY529" s="77"/>
      <c r="EZ529" s="77"/>
      <c r="FA529" s="77"/>
      <c r="FB529" s="77"/>
      <c r="FC529" s="77"/>
      <c r="FD529" s="77"/>
      <c r="FE529" s="77"/>
      <c r="FF529" s="77"/>
      <c r="FG529" s="77"/>
      <c r="FH529" s="77"/>
    </row>
    <row r="530" spans="1:164" ht="14" x14ac:dyDescent="0.15">
      <c r="A530" s="85"/>
      <c r="B530" s="85"/>
      <c r="C530" s="85"/>
      <c r="D530" s="85"/>
      <c r="E530" s="85"/>
      <c r="F530" s="85"/>
      <c r="G530" s="85"/>
      <c r="H530" s="85"/>
      <c r="I530" s="85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7"/>
      <c r="EL530" s="77"/>
      <c r="EM530" s="77"/>
      <c r="EN530" s="77"/>
      <c r="EO530" s="77"/>
      <c r="EP530" s="77"/>
      <c r="EQ530" s="77"/>
      <c r="ER530" s="77"/>
      <c r="ES530" s="77"/>
      <c r="ET530" s="77"/>
      <c r="EU530" s="77"/>
      <c r="EV530" s="77"/>
      <c r="EW530" s="77"/>
      <c r="EX530" s="77"/>
      <c r="EY530" s="77"/>
      <c r="EZ530" s="77"/>
      <c r="FA530" s="77"/>
      <c r="FB530" s="77"/>
      <c r="FC530" s="77"/>
      <c r="FD530" s="77"/>
      <c r="FE530" s="77"/>
      <c r="FF530" s="77"/>
      <c r="FG530" s="77"/>
      <c r="FH530" s="77"/>
    </row>
    <row r="531" spans="1:164" ht="14" x14ac:dyDescent="0.15">
      <c r="A531" s="85"/>
      <c r="B531" s="85"/>
      <c r="C531" s="85"/>
      <c r="D531" s="85"/>
      <c r="E531" s="85"/>
      <c r="F531" s="85"/>
      <c r="G531" s="85"/>
      <c r="H531" s="85"/>
      <c r="I531" s="85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  <c r="EJ531" s="77"/>
      <c r="EK531" s="77"/>
      <c r="EL531" s="77"/>
      <c r="EM531" s="77"/>
      <c r="EN531" s="77"/>
      <c r="EO531" s="77"/>
      <c r="EP531" s="77"/>
      <c r="EQ531" s="77"/>
      <c r="ER531" s="77"/>
      <c r="ES531" s="77"/>
      <c r="ET531" s="77"/>
      <c r="EU531" s="77"/>
      <c r="EV531" s="77"/>
      <c r="EW531" s="77"/>
      <c r="EX531" s="77"/>
      <c r="EY531" s="77"/>
      <c r="EZ531" s="77"/>
      <c r="FA531" s="77"/>
      <c r="FB531" s="77"/>
      <c r="FC531" s="77"/>
      <c r="FD531" s="77"/>
      <c r="FE531" s="77"/>
      <c r="FF531" s="77"/>
      <c r="FG531" s="77"/>
      <c r="FH531" s="77"/>
    </row>
    <row r="532" spans="1:164" ht="14" x14ac:dyDescent="0.15">
      <c r="A532" s="85"/>
      <c r="B532" s="85"/>
      <c r="C532" s="85"/>
      <c r="D532" s="85"/>
      <c r="E532" s="85"/>
      <c r="F532" s="85"/>
      <c r="G532" s="85"/>
      <c r="H532" s="85"/>
      <c r="I532" s="85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7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  <c r="EJ532" s="77"/>
      <c r="EK532" s="77"/>
      <c r="EL532" s="77"/>
      <c r="EM532" s="77"/>
      <c r="EN532" s="77"/>
      <c r="EO532" s="77"/>
      <c r="EP532" s="77"/>
      <c r="EQ532" s="77"/>
      <c r="ER532" s="77"/>
      <c r="ES532" s="77"/>
      <c r="ET532" s="77"/>
      <c r="EU532" s="77"/>
      <c r="EV532" s="77"/>
      <c r="EW532" s="77"/>
      <c r="EX532" s="77"/>
      <c r="EY532" s="77"/>
      <c r="EZ532" s="77"/>
      <c r="FA532" s="77"/>
      <c r="FB532" s="77"/>
      <c r="FC532" s="77"/>
      <c r="FD532" s="77"/>
      <c r="FE532" s="77"/>
      <c r="FF532" s="77"/>
      <c r="FG532" s="77"/>
      <c r="FH532" s="77"/>
    </row>
    <row r="533" spans="1:164" ht="14" x14ac:dyDescent="0.15">
      <c r="A533" s="85"/>
      <c r="B533" s="85"/>
      <c r="C533" s="85"/>
      <c r="D533" s="85"/>
      <c r="E533" s="85"/>
      <c r="F533" s="85"/>
      <c r="G533" s="85"/>
      <c r="H533" s="85"/>
      <c r="I533" s="85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7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  <c r="EJ533" s="77"/>
      <c r="EK533" s="77"/>
      <c r="EL533" s="77"/>
      <c r="EM533" s="77"/>
      <c r="EN533" s="77"/>
      <c r="EO533" s="77"/>
      <c r="EP533" s="77"/>
      <c r="EQ533" s="77"/>
      <c r="ER533" s="77"/>
      <c r="ES533" s="77"/>
      <c r="ET533" s="77"/>
      <c r="EU533" s="77"/>
      <c r="EV533" s="77"/>
      <c r="EW533" s="77"/>
      <c r="EX533" s="77"/>
      <c r="EY533" s="77"/>
      <c r="EZ533" s="77"/>
      <c r="FA533" s="77"/>
      <c r="FB533" s="77"/>
      <c r="FC533" s="77"/>
      <c r="FD533" s="77"/>
      <c r="FE533" s="77"/>
      <c r="FF533" s="77"/>
      <c r="FG533" s="77"/>
      <c r="FH533" s="77"/>
    </row>
    <row r="534" spans="1:164" ht="14" x14ac:dyDescent="0.15">
      <c r="A534" s="85"/>
      <c r="B534" s="85"/>
      <c r="C534" s="85"/>
      <c r="D534" s="85"/>
      <c r="E534" s="85"/>
      <c r="F534" s="85"/>
      <c r="G534" s="85"/>
      <c r="H534" s="85"/>
      <c r="I534" s="85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7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  <c r="EJ534" s="77"/>
      <c r="EK534" s="77"/>
      <c r="EL534" s="77"/>
      <c r="EM534" s="77"/>
      <c r="EN534" s="77"/>
      <c r="EO534" s="77"/>
      <c r="EP534" s="77"/>
      <c r="EQ534" s="77"/>
      <c r="ER534" s="77"/>
      <c r="ES534" s="77"/>
      <c r="ET534" s="77"/>
      <c r="EU534" s="77"/>
      <c r="EV534" s="77"/>
      <c r="EW534" s="77"/>
      <c r="EX534" s="77"/>
      <c r="EY534" s="77"/>
      <c r="EZ534" s="77"/>
      <c r="FA534" s="77"/>
      <c r="FB534" s="77"/>
      <c r="FC534" s="77"/>
      <c r="FD534" s="77"/>
      <c r="FE534" s="77"/>
      <c r="FF534" s="77"/>
      <c r="FG534" s="77"/>
      <c r="FH534" s="77"/>
    </row>
    <row r="535" spans="1:164" ht="14" x14ac:dyDescent="0.15">
      <c r="A535" s="85"/>
      <c r="B535" s="85"/>
      <c r="C535" s="85"/>
      <c r="D535" s="85"/>
      <c r="E535" s="85"/>
      <c r="F535" s="85"/>
      <c r="G535" s="85"/>
      <c r="H535" s="85"/>
      <c r="I535" s="85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7"/>
      <c r="EK535" s="77"/>
      <c r="EL535" s="77"/>
      <c r="EM535" s="77"/>
      <c r="EN535" s="77"/>
      <c r="EO535" s="77"/>
      <c r="EP535" s="77"/>
      <c r="EQ535" s="77"/>
      <c r="ER535" s="77"/>
      <c r="ES535" s="77"/>
      <c r="ET535" s="77"/>
      <c r="EU535" s="77"/>
      <c r="EV535" s="77"/>
      <c r="EW535" s="77"/>
      <c r="EX535" s="77"/>
      <c r="EY535" s="77"/>
      <c r="EZ535" s="77"/>
      <c r="FA535" s="77"/>
      <c r="FB535" s="77"/>
      <c r="FC535" s="77"/>
      <c r="FD535" s="77"/>
      <c r="FE535" s="77"/>
      <c r="FF535" s="77"/>
      <c r="FG535" s="77"/>
      <c r="FH535" s="77"/>
    </row>
    <row r="536" spans="1:164" ht="14" x14ac:dyDescent="0.15">
      <c r="A536" s="85"/>
      <c r="B536" s="85"/>
      <c r="C536" s="85"/>
      <c r="D536" s="85"/>
      <c r="E536" s="85"/>
      <c r="F536" s="85"/>
      <c r="G536" s="85"/>
      <c r="H536" s="85"/>
      <c r="I536" s="85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7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  <c r="EJ536" s="77"/>
      <c r="EK536" s="77"/>
      <c r="EL536" s="77"/>
      <c r="EM536" s="77"/>
      <c r="EN536" s="77"/>
      <c r="EO536" s="77"/>
      <c r="EP536" s="77"/>
      <c r="EQ536" s="77"/>
      <c r="ER536" s="77"/>
      <c r="ES536" s="77"/>
      <c r="ET536" s="77"/>
      <c r="EU536" s="77"/>
      <c r="EV536" s="77"/>
      <c r="EW536" s="77"/>
      <c r="EX536" s="77"/>
      <c r="EY536" s="77"/>
      <c r="EZ536" s="77"/>
      <c r="FA536" s="77"/>
      <c r="FB536" s="77"/>
      <c r="FC536" s="77"/>
      <c r="FD536" s="77"/>
      <c r="FE536" s="77"/>
      <c r="FF536" s="77"/>
      <c r="FG536" s="77"/>
      <c r="FH536" s="77"/>
    </row>
    <row r="537" spans="1:164" ht="14" x14ac:dyDescent="0.15">
      <c r="A537" s="85"/>
      <c r="B537" s="85"/>
      <c r="C537" s="85"/>
      <c r="D537" s="85"/>
      <c r="E537" s="85"/>
      <c r="F537" s="85"/>
      <c r="G537" s="85"/>
      <c r="H537" s="85"/>
      <c r="I537" s="85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7"/>
      <c r="EL537" s="77"/>
      <c r="EM537" s="77"/>
      <c r="EN537" s="77"/>
      <c r="EO537" s="77"/>
      <c r="EP537" s="77"/>
      <c r="EQ537" s="77"/>
      <c r="ER537" s="77"/>
      <c r="ES537" s="77"/>
      <c r="ET537" s="77"/>
      <c r="EU537" s="77"/>
      <c r="EV537" s="77"/>
      <c r="EW537" s="77"/>
      <c r="EX537" s="77"/>
      <c r="EY537" s="77"/>
      <c r="EZ537" s="77"/>
      <c r="FA537" s="77"/>
      <c r="FB537" s="77"/>
      <c r="FC537" s="77"/>
      <c r="FD537" s="77"/>
      <c r="FE537" s="77"/>
      <c r="FF537" s="77"/>
      <c r="FG537" s="77"/>
      <c r="FH537" s="77"/>
    </row>
    <row r="538" spans="1:164" ht="14" x14ac:dyDescent="0.15">
      <c r="A538" s="85"/>
      <c r="B538" s="85"/>
      <c r="C538" s="85"/>
      <c r="D538" s="85"/>
      <c r="E538" s="85"/>
      <c r="F538" s="85"/>
      <c r="G538" s="85"/>
      <c r="H538" s="85"/>
      <c r="I538" s="85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7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  <c r="EJ538" s="77"/>
      <c r="EK538" s="77"/>
      <c r="EL538" s="77"/>
      <c r="EM538" s="77"/>
      <c r="EN538" s="77"/>
      <c r="EO538" s="77"/>
      <c r="EP538" s="77"/>
      <c r="EQ538" s="77"/>
      <c r="ER538" s="77"/>
      <c r="ES538" s="77"/>
      <c r="ET538" s="77"/>
      <c r="EU538" s="77"/>
      <c r="EV538" s="77"/>
      <c r="EW538" s="77"/>
      <c r="EX538" s="77"/>
      <c r="EY538" s="77"/>
      <c r="EZ538" s="77"/>
      <c r="FA538" s="77"/>
      <c r="FB538" s="77"/>
      <c r="FC538" s="77"/>
      <c r="FD538" s="77"/>
      <c r="FE538" s="77"/>
      <c r="FF538" s="77"/>
      <c r="FG538" s="77"/>
      <c r="FH538" s="77"/>
    </row>
    <row r="539" spans="1:164" ht="14" x14ac:dyDescent="0.15">
      <c r="A539" s="85"/>
      <c r="B539" s="85"/>
      <c r="C539" s="85"/>
      <c r="D539" s="85"/>
      <c r="E539" s="85"/>
      <c r="F539" s="85"/>
      <c r="G539" s="85"/>
      <c r="H539" s="85"/>
      <c r="I539" s="85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7"/>
      <c r="EK539" s="77"/>
      <c r="EL539" s="77"/>
      <c r="EM539" s="77"/>
      <c r="EN539" s="77"/>
      <c r="EO539" s="77"/>
      <c r="EP539" s="77"/>
      <c r="EQ539" s="77"/>
      <c r="ER539" s="77"/>
      <c r="ES539" s="77"/>
      <c r="ET539" s="77"/>
      <c r="EU539" s="77"/>
      <c r="EV539" s="77"/>
      <c r="EW539" s="77"/>
      <c r="EX539" s="77"/>
      <c r="EY539" s="77"/>
      <c r="EZ539" s="77"/>
      <c r="FA539" s="77"/>
      <c r="FB539" s="77"/>
      <c r="FC539" s="77"/>
      <c r="FD539" s="77"/>
      <c r="FE539" s="77"/>
      <c r="FF539" s="77"/>
      <c r="FG539" s="77"/>
      <c r="FH539" s="77"/>
    </row>
    <row r="540" spans="1:164" ht="14" x14ac:dyDescent="0.15">
      <c r="A540" s="85"/>
      <c r="B540" s="85"/>
      <c r="C540" s="85"/>
      <c r="D540" s="85"/>
      <c r="E540" s="85"/>
      <c r="F540" s="85"/>
      <c r="G540" s="85"/>
      <c r="H540" s="85"/>
      <c r="I540" s="85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7"/>
      <c r="EK540" s="77"/>
      <c r="EL540" s="77"/>
      <c r="EM540" s="77"/>
      <c r="EN540" s="77"/>
      <c r="EO540" s="77"/>
      <c r="EP540" s="77"/>
      <c r="EQ540" s="77"/>
      <c r="ER540" s="77"/>
      <c r="ES540" s="77"/>
      <c r="ET540" s="77"/>
      <c r="EU540" s="77"/>
      <c r="EV540" s="77"/>
      <c r="EW540" s="77"/>
      <c r="EX540" s="77"/>
      <c r="EY540" s="77"/>
      <c r="EZ540" s="77"/>
      <c r="FA540" s="77"/>
      <c r="FB540" s="77"/>
      <c r="FC540" s="77"/>
      <c r="FD540" s="77"/>
      <c r="FE540" s="77"/>
      <c r="FF540" s="77"/>
      <c r="FG540" s="77"/>
      <c r="FH540" s="77"/>
    </row>
    <row r="541" spans="1:164" ht="14" x14ac:dyDescent="0.15">
      <c r="A541" s="85"/>
      <c r="B541" s="85"/>
      <c r="C541" s="85"/>
      <c r="D541" s="85"/>
      <c r="E541" s="85"/>
      <c r="F541" s="85"/>
      <c r="G541" s="85"/>
      <c r="H541" s="85"/>
      <c r="I541" s="85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  <c r="EJ541" s="77"/>
      <c r="EK541" s="77"/>
      <c r="EL541" s="77"/>
      <c r="EM541" s="77"/>
      <c r="EN541" s="77"/>
      <c r="EO541" s="77"/>
      <c r="EP541" s="77"/>
      <c r="EQ541" s="77"/>
      <c r="ER541" s="77"/>
      <c r="ES541" s="77"/>
      <c r="ET541" s="77"/>
      <c r="EU541" s="77"/>
      <c r="EV541" s="77"/>
      <c r="EW541" s="77"/>
      <c r="EX541" s="77"/>
      <c r="EY541" s="77"/>
      <c r="EZ541" s="77"/>
      <c r="FA541" s="77"/>
      <c r="FB541" s="77"/>
      <c r="FC541" s="77"/>
      <c r="FD541" s="77"/>
      <c r="FE541" s="77"/>
      <c r="FF541" s="77"/>
      <c r="FG541" s="77"/>
      <c r="FH541" s="77"/>
    </row>
    <row r="542" spans="1:164" ht="14" x14ac:dyDescent="0.15">
      <c r="A542" s="85"/>
      <c r="B542" s="85"/>
      <c r="C542" s="85"/>
      <c r="D542" s="85"/>
      <c r="E542" s="85"/>
      <c r="F542" s="85"/>
      <c r="G542" s="85"/>
      <c r="H542" s="85"/>
      <c r="I542" s="85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7"/>
      <c r="EL542" s="77"/>
      <c r="EM542" s="77"/>
      <c r="EN542" s="77"/>
      <c r="EO542" s="77"/>
      <c r="EP542" s="77"/>
      <c r="EQ542" s="77"/>
      <c r="ER542" s="77"/>
      <c r="ES542" s="77"/>
      <c r="ET542" s="77"/>
      <c r="EU542" s="77"/>
      <c r="EV542" s="77"/>
      <c r="EW542" s="77"/>
      <c r="EX542" s="77"/>
      <c r="EY542" s="77"/>
      <c r="EZ542" s="77"/>
      <c r="FA542" s="77"/>
      <c r="FB542" s="77"/>
      <c r="FC542" s="77"/>
      <c r="FD542" s="77"/>
      <c r="FE542" s="77"/>
      <c r="FF542" s="77"/>
      <c r="FG542" s="77"/>
      <c r="FH542" s="77"/>
    </row>
    <row r="543" spans="1:164" ht="14" x14ac:dyDescent="0.15">
      <c r="A543" s="85"/>
      <c r="B543" s="85"/>
      <c r="C543" s="85"/>
      <c r="D543" s="85"/>
      <c r="E543" s="85"/>
      <c r="F543" s="85"/>
      <c r="G543" s="85"/>
      <c r="H543" s="85"/>
      <c r="I543" s="85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  <c r="EJ543" s="77"/>
      <c r="EK543" s="77"/>
      <c r="EL543" s="77"/>
      <c r="EM543" s="77"/>
      <c r="EN543" s="77"/>
      <c r="EO543" s="77"/>
      <c r="EP543" s="77"/>
      <c r="EQ543" s="77"/>
      <c r="ER543" s="77"/>
      <c r="ES543" s="77"/>
      <c r="ET543" s="77"/>
      <c r="EU543" s="77"/>
      <c r="EV543" s="77"/>
      <c r="EW543" s="77"/>
      <c r="EX543" s="77"/>
      <c r="EY543" s="77"/>
      <c r="EZ543" s="77"/>
      <c r="FA543" s="77"/>
      <c r="FB543" s="77"/>
      <c r="FC543" s="77"/>
      <c r="FD543" s="77"/>
      <c r="FE543" s="77"/>
      <c r="FF543" s="77"/>
      <c r="FG543" s="77"/>
      <c r="FH543" s="77"/>
    </row>
    <row r="544" spans="1:164" ht="14" x14ac:dyDescent="0.15">
      <c r="A544" s="85"/>
      <c r="B544" s="85"/>
      <c r="C544" s="85"/>
      <c r="D544" s="85"/>
      <c r="E544" s="85"/>
      <c r="F544" s="85"/>
      <c r="G544" s="85"/>
      <c r="H544" s="85"/>
      <c r="I544" s="85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  <c r="EJ544" s="77"/>
      <c r="EK544" s="77"/>
      <c r="EL544" s="77"/>
      <c r="EM544" s="77"/>
      <c r="EN544" s="77"/>
      <c r="EO544" s="77"/>
      <c r="EP544" s="77"/>
      <c r="EQ544" s="77"/>
      <c r="ER544" s="77"/>
      <c r="ES544" s="77"/>
      <c r="ET544" s="77"/>
      <c r="EU544" s="77"/>
      <c r="EV544" s="77"/>
      <c r="EW544" s="77"/>
      <c r="EX544" s="77"/>
      <c r="EY544" s="77"/>
      <c r="EZ544" s="77"/>
      <c r="FA544" s="77"/>
      <c r="FB544" s="77"/>
      <c r="FC544" s="77"/>
      <c r="FD544" s="77"/>
      <c r="FE544" s="77"/>
      <c r="FF544" s="77"/>
      <c r="FG544" s="77"/>
      <c r="FH544" s="77"/>
    </row>
    <row r="545" spans="1:164" ht="14" x14ac:dyDescent="0.15">
      <c r="A545" s="85"/>
      <c r="B545" s="85"/>
      <c r="C545" s="85"/>
      <c r="D545" s="85"/>
      <c r="E545" s="85"/>
      <c r="F545" s="85"/>
      <c r="G545" s="85"/>
      <c r="H545" s="85"/>
      <c r="I545" s="85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7"/>
      <c r="EK545" s="77"/>
      <c r="EL545" s="77"/>
      <c r="EM545" s="77"/>
      <c r="EN545" s="77"/>
      <c r="EO545" s="77"/>
      <c r="EP545" s="77"/>
      <c r="EQ545" s="77"/>
      <c r="ER545" s="77"/>
      <c r="ES545" s="77"/>
      <c r="ET545" s="77"/>
      <c r="EU545" s="77"/>
      <c r="EV545" s="77"/>
      <c r="EW545" s="77"/>
      <c r="EX545" s="77"/>
      <c r="EY545" s="77"/>
      <c r="EZ545" s="77"/>
      <c r="FA545" s="77"/>
      <c r="FB545" s="77"/>
      <c r="FC545" s="77"/>
      <c r="FD545" s="77"/>
      <c r="FE545" s="77"/>
      <c r="FF545" s="77"/>
      <c r="FG545" s="77"/>
      <c r="FH545" s="77"/>
    </row>
  </sheetData>
  <sheetProtection algorithmName="SHA-512" hashValue="2AbRMRSxe5prwAOU0UHwdw5LZebUCqB6O5ATou323H1b0/hks14t+oPLkr37BNezIYu+ba0EoeufKzthZBPTOw==" saltValue="AVModlWI4uFjGl+zcmlW+g==" spinCount="100000" sheet="1" objects="1" scenarios="1"/>
  <phoneticPr fontId="3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4F64B-36FA-E14C-A8E0-897ACA0A436B}">
  <sheetPr codeName="Sheet60"/>
  <dimension ref="A1:BY47"/>
  <sheetViews>
    <sheetView zoomScale="150" zoomScaleNormal="150" zoomScalePageLayoutView="120" workbookViewId="0">
      <pane xSplit="12" ySplit="1" topLeftCell="M2" activePane="bottomRight" state="frozen"/>
      <selection activeCell="A49" sqref="A49:XFD95"/>
      <selection pane="topRight" activeCell="A49" sqref="A49:XFD95"/>
      <selection pane="bottomLeft" activeCell="A49" sqref="A49:XFD95"/>
      <selection pane="bottomRight" activeCell="A49" sqref="A49:XFD95"/>
    </sheetView>
  </sheetViews>
  <sheetFormatPr baseColWidth="10" defaultRowHeight="13" x14ac:dyDescent="0.15"/>
  <cols>
    <col min="3" max="3" width="6.33203125" customWidth="1"/>
    <col min="5" max="5" width="5.5" customWidth="1"/>
    <col min="7" max="7" width="13.164062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353" t="s">
        <v>1013</v>
      </c>
      <c r="AV1" s="354" t="s">
        <v>1014</v>
      </c>
      <c r="AW1" s="355" t="s">
        <v>1015</v>
      </c>
      <c r="AX1" s="354" t="s">
        <v>1016</v>
      </c>
      <c r="AY1" s="356" t="s">
        <v>1017</v>
      </c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30">
        <v>1911</v>
      </c>
      <c r="B2" s="370">
        <v>43754</v>
      </c>
      <c r="C2" s="332" t="s">
        <v>821</v>
      </c>
      <c r="D2" s="330" t="s">
        <v>837</v>
      </c>
      <c r="E2" s="330">
        <v>1</v>
      </c>
      <c r="F2" s="330" t="s">
        <v>823</v>
      </c>
      <c r="G2" s="333">
        <v>43742</v>
      </c>
      <c r="H2" s="334" t="s">
        <v>824</v>
      </c>
      <c r="I2" s="334" t="s">
        <v>825</v>
      </c>
      <c r="J2" s="334">
        <v>1</v>
      </c>
      <c r="K2" s="330" t="s">
        <v>838</v>
      </c>
      <c r="L2" s="330" t="s">
        <v>839</v>
      </c>
      <c r="M2" s="335">
        <v>134.19999999999999</v>
      </c>
      <c r="N2" s="335">
        <v>29.381818181818179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9" t="s">
        <v>828</v>
      </c>
      <c r="AR2" s="334" t="s">
        <v>825</v>
      </c>
      <c r="AS2" s="334"/>
      <c r="AT2" s="334"/>
      <c r="AU2" s="334">
        <v>5</v>
      </c>
      <c r="AV2" s="334"/>
      <c r="AW2" s="334"/>
      <c r="AX2" s="334"/>
      <c r="AY2" s="334"/>
      <c r="AZ2" s="334" t="s">
        <v>840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>
        <v>12</v>
      </c>
      <c r="BO2" s="334" t="s">
        <v>825</v>
      </c>
      <c r="BP2" s="338"/>
      <c r="BQ2" s="334"/>
      <c r="BR2" s="334"/>
      <c r="BS2" s="330"/>
      <c r="BT2" s="330"/>
      <c r="BU2" s="334"/>
      <c r="BV2" s="334" t="s">
        <v>825</v>
      </c>
      <c r="BW2" s="334"/>
      <c r="BX2" s="330" t="s">
        <v>841</v>
      </c>
      <c r="BY2" s="275" t="s">
        <v>1074</v>
      </c>
    </row>
    <row r="3" spans="1:77" x14ac:dyDescent="0.15">
      <c r="A3" s="330">
        <v>406</v>
      </c>
      <c r="B3" s="370">
        <v>43754</v>
      </c>
      <c r="C3" s="332" t="s">
        <v>26</v>
      </c>
      <c r="D3" s="330" t="s">
        <v>114</v>
      </c>
      <c r="E3" s="330">
        <v>1</v>
      </c>
      <c r="F3" s="330" t="s">
        <v>28</v>
      </c>
      <c r="G3" s="333">
        <v>43646</v>
      </c>
      <c r="H3" s="334" t="s">
        <v>387</v>
      </c>
      <c r="I3" s="334" t="s">
        <v>390</v>
      </c>
      <c r="J3" s="334">
        <v>2</v>
      </c>
      <c r="K3" s="330" t="s">
        <v>110</v>
      </c>
      <c r="L3" s="330" t="s">
        <v>1019</v>
      </c>
      <c r="M3" s="335">
        <v>124</v>
      </c>
      <c r="N3" s="335">
        <v>29.75454545454545</v>
      </c>
      <c r="O3" s="330" t="s">
        <v>453</v>
      </c>
      <c r="P3" s="340">
        <v>45500</v>
      </c>
      <c r="Q3" s="335">
        <v>39.454545454545453</v>
      </c>
      <c r="R3" s="34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6"/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9" t="s">
        <v>173</v>
      </c>
      <c r="AR3" s="334" t="s">
        <v>30</v>
      </c>
      <c r="AS3" s="334"/>
      <c r="AT3" s="334"/>
      <c r="AU3" s="334">
        <v>5.2</v>
      </c>
      <c r="AV3" s="334"/>
      <c r="AW3" s="334"/>
      <c r="AX3" s="334"/>
      <c r="AY3" s="334"/>
      <c r="AZ3" s="334" t="s">
        <v>34</v>
      </c>
      <c r="BA3" s="330"/>
      <c r="BB3" s="334">
        <v>0</v>
      </c>
      <c r="BC3" s="334">
        <v>0</v>
      </c>
      <c r="BD3" s="334">
        <v>2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30</v>
      </c>
      <c r="BP3" s="338"/>
      <c r="BQ3" s="334"/>
      <c r="BR3" s="334"/>
      <c r="BS3" s="330"/>
      <c r="BT3" s="330"/>
      <c r="BU3" s="334"/>
      <c r="BV3" s="334" t="s">
        <v>30</v>
      </c>
      <c r="BW3" s="334"/>
      <c r="BX3" s="330"/>
      <c r="BY3" s="339" t="s">
        <v>1036</v>
      </c>
    </row>
    <row r="4" spans="1:77" x14ac:dyDescent="0.15">
      <c r="A4" s="330">
        <v>671</v>
      </c>
      <c r="B4" s="370">
        <v>43754</v>
      </c>
      <c r="C4" s="332" t="s">
        <v>325</v>
      </c>
      <c r="D4" s="330" t="s">
        <v>326</v>
      </c>
      <c r="E4" s="330">
        <v>1</v>
      </c>
      <c r="F4" s="330" t="s">
        <v>327</v>
      </c>
      <c r="G4" s="333">
        <v>43692</v>
      </c>
      <c r="H4" s="334" t="s">
        <v>342</v>
      </c>
      <c r="I4" s="334" t="s">
        <v>328</v>
      </c>
      <c r="J4" s="334">
        <v>3</v>
      </c>
      <c r="K4" s="330" t="s">
        <v>348</v>
      </c>
      <c r="L4" s="330" t="s">
        <v>952</v>
      </c>
      <c r="M4" s="335">
        <v>130</v>
      </c>
      <c r="N4" s="335">
        <v>33.354545454545452</v>
      </c>
      <c r="O4" s="330"/>
      <c r="P4" s="330"/>
      <c r="Q4" s="336"/>
      <c r="R4" s="330"/>
      <c r="S4" s="336"/>
      <c r="T4" s="330"/>
      <c r="U4" s="330"/>
      <c r="V4" s="336"/>
      <c r="W4" s="336"/>
      <c r="X4" s="330"/>
      <c r="Y4" s="330"/>
      <c r="Z4" s="330"/>
      <c r="AA4" s="330"/>
      <c r="AB4" s="330"/>
      <c r="AC4" s="330"/>
      <c r="AD4" s="330"/>
      <c r="AE4" s="336"/>
      <c r="AF4" s="336"/>
      <c r="AG4" s="330"/>
      <c r="AH4" s="330"/>
      <c r="AI4" s="336"/>
      <c r="AJ4" s="330"/>
      <c r="AK4" s="330"/>
      <c r="AL4" s="330"/>
      <c r="AM4" s="330"/>
      <c r="AN4" s="336"/>
      <c r="AO4" s="337"/>
      <c r="AP4" s="336"/>
      <c r="AQ4" s="339" t="s">
        <v>332</v>
      </c>
      <c r="AR4" s="334" t="s">
        <v>328</v>
      </c>
      <c r="AS4" s="334"/>
      <c r="AT4" s="334"/>
      <c r="AU4" s="334">
        <v>7.26</v>
      </c>
      <c r="AV4" s="334"/>
      <c r="AW4" s="334"/>
      <c r="AX4" s="334"/>
      <c r="AY4" s="334"/>
      <c r="AZ4" s="334" t="s">
        <v>334</v>
      </c>
      <c r="BA4" s="330"/>
      <c r="BB4" s="334">
        <v>7</v>
      </c>
      <c r="BC4" s="334">
        <v>0</v>
      </c>
      <c r="BD4" s="334">
        <v>0</v>
      </c>
      <c r="BE4" s="334">
        <v>0</v>
      </c>
      <c r="BF4" s="334">
        <v>0</v>
      </c>
      <c r="BG4" s="334">
        <v>0</v>
      </c>
      <c r="BH4" s="334">
        <v>0</v>
      </c>
      <c r="BI4" s="334">
        <v>0</v>
      </c>
      <c r="BJ4" s="334">
        <v>0</v>
      </c>
      <c r="BK4" s="334">
        <v>0</v>
      </c>
      <c r="BL4" s="334"/>
      <c r="BM4" s="334"/>
      <c r="BN4" s="334">
        <v>24</v>
      </c>
      <c r="BO4" s="334" t="s">
        <v>328</v>
      </c>
      <c r="BP4" s="338"/>
      <c r="BQ4" s="334"/>
      <c r="BR4" s="334"/>
      <c r="BS4" s="330"/>
      <c r="BT4" s="330"/>
      <c r="BU4" s="334"/>
      <c r="BV4" s="334" t="s">
        <v>328</v>
      </c>
      <c r="BW4" s="334"/>
      <c r="BX4" s="330"/>
      <c r="BY4" s="339" t="s">
        <v>1039</v>
      </c>
    </row>
    <row r="5" spans="1:77" x14ac:dyDescent="0.15">
      <c r="A5" s="330">
        <v>1316</v>
      </c>
      <c r="B5" s="370">
        <v>43754</v>
      </c>
      <c r="C5" s="332" t="s">
        <v>821</v>
      </c>
      <c r="D5" s="330" t="s">
        <v>837</v>
      </c>
      <c r="E5" s="330">
        <v>1</v>
      </c>
      <c r="F5" s="330" t="s">
        <v>823</v>
      </c>
      <c r="G5" s="333">
        <v>43646</v>
      </c>
      <c r="H5" s="334" t="s">
        <v>824</v>
      </c>
      <c r="I5" s="334" t="s">
        <v>825</v>
      </c>
      <c r="J5" s="334">
        <v>4</v>
      </c>
      <c r="K5" s="330" t="s">
        <v>845</v>
      </c>
      <c r="L5" s="330" t="s">
        <v>846</v>
      </c>
      <c r="M5" s="335">
        <v>139.41818181818181</v>
      </c>
      <c r="N5" s="335">
        <v>29.954545454545453</v>
      </c>
      <c r="O5" s="330"/>
      <c r="P5" s="330"/>
      <c r="Q5" s="336"/>
      <c r="R5" s="330"/>
      <c r="S5" s="336"/>
      <c r="T5" s="330"/>
      <c r="U5" s="330"/>
      <c r="V5" s="336"/>
      <c r="W5" s="336"/>
      <c r="X5" s="330"/>
      <c r="Y5" s="330"/>
      <c r="Z5" s="330"/>
      <c r="AA5" s="330"/>
      <c r="AB5" s="330"/>
      <c r="AC5" s="330"/>
      <c r="AD5" s="330"/>
      <c r="AE5" s="336"/>
      <c r="AF5" s="336"/>
      <c r="AG5" s="330"/>
      <c r="AH5" s="330"/>
      <c r="AI5" s="336"/>
      <c r="AJ5" s="330"/>
      <c r="AK5" s="330"/>
      <c r="AL5" s="330"/>
      <c r="AM5" s="330"/>
      <c r="AN5" s="336"/>
      <c r="AO5" s="337"/>
      <c r="AP5" s="336"/>
      <c r="AQ5" s="339" t="s">
        <v>828</v>
      </c>
      <c r="AR5" s="334" t="s">
        <v>825</v>
      </c>
      <c r="AS5" s="334"/>
      <c r="AT5" s="334"/>
      <c r="AU5" s="334">
        <v>5</v>
      </c>
      <c r="AV5" s="334"/>
      <c r="AW5" s="334"/>
      <c r="AX5" s="334"/>
      <c r="AY5" s="334"/>
      <c r="AZ5" s="334" t="s">
        <v>840</v>
      </c>
      <c r="BA5" s="330"/>
      <c r="BB5" s="334">
        <v>0</v>
      </c>
      <c r="BC5" s="334">
        <v>0</v>
      </c>
      <c r="BD5" s="334">
        <v>0</v>
      </c>
      <c r="BE5" s="334">
        <v>0</v>
      </c>
      <c r="BF5" s="334">
        <v>0</v>
      </c>
      <c r="BG5" s="334">
        <v>0</v>
      </c>
      <c r="BH5" s="334">
        <v>0</v>
      </c>
      <c r="BI5" s="334">
        <v>0</v>
      </c>
      <c r="BJ5" s="334">
        <v>0</v>
      </c>
      <c r="BK5" s="334">
        <v>0</v>
      </c>
      <c r="BL5" s="334"/>
      <c r="BM5" s="334"/>
      <c r="BN5" s="334">
        <v>12</v>
      </c>
      <c r="BO5" s="334" t="s">
        <v>825</v>
      </c>
      <c r="BP5" s="338"/>
      <c r="BQ5" s="334"/>
      <c r="BR5" s="334"/>
      <c r="BS5" s="330"/>
      <c r="BT5" s="274"/>
      <c r="BU5" s="334"/>
      <c r="BV5" s="334" t="s">
        <v>825</v>
      </c>
      <c r="BW5" s="334"/>
      <c r="BX5" s="330"/>
      <c r="BY5" s="339" t="s">
        <v>1042</v>
      </c>
    </row>
    <row r="6" spans="1:77" x14ac:dyDescent="0.15">
      <c r="A6" s="330">
        <v>1478</v>
      </c>
      <c r="B6" s="370">
        <v>43754</v>
      </c>
      <c r="C6" s="332" t="s">
        <v>821</v>
      </c>
      <c r="D6" s="330" t="s">
        <v>837</v>
      </c>
      <c r="E6" s="330">
        <v>1</v>
      </c>
      <c r="F6" s="330" t="s">
        <v>823</v>
      </c>
      <c r="G6" s="333">
        <v>43677</v>
      </c>
      <c r="H6" s="334" t="s">
        <v>824</v>
      </c>
      <c r="I6" s="334" t="s">
        <v>825</v>
      </c>
      <c r="J6" s="334">
        <v>5</v>
      </c>
      <c r="K6" s="330" t="s">
        <v>848</v>
      </c>
      <c r="L6" s="330" t="s">
        <v>849</v>
      </c>
      <c r="M6" s="335">
        <v>144.48181818181817</v>
      </c>
      <c r="N6" s="335">
        <v>32.790909090909089</v>
      </c>
      <c r="O6" s="330"/>
      <c r="P6" s="330"/>
      <c r="Q6" s="336"/>
      <c r="R6" s="330"/>
      <c r="S6" s="336"/>
      <c r="T6" s="330"/>
      <c r="U6" s="330"/>
      <c r="V6" s="336"/>
      <c r="W6" s="336"/>
      <c r="X6" s="335"/>
      <c r="Y6" s="335"/>
      <c r="Z6" s="335"/>
      <c r="AA6" s="335"/>
      <c r="AB6" s="335"/>
      <c r="AC6" s="335"/>
      <c r="AD6" s="335"/>
      <c r="AE6" s="336"/>
      <c r="AF6" s="336"/>
      <c r="AG6" s="330"/>
      <c r="AH6" s="330"/>
      <c r="AI6" s="336"/>
      <c r="AJ6" s="330"/>
      <c r="AK6" s="330"/>
      <c r="AL6" s="330"/>
      <c r="AM6" s="330"/>
      <c r="AN6" s="336"/>
      <c r="AO6" s="337"/>
      <c r="AP6" s="336"/>
      <c r="AQ6" s="339" t="s">
        <v>828</v>
      </c>
      <c r="AR6" s="334" t="s">
        <v>825</v>
      </c>
      <c r="AS6" s="334"/>
      <c r="AT6" s="334"/>
      <c r="AU6" s="334">
        <v>5</v>
      </c>
      <c r="AV6" s="334"/>
      <c r="AW6" s="334"/>
      <c r="AX6" s="334"/>
      <c r="AY6" s="334"/>
      <c r="AZ6" s="334" t="s">
        <v>840</v>
      </c>
      <c r="BA6" s="330"/>
      <c r="BB6" s="334">
        <v>0</v>
      </c>
      <c r="BC6" s="334">
        <v>0</v>
      </c>
      <c r="BD6" s="334">
        <v>0</v>
      </c>
      <c r="BE6" s="334">
        <v>0</v>
      </c>
      <c r="BF6" s="334">
        <v>0</v>
      </c>
      <c r="BG6" s="334">
        <v>0</v>
      </c>
      <c r="BH6" s="334">
        <v>0</v>
      </c>
      <c r="BI6" s="334">
        <v>0</v>
      </c>
      <c r="BJ6" s="334">
        <v>0</v>
      </c>
      <c r="BK6" s="334">
        <v>0</v>
      </c>
      <c r="BL6" s="334"/>
      <c r="BM6" s="334"/>
      <c r="BN6" s="334"/>
      <c r="BO6" s="334" t="s">
        <v>825</v>
      </c>
      <c r="BP6" s="338"/>
      <c r="BQ6" s="334"/>
      <c r="BR6" s="334"/>
      <c r="BS6" s="274"/>
      <c r="BT6" s="274"/>
      <c r="BU6" s="334"/>
      <c r="BV6" s="334" t="s">
        <v>825</v>
      </c>
      <c r="BW6" s="334">
        <v>1</v>
      </c>
      <c r="BX6" s="274"/>
      <c r="BY6" s="345" t="s">
        <v>1045</v>
      </c>
    </row>
    <row r="7" spans="1:77" x14ac:dyDescent="0.15">
      <c r="A7" s="330">
        <v>575</v>
      </c>
      <c r="B7" s="370">
        <v>43754</v>
      </c>
      <c r="C7" s="332" t="s">
        <v>325</v>
      </c>
      <c r="D7" s="330" t="s">
        <v>326</v>
      </c>
      <c r="E7" s="330">
        <v>1</v>
      </c>
      <c r="F7" s="330" t="s">
        <v>327</v>
      </c>
      <c r="G7" s="333">
        <v>43727</v>
      </c>
      <c r="H7" s="334" t="s">
        <v>342</v>
      </c>
      <c r="I7" s="334" t="s">
        <v>328</v>
      </c>
      <c r="J7" s="334">
        <v>6</v>
      </c>
      <c r="K7" s="330" t="s">
        <v>371</v>
      </c>
      <c r="L7" s="330" t="s">
        <v>472</v>
      </c>
      <c r="M7" s="335">
        <v>95.454545454545453</v>
      </c>
      <c r="N7" s="335">
        <v>26.818181818181817</v>
      </c>
      <c r="O7" s="330"/>
      <c r="P7" s="330"/>
      <c r="Q7" s="336"/>
      <c r="R7" s="330"/>
      <c r="S7" s="336"/>
      <c r="T7" s="330"/>
      <c r="U7" s="330"/>
      <c r="V7" s="336"/>
      <c r="W7" s="336"/>
      <c r="X7" s="330"/>
      <c r="Y7" s="330"/>
      <c r="Z7" s="330"/>
      <c r="AA7" s="330"/>
      <c r="AB7" s="330"/>
      <c r="AC7" s="330"/>
      <c r="AD7" s="330"/>
      <c r="AE7" s="336"/>
      <c r="AF7" s="336"/>
      <c r="AG7" s="330"/>
      <c r="AH7" s="330"/>
      <c r="AI7" s="336"/>
      <c r="AJ7" s="330"/>
      <c r="AK7" s="330"/>
      <c r="AL7" s="330"/>
      <c r="AM7" s="330"/>
      <c r="AN7" s="336"/>
      <c r="AO7" s="337"/>
      <c r="AP7" s="336"/>
      <c r="AQ7" s="330" t="s">
        <v>332</v>
      </c>
      <c r="AR7" s="334" t="s">
        <v>328</v>
      </c>
      <c r="AS7" s="334"/>
      <c r="AT7" s="334"/>
      <c r="AU7" s="334">
        <v>5</v>
      </c>
      <c r="AV7" s="334"/>
      <c r="AW7" s="334"/>
      <c r="AX7" s="334"/>
      <c r="AY7" s="334"/>
      <c r="AZ7" s="334" t="s">
        <v>334</v>
      </c>
      <c r="BA7" s="330"/>
      <c r="BB7" s="334">
        <v>0</v>
      </c>
      <c r="BC7" s="334">
        <v>0</v>
      </c>
      <c r="BD7" s="334">
        <v>0</v>
      </c>
      <c r="BE7" s="334">
        <v>0</v>
      </c>
      <c r="BF7" s="334">
        <v>0</v>
      </c>
      <c r="BG7" s="334">
        <v>0</v>
      </c>
      <c r="BH7" s="334">
        <v>0</v>
      </c>
      <c r="BI7" s="334">
        <v>0</v>
      </c>
      <c r="BJ7" s="334">
        <v>0</v>
      </c>
      <c r="BK7" s="334">
        <v>0</v>
      </c>
      <c r="BL7" s="334"/>
      <c r="BM7" s="334"/>
      <c r="BN7" s="334"/>
      <c r="BO7" s="334" t="s">
        <v>328</v>
      </c>
      <c r="BP7" s="342">
        <v>177.21818181818179</v>
      </c>
      <c r="BQ7" s="334"/>
      <c r="BR7" s="343"/>
      <c r="BS7" s="274"/>
      <c r="BT7" s="274"/>
      <c r="BU7" s="274"/>
      <c r="BV7" s="334" t="s">
        <v>328</v>
      </c>
      <c r="BW7" s="334"/>
      <c r="BX7" s="330" t="s">
        <v>852</v>
      </c>
      <c r="BY7" s="330" t="s">
        <v>1077</v>
      </c>
    </row>
    <row r="8" spans="1:77" x14ac:dyDescent="0.15">
      <c r="A8" s="330">
        <v>1134</v>
      </c>
      <c r="B8" s="370">
        <v>43754</v>
      </c>
      <c r="C8" s="332" t="s">
        <v>959</v>
      </c>
      <c r="D8" s="330" t="s">
        <v>960</v>
      </c>
      <c r="E8" s="330">
        <v>1</v>
      </c>
      <c r="F8" s="330" t="s">
        <v>961</v>
      </c>
      <c r="G8" s="333">
        <v>43646</v>
      </c>
      <c r="H8" s="334" t="s">
        <v>962</v>
      </c>
      <c r="I8" s="334" t="s">
        <v>963</v>
      </c>
      <c r="J8" s="334">
        <v>7</v>
      </c>
      <c r="K8" s="330" t="s">
        <v>964</v>
      </c>
      <c r="L8" s="330" t="s">
        <v>618</v>
      </c>
      <c r="M8" s="335">
        <v>120.62727272727271</v>
      </c>
      <c r="N8" s="335">
        <v>33.690909090909088</v>
      </c>
      <c r="O8" s="330" t="s">
        <v>453</v>
      </c>
      <c r="P8" s="340">
        <v>3822</v>
      </c>
      <c r="Q8" s="335">
        <v>35.372727272727268</v>
      </c>
      <c r="R8" s="340"/>
      <c r="S8" s="336"/>
      <c r="T8" s="330"/>
      <c r="U8" s="330"/>
      <c r="V8" s="336"/>
      <c r="W8" s="336"/>
      <c r="X8" s="330"/>
      <c r="Y8" s="330"/>
      <c r="Z8" s="330"/>
      <c r="AA8" s="330"/>
      <c r="AB8" s="330"/>
      <c r="AC8" s="330"/>
      <c r="AD8" s="330"/>
      <c r="AE8" s="336"/>
      <c r="AF8" s="336"/>
      <c r="AG8" s="330"/>
      <c r="AH8" s="330"/>
      <c r="AI8" s="336"/>
      <c r="AJ8" s="330"/>
      <c r="AK8" s="330"/>
      <c r="AL8" s="330"/>
      <c r="AM8" s="330"/>
      <c r="AN8" s="336"/>
      <c r="AO8" s="337"/>
      <c r="AP8" s="336"/>
      <c r="AQ8" s="339" t="s">
        <v>966</v>
      </c>
      <c r="AR8" s="334" t="s">
        <v>963</v>
      </c>
      <c r="AS8" s="334"/>
      <c r="AT8" s="334"/>
      <c r="AU8" s="334">
        <v>5.5</v>
      </c>
      <c r="AV8" s="334"/>
      <c r="AW8" s="334"/>
      <c r="AX8" s="334"/>
      <c r="AY8" s="334"/>
      <c r="AZ8" s="334" t="s">
        <v>967</v>
      </c>
      <c r="BA8" s="330"/>
      <c r="BB8" s="334">
        <v>0</v>
      </c>
      <c r="BC8" s="334">
        <v>0</v>
      </c>
      <c r="BD8" s="334">
        <v>0</v>
      </c>
      <c r="BE8" s="334">
        <v>0</v>
      </c>
      <c r="BF8" s="334">
        <v>0</v>
      </c>
      <c r="BG8" s="334">
        <v>0</v>
      </c>
      <c r="BH8" s="334">
        <v>0</v>
      </c>
      <c r="BI8" s="334">
        <v>0</v>
      </c>
      <c r="BJ8" s="334">
        <v>0</v>
      </c>
      <c r="BK8" s="334">
        <v>0</v>
      </c>
      <c r="BL8" s="334"/>
      <c r="BM8" s="334"/>
      <c r="BN8" s="334"/>
      <c r="BO8" s="334" t="s">
        <v>963</v>
      </c>
      <c r="BP8" s="338"/>
      <c r="BQ8" s="334"/>
      <c r="BR8" s="334"/>
      <c r="BS8" s="274"/>
      <c r="BT8" s="274"/>
      <c r="BU8" s="274"/>
      <c r="BV8" s="334" t="s">
        <v>963</v>
      </c>
      <c r="BW8" s="334"/>
      <c r="BX8" s="330"/>
      <c r="BY8" s="330" t="s">
        <v>1048</v>
      </c>
    </row>
    <row r="9" spans="1:77" x14ac:dyDescent="0.15">
      <c r="A9" s="330">
        <v>161</v>
      </c>
      <c r="B9" s="370">
        <v>43754</v>
      </c>
      <c r="C9" s="332" t="s">
        <v>821</v>
      </c>
      <c r="D9" s="330" t="s">
        <v>837</v>
      </c>
      <c r="E9" s="330">
        <v>1</v>
      </c>
      <c r="F9" s="330" t="s">
        <v>823</v>
      </c>
      <c r="G9" s="344">
        <v>43646</v>
      </c>
      <c r="H9" s="334" t="s">
        <v>387</v>
      </c>
      <c r="I9" s="334" t="s">
        <v>390</v>
      </c>
      <c r="J9" s="334">
        <v>8</v>
      </c>
      <c r="K9" s="330" t="s">
        <v>857</v>
      </c>
      <c r="L9" s="330" t="s">
        <v>620</v>
      </c>
      <c r="M9" s="335">
        <v>129.92727272727271</v>
      </c>
      <c r="N9" s="335">
        <v>29.918181818181814</v>
      </c>
      <c r="O9" s="330"/>
      <c r="P9" s="330"/>
      <c r="Q9" s="336"/>
      <c r="R9" s="330"/>
      <c r="S9" s="336"/>
      <c r="T9" s="330"/>
      <c r="U9" s="330"/>
      <c r="V9" s="336"/>
      <c r="W9" s="336"/>
      <c r="X9" s="330"/>
      <c r="Y9" s="330"/>
      <c r="Z9" s="330"/>
      <c r="AA9" s="330"/>
      <c r="AB9" s="330"/>
      <c r="AC9" s="330"/>
      <c r="AD9" s="330"/>
      <c r="AE9" s="336"/>
      <c r="AF9" s="336"/>
      <c r="AG9" s="330"/>
      <c r="AH9" s="330"/>
      <c r="AI9" s="336"/>
      <c r="AJ9" s="330"/>
      <c r="AK9" s="330"/>
      <c r="AL9" s="330"/>
      <c r="AM9" s="330"/>
      <c r="AN9" s="336"/>
      <c r="AO9" s="337"/>
      <c r="AP9" s="336"/>
      <c r="AQ9" s="330" t="s">
        <v>828</v>
      </c>
      <c r="AR9" s="334" t="s">
        <v>825</v>
      </c>
      <c r="AS9" s="334"/>
      <c r="AT9" s="334"/>
      <c r="AU9" s="334">
        <v>8</v>
      </c>
      <c r="AV9" s="334"/>
      <c r="AW9" s="334"/>
      <c r="AX9" s="334"/>
      <c r="AY9" s="334"/>
      <c r="AZ9" s="334" t="s">
        <v>825</v>
      </c>
      <c r="BA9" s="330"/>
      <c r="BB9" s="334">
        <v>0</v>
      </c>
      <c r="BC9" s="334">
        <v>0</v>
      </c>
      <c r="BD9" s="334">
        <v>0</v>
      </c>
      <c r="BE9" s="334">
        <v>0</v>
      </c>
      <c r="BF9" s="334">
        <v>0</v>
      </c>
      <c r="BG9" s="334">
        <v>0</v>
      </c>
      <c r="BH9" s="334">
        <v>0</v>
      </c>
      <c r="BI9" s="334">
        <v>0</v>
      </c>
      <c r="BJ9" s="334">
        <v>0</v>
      </c>
      <c r="BK9" s="334">
        <v>0</v>
      </c>
      <c r="BL9" s="334"/>
      <c r="BM9" s="334"/>
      <c r="BN9" s="334"/>
      <c r="BO9" s="334" t="s">
        <v>825</v>
      </c>
      <c r="BP9" s="338"/>
      <c r="BQ9" s="334"/>
      <c r="BR9" s="334"/>
      <c r="BS9" s="330"/>
      <c r="BT9" s="330"/>
      <c r="BU9" s="334"/>
      <c r="BV9" s="334" t="s">
        <v>825</v>
      </c>
      <c r="BW9" s="334">
        <v>1</v>
      </c>
      <c r="BX9" s="330"/>
      <c r="BY9" s="330" t="s">
        <v>1051</v>
      </c>
    </row>
    <row r="10" spans="1:77" x14ac:dyDescent="0.15">
      <c r="A10" s="330">
        <v>1649</v>
      </c>
      <c r="B10" s="370">
        <v>43754</v>
      </c>
      <c r="C10" s="332" t="s">
        <v>959</v>
      </c>
      <c r="D10" s="330" t="s">
        <v>960</v>
      </c>
      <c r="E10" s="330">
        <v>1</v>
      </c>
      <c r="F10" s="330" t="s">
        <v>961</v>
      </c>
      <c r="G10" s="333">
        <v>43670</v>
      </c>
      <c r="H10" s="334" t="s">
        <v>962</v>
      </c>
      <c r="I10" s="334" t="s">
        <v>963</v>
      </c>
      <c r="J10" s="334">
        <v>10</v>
      </c>
      <c r="K10" s="330" t="s">
        <v>973</v>
      </c>
      <c r="L10" s="330" t="s">
        <v>558</v>
      </c>
      <c r="M10" s="335">
        <v>139.40909090909091</v>
      </c>
      <c r="N10" s="335">
        <v>29.554545454545451</v>
      </c>
      <c r="O10" s="330"/>
      <c r="P10" s="330"/>
      <c r="Q10" s="336"/>
      <c r="R10" s="330"/>
      <c r="S10" s="336"/>
      <c r="T10" s="330"/>
      <c r="U10" s="330"/>
      <c r="V10" s="336"/>
      <c r="W10" s="336"/>
      <c r="X10" s="330"/>
      <c r="Y10" s="330"/>
      <c r="Z10" s="330"/>
      <c r="AA10" s="330"/>
      <c r="AB10" s="330"/>
      <c r="AC10" s="330"/>
      <c r="AD10" s="330"/>
      <c r="AE10" s="336"/>
      <c r="AF10" s="336"/>
      <c r="AG10" s="330"/>
      <c r="AH10" s="330"/>
      <c r="AI10" s="336"/>
      <c r="AJ10" s="330"/>
      <c r="AK10" s="330"/>
      <c r="AL10" s="330"/>
      <c r="AM10" s="330"/>
      <c r="AN10" s="336"/>
      <c r="AO10" s="337"/>
      <c r="AP10" s="336"/>
      <c r="AQ10" s="339" t="s">
        <v>966</v>
      </c>
      <c r="AR10" s="334" t="s">
        <v>963</v>
      </c>
      <c r="AS10" s="334"/>
      <c r="AT10" s="334"/>
      <c r="AU10" s="334">
        <v>8</v>
      </c>
      <c r="AV10" s="334"/>
      <c r="AW10" s="334"/>
      <c r="AX10" s="334"/>
      <c r="AY10" s="334"/>
      <c r="AZ10" s="334" t="s">
        <v>974</v>
      </c>
      <c r="BA10" s="330"/>
      <c r="BB10" s="334">
        <v>0</v>
      </c>
      <c r="BC10" s="334">
        <v>0</v>
      </c>
      <c r="BD10" s="334">
        <v>0</v>
      </c>
      <c r="BE10" s="334">
        <v>0</v>
      </c>
      <c r="BF10" s="334">
        <v>0</v>
      </c>
      <c r="BG10" s="334">
        <v>0</v>
      </c>
      <c r="BH10" s="334">
        <v>0</v>
      </c>
      <c r="BI10" s="334">
        <v>0</v>
      </c>
      <c r="BJ10" s="334">
        <v>0</v>
      </c>
      <c r="BK10" s="334">
        <v>0</v>
      </c>
      <c r="BL10" s="334"/>
      <c r="BM10" s="334"/>
      <c r="BN10" s="334"/>
      <c r="BO10" s="334" t="s">
        <v>963</v>
      </c>
      <c r="BP10" s="338"/>
      <c r="BQ10" s="334"/>
      <c r="BR10" s="334"/>
      <c r="BS10" s="274"/>
      <c r="BT10" s="274"/>
      <c r="BU10" s="274"/>
      <c r="BV10" s="334" t="s">
        <v>963</v>
      </c>
      <c r="BW10" s="334"/>
      <c r="BX10" s="330"/>
      <c r="BY10" s="330" t="s">
        <v>1054</v>
      </c>
    </row>
    <row r="11" spans="1:77" x14ac:dyDescent="0.15">
      <c r="A11" s="330">
        <v>2093</v>
      </c>
      <c r="B11" s="370">
        <v>43754</v>
      </c>
      <c r="C11" s="332" t="s">
        <v>821</v>
      </c>
      <c r="D11" s="330" t="s">
        <v>837</v>
      </c>
      <c r="E11" s="330">
        <v>1</v>
      </c>
      <c r="F11" s="330" t="s">
        <v>823</v>
      </c>
      <c r="G11" s="344">
        <v>43677</v>
      </c>
      <c r="H11" s="334" t="s">
        <v>387</v>
      </c>
      <c r="I11" s="334" t="s">
        <v>390</v>
      </c>
      <c r="J11" s="334">
        <v>11</v>
      </c>
      <c r="K11" s="330" t="s">
        <v>875</v>
      </c>
      <c r="L11" s="330" t="s">
        <v>796</v>
      </c>
      <c r="M11" s="335">
        <v>128</v>
      </c>
      <c r="N11" s="335">
        <v>33.127272727272725</v>
      </c>
      <c r="O11" s="330"/>
      <c r="P11" s="330"/>
      <c r="Q11" s="336"/>
      <c r="R11" s="330"/>
      <c r="S11" s="336"/>
      <c r="T11" s="330"/>
      <c r="U11" s="330"/>
      <c r="V11" s="336"/>
      <c r="W11" s="336"/>
      <c r="X11" s="330"/>
      <c r="Y11" s="330"/>
      <c r="Z11" s="330"/>
      <c r="AA11" s="330"/>
      <c r="AB11" s="330"/>
      <c r="AC11" s="330"/>
      <c r="AD11" s="330"/>
      <c r="AE11" s="336"/>
      <c r="AF11" s="336"/>
      <c r="AG11" s="330"/>
      <c r="AH11" s="330"/>
      <c r="AI11" s="336"/>
      <c r="AJ11" s="330"/>
      <c r="AK11" s="330"/>
      <c r="AL11" s="330"/>
      <c r="AM11" s="330"/>
      <c r="AN11" s="336"/>
      <c r="AO11" s="337"/>
      <c r="AP11" s="336"/>
      <c r="AQ11" s="330" t="s">
        <v>828</v>
      </c>
      <c r="AR11" s="334" t="s">
        <v>825</v>
      </c>
      <c r="AS11" s="334"/>
      <c r="AT11" s="334"/>
      <c r="AU11" s="334">
        <v>5.5</v>
      </c>
      <c r="AV11" s="334"/>
      <c r="AW11" s="334"/>
      <c r="AX11" s="334"/>
      <c r="AY11" s="334"/>
      <c r="AZ11" s="334" t="s">
        <v>534</v>
      </c>
      <c r="BA11" s="330"/>
      <c r="BB11" s="334">
        <v>0</v>
      </c>
      <c r="BC11" s="334">
        <v>0</v>
      </c>
      <c r="BD11" s="334">
        <v>0</v>
      </c>
      <c r="BE11" s="334">
        <v>0</v>
      </c>
      <c r="BF11" s="334">
        <v>0</v>
      </c>
      <c r="BG11" s="334">
        <v>0</v>
      </c>
      <c r="BH11" s="334">
        <v>0</v>
      </c>
      <c r="BI11" s="334">
        <v>0</v>
      </c>
      <c r="BJ11" s="334">
        <v>0</v>
      </c>
      <c r="BK11" s="334">
        <v>0</v>
      </c>
      <c r="BL11" s="334"/>
      <c r="BM11" s="334"/>
      <c r="BN11" s="334"/>
      <c r="BO11" s="334" t="s">
        <v>825</v>
      </c>
      <c r="BP11" s="338"/>
      <c r="BQ11" s="334"/>
      <c r="BR11" s="334"/>
      <c r="BS11" s="274"/>
      <c r="BT11" s="274"/>
      <c r="BU11" s="334"/>
      <c r="BV11" s="334" t="s">
        <v>825</v>
      </c>
      <c r="BW11" s="334"/>
      <c r="BX11" s="274"/>
      <c r="BY11" s="330" t="s">
        <v>1057</v>
      </c>
    </row>
    <row r="12" spans="1:77" x14ac:dyDescent="0.15">
      <c r="A12" s="330">
        <v>2024</v>
      </c>
      <c r="B12" s="370">
        <v>43754</v>
      </c>
      <c r="C12" s="332" t="s">
        <v>978</v>
      </c>
      <c r="D12" s="330" t="s">
        <v>970</v>
      </c>
      <c r="E12" s="330">
        <v>1</v>
      </c>
      <c r="F12" s="330" t="s">
        <v>979</v>
      </c>
      <c r="G12" s="333">
        <v>43684</v>
      </c>
      <c r="H12" s="334" t="s">
        <v>962</v>
      </c>
      <c r="I12" s="334" t="s">
        <v>963</v>
      </c>
      <c r="J12" s="334">
        <v>12</v>
      </c>
      <c r="K12" s="330" t="s">
        <v>679</v>
      </c>
      <c r="L12" s="330" t="s">
        <v>882</v>
      </c>
      <c r="M12" s="335">
        <v>120.29090909090907</v>
      </c>
      <c r="N12" s="335">
        <v>33.709090909090904</v>
      </c>
      <c r="O12" s="330"/>
      <c r="P12" s="330"/>
      <c r="Q12" s="336"/>
      <c r="R12" s="330"/>
      <c r="S12" s="336"/>
      <c r="T12" s="330"/>
      <c r="U12" s="330"/>
      <c r="V12" s="336"/>
      <c r="W12" s="336"/>
      <c r="X12" s="330"/>
      <c r="Y12" s="330"/>
      <c r="Z12" s="330"/>
      <c r="AA12" s="330"/>
      <c r="AB12" s="330"/>
      <c r="AC12" s="330"/>
      <c r="AD12" s="330"/>
      <c r="AE12" s="336"/>
      <c r="AF12" s="336"/>
      <c r="AG12" s="330"/>
      <c r="AH12" s="330"/>
      <c r="AI12" s="336"/>
      <c r="AJ12" s="330"/>
      <c r="AK12" s="330"/>
      <c r="AL12" s="330"/>
      <c r="AM12" s="330"/>
      <c r="AN12" s="336"/>
      <c r="AO12" s="337"/>
      <c r="AP12" s="336"/>
      <c r="AQ12" s="330" t="s">
        <v>971</v>
      </c>
      <c r="AR12" s="334" t="s">
        <v>967</v>
      </c>
      <c r="AS12" s="334"/>
      <c r="AT12" s="334"/>
      <c r="AU12" s="334"/>
      <c r="AV12" s="334"/>
      <c r="AW12" s="334"/>
      <c r="AX12" s="334"/>
      <c r="AY12" s="334"/>
      <c r="AZ12" s="334" t="s">
        <v>974</v>
      </c>
      <c r="BA12" s="330"/>
      <c r="BB12" s="334">
        <v>0</v>
      </c>
      <c r="BC12" s="334">
        <v>0</v>
      </c>
      <c r="BD12" s="334">
        <v>0</v>
      </c>
      <c r="BE12" s="334">
        <v>0</v>
      </c>
      <c r="BF12" s="334">
        <v>0</v>
      </c>
      <c r="BG12" s="334">
        <v>0</v>
      </c>
      <c r="BH12" s="334">
        <v>0</v>
      </c>
      <c r="BI12" s="334">
        <v>0</v>
      </c>
      <c r="BJ12" s="334">
        <v>0</v>
      </c>
      <c r="BK12" s="334">
        <v>0</v>
      </c>
      <c r="BL12" s="334"/>
      <c r="BM12" s="334"/>
      <c r="BN12" s="334"/>
      <c r="BO12" s="334" t="s">
        <v>967</v>
      </c>
      <c r="BP12" s="338"/>
      <c r="BQ12" s="334"/>
      <c r="BR12" s="334"/>
      <c r="BS12" s="274"/>
      <c r="BT12" s="274"/>
      <c r="BU12" s="334"/>
      <c r="BV12" s="334" t="s">
        <v>967</v>
      </c>
      <c r="BW12" s="334">
        <v>1</v>
      </c>
      <c r="BX12" s="330"/>
      <c r="BY12" s="330" t="s">
        <v>1060</v>
      </c>
    </row>
    <row r="13" spans="1:77" x14ac:dyDescent="0.15">
      <c r="A13" s="330">
        <v>2207</v>
      </c>
      <c r="B13" s="370">
        <v>43754</v>
      </c>
      <c r="C13" s="332" t="s">
        <v>325</v>
      </c>
      <c r="D13" s="330" t="s">
        <v>326</v>
      </c>
      <c r="E13" s="330">
        <v>1</v>
      </c>
      <c r="F13" s="330" t="s">
        <v>327</v>
      </c>
      <c r="G13" s="333">
        <v>43704</v>
      </c>
      <c r="H13" s="334" t="s">
        <v>342</v>
      </c>
      <c r="I13" s="334" t="s">
        <v>328</v>
      </c>
      <c r="J13" s="334">
        <v>14</v>
      </c>
      <c r="K13" s="330" t="s">
        <v>700</v>
      </c>
      <c r="L13" s="330" t="s">
        <v>1025</v>
      </c>
      <c r="M13" s="335">
        <v>173.89999999999998</v>
      </c>
      <c r="N13" s="335">
        <v>28.199999999999996</v>
      </c>
      <c r="O13" s="330"/>
      <c r="P13" s="330"/>
      <c r="Q13" s="336"/>
      <c r="R13" s="330"/>
      <c r="S13" s="336"/>
      <c r="T13" s="330"/>
      <c r="U13" s="330"/>
      <c r="V13" s="336"/>
      <c r="W13" s="336"/>
      <c r="X13" s="330"/>
      <c r="Y13" s="330"/>
      <c r="Z13" s="330"/>
      <c r="AA13" s="330"/>
      <c r="AB13" s="330"/>
      <c r="AC13" s="330"/>
      <c r="AD13" s="330"/>
      <c r="AE13" s="336"/>
      <c r="AF13" s="336"/>
      <c r="AG13" s="330"/>
      <c r="AH13" s="330"/>
      <c r="AI13" s="336"/>
      <c r="AJ13" s="330"/>
      <c r="AK13" s="330"/>
      <c r="AL13" s="330"/>
      <c r="AM13" s="330"/>
      <c r="AN13" s="336"/>
      <c r="AO13" s="337"/>
      <c r="AP13" s="336"/>
      <c r="AQ13" s="339" t="s">
        <v>332</v>
      </c>
      <c r="AR13" s="334" t="s">
        <v>328</v>
      </c>
      <c r="AS13" s="334"/>
      <c r="AT13" s="334"/>
      <c r="AU13" s="334">
        <v>4.5</v>
      </c>
      <c r="AV13" s="334"/>
      <c r="AW13" s="334"/>
      <c r="AX13" s="334"/>
      <c r="AY13" s="334"/>
      <c r="AZ13" s="334" t="s">
        <v>334</v>
      </c>
      <c r="BA13" s="330"/>
      <c r="BB13" s="334">
        <v>0</v>
      </c>
      <c r="BC13" s="334">
        <v>0</v>
      </c>
      <c r="BD13" s="334">
        <v>0</v>
      </c>
      <c r="BE13" s="334">
        <v>0</v>
      </c>
      <c r="BF13" s="334">
        <v>0</v>
      </c>
      <c r="BG13" s="334">
        <v>0</v>
      </c>
      <c r="BH13" s="334">
        <v>0</v>
      </c>
      <c r="BI13" s="334">
        <v>0</v>
      </c>
      <c r="BJ13" s="334">
        <v>0</v>
      </c>
      <c r="BK13" s="334">
        <v>0</v>
      </c>
      <c r="BL13" s="334"/>
      <c r="BM13" s="334"/>
      <c r="BN13" s="334"/>
      <c r="BO13" s="334" t="s">
        <v>328</v>
      </c>
      <c r="BP13" s="338"/>
      <c r="BQ13" s="334"/>
      <c r="BR13" s="334"/>
      <c r="BS13" s="330"/>
      <c r="BT13" s="330"/>
      <c r="BU13" s="334"/>
      <c r="BV13" s="334" t="s">
        <v>328</v>
      </c>
      <c r="BW13" s="334"/>
      <c r="BX13" s="330"/>
      <c r="BY13" s="330" t="s">
        <v>1063</v>
      </c>
    </row>
    <row r="14" spans="1:77" x14ac:dyDescent="0.15">
      <c r="A14" s="330">
        <v>492</v>
      </c>
      <c r="B14" s="370">
        <v>43754</v>
      </c>
      <c r="C14" s="332" t="s">
        <v>821</v>
      </c>
      <c r="D14" s="330" t="s">
        <v>837</v>
      </c>
      <c r="E14" s="330">
        <v>1</v>
      </c>
      <c r="F14" s="330" t="s">
        <v>823</v>
      </c>
      <c r="G14" s="344">
        <v>43672</v>
      </c>
      <c r="H14" s="334" t="s">
        <v>387</v>
      </c>
      <c r="I14" s="334" t="s">
        <v>390</v>
      </c>
      <c r="J14" s="334">
        <v>15</v>
      </c>
      <c r="K14" s="330" t="s">
        <v>868</v>
      </c>
      <c r="L14" s="330" t="s">
        <v>1082</v>
      </c>
      <c r="M14" s="335">
        <v>100.75454545454545</v>
      </c>
      <c r="N14" s="335">
        <v>28.690909090909088</v>
      </c>
      <c r="O14" s="330"/>
      <c r="P14" s="330"/>
      <c r="Q14" s="336"/>
      <c r="R14" s="330"/>
      <c r="S14" s="336"/>
      <c r="T14" s="330"/>
      <c r="U14" s="330"/>
      <c r="V14" s="336"/>
      <c r="W14" s="336"/>
      <c r="X14" s="330"/>
      <c r="Y14" s="330"/>
      <c r="Z14" s="330"/>
      <c r="AA14" s="330"/>
      <c r="AB14" s="330"/>
      <c r="AC14" s="330"/>
      <c r="AD14" s="330"/>
      <c r="AE14" s="336"/>
      <c r="AF14" s="336"/>
      <c r="AG14" s="330"/>
      <c r="AH14" s="330"/>
      <c r="AI14" s="336"/>
      <c r="AJ14" s="330"/>
      <c r="AK14" s="330"/>
      <c r="AL14" s="330"/>
      <c r="AM14" s="330"/>
      <c r="AN14" s="336"/>
      <c r="AO14" s="337"/>
      <c r="AP14" s="336"/>
      <c r="AQ14" s="330" t="s">
        <v>828</v>
      </c>
      <c r="AR14" s="334" t="s">
        <v>825</v>
      </c>
      <c r="AS14" s="334"/>
      <c r="AT14" s="334"/>
      <c r="AU14" s="334">
        <v>5</v>
      </c>
      <c r="AV14" s="334"/>
      <c r="AW14" s="334"/>
      <c r="AX14" s="334"/>
      <c r="AY14" s="334"/>
      <c r="AZ14" s="334" t="s">
        <v>825</v>
      </c>
      <c r="BA14" s="330"/>
      <c r="BB14" s="334">
        <v>0</v>
      </c>
      <c r="BC14" s="334">
        <v>0</v>
      </c>
      <c r="BD14" s="334">
        <v>0</v>
      </c>
      <c r="BE14" s="334">
        <v>0</v>
      </c>
      <c r="BF14" s="334">
        <v>0</v>
      </c>
      <c r="BG14" s="334">
        <v>0</v>
      </c>
      <c r="BH14" s="334">
        <v>0</v>
      </c>
      <c r="BI14" s="334">
        <v>0</v>
      </c>
      <c r="BJ14" s="334">
        <v>0</v>
      </c>
      <c r="BK14" s="334">
        <v>0</v>
      </c>
      <c r="BL14" s="334"/>
      <c r="BM14" s="334"/>
      <c r="BN14" s="334"/>
      <c r="BO14" s="334" t="s">
        <v>825</v>
      </c>
      <c r="BP14" s="338"/>
      <c r="BQ14" s="334"/>
      <c r="BR14" s="334"/>
      <c r="BS14" s="330"/>
      <c r="BT14" s="330"/>
      <c r="BU14" s="334"/>
      <c r="BV14" s="334" t="s">
        <v>825</v>
      </c>
      <c r="BW14" s="334">
        <v>1</v>
      </c>
      <c r="BX14" s="330"/>
      <c r="BY14" s="330" t="s">
        <v>1078</v>
      </c>
    </row>
    <row r="15" spans="1:77" x14ac:dyDescent="0.15">
      <c r="A15" s="330" t="s">
        <v>1066</v>
      </c>
      <c r="B15" s="370">
        <v>43754</v>
      </c>
      <c r="C15" s="332" t="s">
        <v>821</v>
      </c>
      <c r="D15" s="330" t="s">
        <v>837</v>
      </c>
      <c r="E15" s="330">
        <v>1</v>
      </c>
      <c r="F15" s="330" t="s">
        <v>823</v>
      </c>
      <c r="G15" s="344">
        <v>43707</v>
      </c>
      <c r="H15" s="334" t="s">
        <v>387</v>
      </c>
      <c r="I15" s="334" t="s">
        <v>390</v>
      </c>
      <c r="J15" s="334"/>
      <c r="K15" s="330" t="s">
        <v>801</v>
      </c>
      <c r="L15" s="330" t="s">
        <v>802</v>
      </c>
      <c r="M15" s="335">
        <v>114.99999999999999</v>
      </c>
      <c r="N15" s="335">
        <v>28.954545454545453</v>
      </c>
      <c r="O15" s="330"/>
      <c r="P15" s="330"/>
      <c r="Q15" s="336"/>
      <c r="R15" s="330"/>
      <c r="S15" s="336"/>
      <c r="T15" s="330"/>
      <c r="U15" s="330"/>
      <c r="V15" s="336"/>
      <c r="W15" s="336"/>
      <c r="X15" s="330"/>
      <c r="Y15" s="330"/>
      <c r="Z15" s="330"/>
      <c r="AA15" s="330"/>
      <c r="AB15" s="330"/>
      <c r="AC15" s="330"/>
      <c r="AD15" s="330"/>
      <c r="AE15" s="336"/>
      <c r="AF15" s="336"/>
      <c r="AG15" s="330"/>
      <c r="AH15" s="330"/>
      <c r="AI15" s="336"/>
      <c r="AJ15" s="330"/>
      <c r="AK15" s="330"/>
      <c r="AL15" s="330"/>
      <c r="AM15" s="330"/>
      <c r="AN15" s="336"/>
      <c r="AO15" s="337"/>
      <c r="AP15" s="336"/>
      <c r="AQ15" s="330" t="s">
        <v>828</v>
      </c>
      <c r="AR15" s="334" t="s">
        <v>825</v>
      </c>
      <c r="AS15" s="334"/>
      <c r="AT15" s="334"/>
      <c r="AU15" s="334"/>
      <c r="AV15" s="334"/>
      <c r="AW15" s="334"/>
      <c r="AX15" s="334"/>
      <c r="AY15" s="334"/>
      <c r="AZ15" s="334" t="s">
        <v>825</v>
      </c>
      <c r="BA15" s="330"/>
      <c r="BB15" s="334">
        <v>0</v>
      </c>
      <c r="BC15" s="334">
        <v>0</v>
      </c>
      <c r="BD15" s="334">
        <v>0</v>
      </c>
      <c r="BE15" s="334">
        <v>0</v>
      </c>
      <c r="BF15" s="334">
        <v>0</v>
      </c>
      <c r="BG15" s="334">
        <v>0</v>
      </c>
      <c r="BH15" s="334">
        <v>0</v>
      </c>
      <c r="BI15" s="334">
        <v>0</v>
      </c>
      <c r="BJ15" s="334">
        <v>0</v>
      </c>
      <c r="BK15" s="334">
        <v>0</v>
      </c>
      <c r="BL15" s="334"/>
      <c r="BM15" s="334"/>
      <c r="BN15" s="334"/>
      <c r="BO15" s="334" t="s">
        <v>825</v>
      </c>
      <c r="BP15" s="338"/>
      <c r="BQ15" s="334">
        <v>12</v>
      </c>
      <c r="BR15" s="334"/>
      <c r="BS15" s="330"/>
      <c r="BT15" s="330"/>
      <c r="BU15" s="334"/>
      <c r="BV15" s="334" t="s">
        <v>825</v>
      </c>
      <c r="BW15" s="334"/>
      <c r="BX15" s="330"/>
      <c r="BY15" s="330" t="s">
        <v>1067</v>
      </c>
    </row>
    <row r="16" spans="1:77" x14ac:dyDescent="0.15">
      <c r="A16" s="330" t="s">
        <v>1066</v>
      </c>
      <c r="B16" s="370">
        <v>43754</v>
      </c>
      <c r="C16" s="332" t="s">
        <v>821</v>
      </c>
      <c r="D16" s="330" t="s">
        <v>837</v>
      </c>
      <c r="E16" s="330">
        <v>1</v>
      </c>
      <c r="F16" s="330" t="s">
        <v>823</v>
      </c>
      <c r="G16" s="344">
        <v>43718</v>
      </c>
      <c r="H16" s="334" t="s">
        <v>387</v>
      </c>
      <c r="I16" s="334" t="s">
        <v>390</v>
      </c>
      <c r="J16" s="334"/>
      <c r="K16" s="330" t="s">
        <v>466</v>
      </c>
      <c r="L16" s="330" t="s">
        <v>1070</v>
      </c>
      <c r="M16" s="335">
        <v>102.40909090909091</v>
      </c>
      <c r="N16" s="335">
        <v>31.518181818181816</v>
      </c>
      <c r="O16" s="330"/>
      <c r="P16" s="330"/>
      <c r="Q16" s="336"/>
      <c r="R16" s="330"/>
      <c r="S16" s="336"/>
      <c r="T16" s="330"/>
      <c r="U16" s="330"/>
      <c r="V16" s="336"/>
      <c r="W16" s="336"/>
      <c r="X16" s="330"/>
      <c r="Y16" s="330"/>
      <c r="Z16" s="330"/>
      <c r="AA16" s="330"/>
      <c r="AB16" s="330"/>
      <c r="AC16" s="330"/>
      <c r="AD16" s="330"/>
      <c r="AE16" s="336"/>
      <c r="AF16" s="336"/>
      <c r="AG16" s="330"/>
      <c r="AH16" s="330"/>
      <c r="AI16" s="336"/>
      <c r="AJ16" s="330"/>
      <c r="AK16" s="330"/>
      <c r="AL16" s="330"/>
      <c r="AM16" s="330"/>
      <c r="AN16" s="336"/>
      <c r="AO16" s="337"/>
      <c r="AP16" s="336"/>
      <c r="AQ16" s="330" t="s">
        <v>828</v>
      </c>
      <c r="AR16" s="334" t="s">
        <v>825</v>
      </c>
      <c r="AS16" s="334"/>
      <c r="AT16" s="334"/>
      <c r="AU16" s="334">
        <v>7</v>
      </c>
      <c r="AV16" s="334"/>
      <c r="AW16" s="334"/>
      <c r="AX16" s="334"/>
      <c r="AY16" s="334"/>
      <c r="AZ16" s="334" t="s">
        <v>825</v>
      </c>
      <c r="BA16" s="330"/>
      <c r="BB16" s="334">
        <v>7</v>
      </c>
      <c r="BC16" s="334">
        <v>0</v>
      </c>
      <c r="BD16" s="334">
        <v>0</v>
      </c>
      <c r="BE16" s="334">
        <v>0</v>
      </c>
      <c r="BF16" s="334">
        <v>0</v>
      </c>
      <c r="BG16" s="334">
        <v>0</v>
      </c>
      <c r="BH16" s="334">
        <v>0</v>
      </c>
      <c r="BI16" s="334">
        <v>0</v>
      </c>
      <c r="BJ16" s="334">
        <v>0</v>
      </c>
      <c r="BK16" s="334">
        <v>0</v>
      </c>
      <c r="BL16" s="334"/>
      <c r="BM16" s="334"/>
      <c r="BN16" s="334"/>
      <c r="BO16" s="334" t="s">
        <v>825</v>
      </c>
      <c r="BP16" s="338"/>
      <c r="BQ16" s="334"/>
      <c r="BR16" s="334"/>
      <c r="BS16" s="330"/>
      <c r="BT16" s="330"/>
      <c r="BU16" s="334"/>
      <c r="BV16" s="334" t="s">
        <v>825</v>
      </c>
      <c r="BW16" s="334"/>
      <c r="BX16" s="330"/>
      <c r="BY16" s="330" t="s">
        <v>1071</v>
      </c>
    </row>
    <row r="17" spans="1:77" x14ac:dyDescent="0.15">
      <c r="A17" s="330">
        <v>1909</v>
      </c>
      <c r="B17" s="370">
        <v>43754</v>
      </c>
      <c r="C17" s="332" t="s">
        <v>821</v>
      </c>
      <c r="D17" s="330" t="s">
        <v>837</v>
      </c>
      <c r="E17" s="330">
        <v>1</v>
      </c>
      <c r="F17" s="330" t="s">
        <v>37</v>
      </c>
      <c r="G17" s="333">
        <v>43742</v>
      </c>
      <c r="H17" s="334" t="s">
        <v>824</v>
      </c>
      <c r="I17" s="334" t="s">
        <v>825</v>
      </c>
      <c r="J17" s="334">
        <v>1</v>
      </c>
      <c r="K17" s="330" t="s">
        <v>838</v>
      </c>
      <c r="L17" s="330" t="s">
        <v>839</v>
      </c>
      <c r="M17" s="335">
        <v>134.19999999999999</v>
      </c>
      <c r="N17" s="335">
        <v>29.381818181818179</v>
      </c>
      <c r="O17" s="330"/>
      <c r="P17" s="330"/>
      <c r="Q17" s="336"/>
      <c r="R17" s="330"/>
      <c r="S17" s="336"/>
      <c r="T17" s="330"/>
      <c r="U17" s="330"/>
      <c r="V17" s="336"/>
      <c r="W17" s="336"/>
      <c r="X17" s="330"/>
      <c r="Y17" s="330"/>
      <c r="Z17" s="330"/>
      <c r="AA17" s="330"/>
      <c r="AB17" s="330"/>
      <c r="AC17" s="330"/>
      <c r="AD17" s="330"/>
      <c r="AE17" s="336"/>
      <c r="AF17" s="335">
        <v>19.690909090909088</v>
      </c>
      <c r="AG17" s="330"/>
      <c r="AH17" s="330"/>
      <c r="AI17" s="336"/>
      <c r="AJ17" s="330"/>
      <c r="AK17" s="330"/>
      <c r="AL17" s="330"/>
      <c r="AM17" s="330"/>
      <c r="AN17" s="336"/>
      <c r="AO17" s="337"/>
      <c r="AP17" s="336"/>
      <c r="AQ17" s="330" t="s">
        <v>831</v>
      </c>
      <c r="AR17" s="334" t="s">
        <v>825</v>
      </c>
      <c r="AS17" s="334"/>
      <c r="AT17" s="334"/>
      <c r="AU17" s="334">
        <v>5</v>
      </c>
      <c r="AV17" s="334"/>
      <c r="AW17" s="334"/>
      <c r="AX17" s="334"/>
      <c r="AY17" s="334"/>
      <c r="AZ17" s="334" t="s">
        <v>840</v>
      </c>
      <c r="BA17" s="330"/>
      <c r="BB17" s="334">
        <v>0</v>
      </c>
      <c r="BC17" s="334">
        <v>0</v>
      </c>
      <c r="BD17" s="334">
        <v>0</v>
      </c>
      <c r="BE17" s="334">
        <v>0</v>
      </c>
      <c r="BF17" s="334">
        <v>0</v>
      </c>
      <c r="BG17" s="334">
        <v>0</v>
      </c>
      <c r="BH17" s="334">
        <v>0</v>
      </c>
      <c r="BI17" s="334">
        <v>0</v>
      </c>
      <c r="BJ17" s="334">
        <v>0</v>
      </c>
      <c r="BK17" s="334">
        <v>0</v>
      </c>
      <c r="BL17" s="334"/>
      <c r="BM17" s="334"/>
      <c r="BN17" s="334">
        <v>12</v>
      </c>
      <c r="BO17" s="334" t="s">
        <v>825</v>
      </c>
      <c r="BP17" s="338"/>
      <c r="BQ17" s="334"/>
      <c r="BR17" s="334"/>
      <c r="BS17" s="330"/>
      <c r="BT17" s="330"/>
      <c r="BU17" s="334"/>
      <c r="BV17" s="334" t="s">
        <v>825</v>
      </c>
      <c r="BW17" s="334"/>
      <c r="BX17" s="330" t="s">
        <v>841</v>
      </c>
      <c r="BY17" s="274" t="s">
        <v>1075</v>
      </c>
    </row>
    <row r="18" spans="1:77" x14ac:dyDescent="0.15">
      <c r="A18" s="330">
        <v>404</v>
      </c>
      <c r="B18" s="370">
        <v>43754</v>
      </c>
      <c r="C18" s="332" t="s">
        <v>26</v>
      </c>
      <c r="D18" s="330" t="s">
        <v>114</v>
      </c>
      <c r="E18" s="330">
        <v>2</v>
      </c>
      <c r="F18" s="330" t="s">
        <v>37</v>
      </c>
      <c r="G18" s="333">
        <v>43646</v>
      </c>
      <c r="H18" s="334" t="s">
        <v>387</v>
      </c>
      <c r="I18" s="334" t="s">
        <v>390</v>
      </c>
      <c r="J18" s="334">
        <v>2</v>
      </c>
      <c r="K18" s="330" t="s">
        <v>110</v>
      </c>
      <c r="L18" s="330" t="s">
        <v>1019</v>
      </c>
      <c r="M18" s="335">
        <v>124.99999999999999</v>
      </c>
      <c r="N18" s="335">
        <v>29.75454545454545</v>
      </c>
      <c r="O18" s="330" t="s">
        <v>453</v>
      </c>
      <c r="P18" s="340">
        <v>45500</v>
      </c>
      <c r="Q18" s="335">
        <v>39.454545454545453</v>
      </c>
      <c r="R18" s="340"/>
      <c r="S18" s="336"/>
      <c r="T18" s="330"/>
      <c r="U18" s="330"/>
      <c r="V18" s="336"/>
      <c r="W18" s="336"/>
      <c r="X18" s="330"/>
      <c r="Y18" s="330"/>
      <c r="Z18" s="330"/>
      <c r="AA18" s="330"/>
      <c r="AB18" s="330"/>
      <c r="AC18" s="330"/>
      <c r="AD18" s="330"/>
      <c r="AE18" s="336"/>
      <c r="AF18" s="335">
        <v>22.499999999999996</v>
      </c>
      <c r="AG18" s="330"/>
      <c r="AH18" s="330"/>
      <c r="AI18" s="336"/>
      <c r="AJ18" s="330"/>
      <c r="AK18" s="330"/>
      <c r="AL18" s="330"/>
      <c r="AM18" s="330"/>
      <c r="AN18" s="336"/>
      <c r="AO18" s="337"/>
      <c r="AP18" s="336"/>
      <c r="AQ18" s="339" t="s">
        <v>39</v>
      </c>
      <c r="AR18" s="334" t="s">
        <v>30</v>
      </c>
      <c r="AS18" s="334"/>
      <c r="AT18" s="334"/>
      <c r="AU18" s="334">
        <v>5.2</v>
      </c>
      <c r="AV18" s="334"/>
      <c r="AW18" s="334"/>
      <c r="AX18" s="334"/>
      <c r="AY18" s="334"/>
      <c r="AZ18" s="334" t="s">
        <v>34</v>
      </c>
      <c r="BA18" s="330"/>
      <c r="BB18" s="334">
        <v>0</v>
      </c>
      <c r="BC18" s="334">
        <v>0</v>
      </c>
      <c r="BD18" s="334">
        <v>2</v>
      </c>
      <c r="BE18" s="334">
        <v>0</v>
      </c>
      <c r="BF18" s="334">
        <v>0</v>
      </c>
      <c r="BG18" s="334">
        <v>0</v>
      </c>
      <c r="BH18" s="334">
        <v>0</v>
      </c>
      <c r="BI18" s="334">
        <v>0</v>
      </c>
      <c r="BJ18" s="334">
        <v>0</v>
      </c>
      <c r="BK18" s="334">
        <v>0</v>
      </c>
      <c r="BL18" s="334"/>
      <c r="BM18" s="334"/>
      <c r="BN18" s="334"/>
      <c r="BO18" s="334" t="s">
        <v>30</v>
      </c>
      <c r="BP18" s="338"/>
      <c r="BQ18" s="334"/>
      <c r="BR18" s="334"/>
      <c r="BS18" s="330"/>
      <c r="BT18" s="330"/>
      <c r="BU18" s="334"/>
      <c r="BV18" s="334" t="s">
        <v>30</v>
      </c>
      <c r="BW18" s="334"/>
      <c r="BX18" s="330"/>
      <c r="BY18" s="330" t="s">
        <v>1037</v>
      </c>
    </row>
    <row r="19" spans="1:77" x14ac:dyDescent="0.15">
      <c r="A19" s="330">
        <v>669</v>
      </c>
      <c r="B19" s="370">
        <v>43754</v>
      </c>
      <c r="C19" s="332" t="s">
        <v>325</v>
      </c>
      <c r="D19" s="330" t="s">
        <v>326</v>
      </c>
      <c r="E19" s="330">
        <v>2</v>
      </c>
      <c r="F19" s="330" t="s">
        <v>391</v>
      </c>
      <c r="G19" s="333">
        <v>43692</v>
      </c>
      <c r="H19" s="334" t="s">
        <v>342</v>
      </c>
      <c r="I19" s="334" t="s">
        <v>328</v>
      </c>
      <c r="J19" s="334">
        <v>3</v>
      </c>
      <c r="K19" s="330" t="s">
        <v>348</v>
      </c>
      <c r="L19" s="330" t="s">
        <v>952</v>
      </c>
      <c r="M19" s="335">
        <v>133</v>
      </c>
      <c r="N19" s="335">
        <v>33.354545454545452</v>
      </c>
      <c r="O19" s="330"/>
      <c r="P19" s="330"/>
      <c r="Q19" s="336"/>
      <c r="R19" s="330"/>
      <c r="S19" s="336"/>
      <c r="T19" s="330"/>
      <c r="U19" s="330"/>
      <c r="V19" s="336"/>
      <c r="W19" s="336"/>
      <c r="X19" s="330"/>
      <c r="Y19" s="330"/>
      <c r="Z19" s="330"/>
      <c r="AA19" s="330"/>
      <c r="AB19" s="330"/>
      <c r="AC19" s="330"/>
      <c r="AD19" s="330"/>
      <c r="AE19" s="336"/>
      <c r="AF19" s="335">
        <v>20.345454545454544</v>
      </c>
      <c r="AG19" s="330"/>
      <c r="AH19" s="330"/>
      <c r="AI19" s="336"/>
      <c r="AJ19" s="330"/>
      <c r="AK19" s="330"/>
      <c r="AL19" s="330"/>
      <c r="AM19" s="330"/>
      <c r="AN19" s="336"/>
      <c r="AO19" s="337"/>
      <c r="AP19" s="336"/>
      <c r="AQ19" s="330" t="s">
        <v>393</v>
      </c>
      <c r="AR19" s="334" t="s">
        <v>328</v>
      </c>
      <c r="AS19" s="334"/>
      <c r="AT19" s="334"/>
      <c r="AU19" s="334">
        <v>7.26</v>
      </c>
      <c r="AV19" s="334"/>
      <c r="AW19" s="334"/>
      <c r="AX19" s="334"/>
      <c r="AY19" s="334"/>
      <c r="AZ19" s="334" t="s">
        <v>334</v>
      </c>
      <c r="BA19" s="330"/>
      <c r="BB19" s="334">
        <v>7</v>
      </c>
      <c r="BC19" s="334">
        <v>0</v>
      </c>
      <c r="BD19" s="334">
        <v>0</v>
      </c>
      <c r="BE19" s="334">
        <v>0</v>
      </c>
      <c r="BF19" s="334">
        <v>0</v>
      </c>
      <c r="BG19" s="334">
        <v>0</v>
      </c>
      <c r="BH19" s="334">
        <v>0</v>
      </c>
      <c r="BI19" s="334">
        <v>0</v>
      </c>
      <c r="BJ19" s="334">
        <v>0</v>
      </c>
      <c r="BK19" s="334">
        <v>0</v>
      </c>
      <c r="BL19" s="334"/>
      <c r="BM19" s="334"/>
      <c r="BN19" s="334">
        <v>24</v>
      </c>
      <c r="BO19" s="334" t="s">
        <v>328</v>
      </c>
      <c r="BP19" s="338"/>
      <c r="BQ19" s="334"/>
      <c r="BR19" s="334"/>
      <c r="BS19" s="330"/>
      <c r="BT19" s="330"/>
      <c r="BU19" s="334"/>
      <c r="BV19" s="334" t="s">
        <v>328</v>
      </c>
      <c r="BW19" s="334"/>
      <c r="BX19" s="330"/>
      <c r="BY19" s="330" t="s">
        <v>1040</v>
      </c>
    </row>
    <row r="20" spans="1:77" x14ac:dyDescent="0.15">
      <c r="A20" s="330">
        <v>1314</v>
      </c>
      <c r="B20" s="370">
        <v>43754</v>
      </c>
      <c r="C20" s="332" t="s">
        <v>821</v>
      </c>
      <c r="D20" s="330" t="s">
        <v>837</v>
      </c>
      <c r="E20" s="330">
        <v>2</v>
      </c>
      <c r="F20" s="330" t="s">
        <v>830</v>
      </c>
      <c r="G20" s="333">
        <v>43646</v>
      </c>
      <c r="H20" s="334" t="s">
        <v>824</v>
      </c>
      <c r="I20" s="334" t="s">
        <v>825</v>
      </c>
      <c r="J20" s="334">
        <v>4</v>
      </c>
      <c r="K20" s="330" t="s">
        <v>845</v>
      </c>
      <c r="L20" s="330" t="s">
        <v>846</v>
      </c>
      <c r="M20" s="335">
        <v>142.53636363636363</v>
      </c>
      <c r="N20" s="335">
        <v>29.954545454545453</v>
      </c>
      <c r="O20" s="330"/>
      <c r="P20" s="330"/>
      <c r="Q20" s="336"/>
      <c r="R20" s="330"/>
      <c r="S20" s="336"/>
      <c r="T20" s="330"/>
      <c r="U20" s="330"/>
      <c r="V20" s="336"/>
      <c r="W20" s="336"/>
      <c r="X20" s="330"/>
      <c r="Y20" s="330"/>
      <c r="Z20" s="330"/>
      <c r="AA20" s="330"/>
      <c r="AB20" s="330"/>
      <c r="AC20" s="330"/>
      <c r="AD20" s="330"/>
      <c r="AE20" s="336"/>
      <c r="AF20" s="335">
        <v>19.536363636363632</v>
      </c>
      <c r="AG20" s="330"/>
      <c r="AH20" s="330"/>
      <c r="AI20" s="336"/>
      <c r="AJ20" s="330"/>
      <c r="AK20" s="330"/>
      <c r="AL20" s="330"/>
      <c r="AM20" s="330"/>
      <c r="AN20" s="336"/>
      <c r="AO20" s="337"/>
      <c r="AP20" s="336"/>
      <c r="AQ20" s="330" t="s">
        <v>831</v>
      </c>
      <c r="AR20" s="334" t="s">
        <v>825</v>
      </c>
      <c r="AS20" s="334"/>
      <c r="AT20" s="334"/>
      <c r="AU20" s="334">
        <v>5</v>
      </c>
      <c r="AV20" s="334"/>
      <c r="AW20" s="334"/>
      <c r="AX20" s="334"/>
      <c r="AY20" s="334"/>
      <c r="AZ20" s="334" t="s">
        <v>840</v>
      </c>
      <c r="BA20" s="330"/>
      <c r="BB20" s="334">
        <v>0</v>
      </c>
      <c r="BC20" s="334">
        <v>0</v>
      </c>
      <c r="BD20" s="334">
        <v>0</v>
      </c>
      <c r="BE20" s="334">
        <v>0</v>
      </c>
      <c r="BF20" s="334">
        <v>0</v>
      </c>
      <c r="BG20" s="334">
        <v>0</v>
      </c>
      <c r="BH20" s="334">
        <v>0</v>
      </c>
      <c r="BI20" s="334">
        <v>0</v>
      </c>
      <c r="BJ20" s="334">
        <v>0</v>
      </c>
      <c r="BK20" s="334">
        <v>0</v>
      </c>
      <c r="BL20" s="334"/>
      <c r="BM20" s="334"/>
      <c r="BN20" s="334">
        <v>12</v>
      </c>
      <c r="BO20" s="334" t="s">
        <v>825</v>
      </c>
      <c r="BP20" s="338"/>
      <c r="BQ20" s="334"/>
      <c r="BR20" s="334"/>
      <c r="BS20" s="330"/>
      <c r="BT20" s="274"/>
      <c r="BU20" s="334"/>
      <c r="BV20" s="334" t="s">
        <v>825</v>
      </c>
      <c r="BW20" s="334"/>
      <c r="BX20" s="330"/>
      <c r="BY20" s="330" t="s">
        <v>1043</v>
      </c>
    </row>
    <row r="21" spans="1:77" x14ac:dyDescent="0.15">
      <c r="A21" s="330">
        <v>1476</v>
      </c>
      <c r="B21" s="370">
        <v>43754</v>
      </c>
      <c r="C21" s="332" t="s">
        <v>821</v>
      </c>
      <c r="D21" s="330" t="s">
        <v>837</v>
      </c>
      <c r="E21" s="330">
        <v>2</v>
      </c>
      <c r="F21" s="330" t="s">
        <v>830</v>
      </c>
      <c r="G21" s="333">
        <v>43677</v>
      </c>
      <c r="H21" s="334" t="s">
        <v>824</v>
      </c>
      <c r="I21" s="334" t="s">
        <v>825</v>
      </c>
      <c r="J21" s="334">
        <v>5</v>
      </c>
      <c r="K21" s="330" t="s">
        <v>848</v>
      </c>
      <c r="L21" s="330" t="s">
        <v>849</v>
      </c>
      <c r="M21" s="335">
        <v>149.30909090909091</v>
      </c>
      <c r="N21" s="335">
        <v>32.790909090909089</v>
      </c>
      <c r="O21" s="330"/>
      <c r="P21" s="330"/>
      <c r="Q21" s="336"/>
      <c r="R21" s="330"/>
      <c r="S21" s="336"/>
      <c r="T21" s="330"/>
      <c r="U21" s="330"/>
      <c r="V21" s="336"/>
      <c r="W21" s="336"/>
      <c r="X21" s="330"/>
      <c r="Y21" s="330"/>
      <c r="Z21" s="330"/>
      <c r="AA21" s="330"/>
      <c r="AB21" s="330"/>
      <c r="AC21" s="330"/>
      <c r="AD21" s="330"/>
      <c r="AE21" s="336"/>
      <c r="AF21" s="335">
        <v>20.154545454545456</v>
      </c>
      <c r="AG21" s="330"/>
      <c r="AH21" s="330"/>
      <c r="AI21" s="336"/>
      <c r="AJ21" s="330"/>
      <c r="AK21" s="330"/>
      <c r="AL21" s="330"/>
      <c r="AM21" s="330"/>
      <c r="AN21" s="336"/>
      <c r="AO21" s="337"/>
      <c r="AP21" s="336"/>
      <c r="AQ21" s="330" t="s">
        <v>831</v>
      </c>
      <c r="AR21" s="334" t="s">
        <v>825</v>
      </c>
      <c r="AS21" s="334"/>
      <c r="AT21" s="334"/>
      <c r="AU21" s="334">
        <v>5</v>
      </c>
      <c r="AV21" s="334"/>
      <c r="AW21" s="334"/>
      <c r="AX21" s="334"/>
      <c r="AY21" s="334"/>
      <c r="AZ21" s="334" t="s">
        <v>840</v>
      </c>
      <c r="BA21" s="330"/>
      <c r="BB21" s="334">
        <v>0</v>
      </c>
      <c r="BC21" s="334">
        <v>0</v>
      </c>
      <c r="BD21" s="334">
        <v>0</v>
      </c>
      <c r="BE21" s="334">
        <v>0</v>
      </c>
      <c r="BF21" s="334">
        <v>0</v>
      </c>
      <c r="BG21" s="334">
        <v>0</v>
      </c>
      <c r="BH21" s="334">
        <v>0</v>
      </c>
      <c r="BI21" s="334">
        <v>0</v>
      </c>
      <c r="BJ21" s="334">
        <v>0</v>
      </c>
      <c r="BK21" s="334">
        <v>0</v>
      </c>
      <c r="BL21" s="334"/>
      <c r="BM21" s="334"/>
      <c r="BN21" s="334"/>
      <c r="BO21" s="334" t="s">
        <v>825</v>
      </c>
      <c r="BP21" s="338"/>
      <c r="BQ21" s="334"/>
      <c r="BR21" s="334"/>
      <c r="BS21" s="274"/>
      <c r="BT21" s="274"/>
      <c r="BU21" s="334"/>
      <c r="BV21" s="334" t="s">
        <v>825</v>
      </c>
      <c r="BW21" s="334">
        <v>1</v>
      </c>
      <c r="BX21" s="274"/>
      <c r="BY21" s="341" t="s">
        <v>1046</v>
      </c>
    </row>
    <row r="22" spans="1:77" x14ac:dyDescent="0.15">
      <c r="A22" s="330">
        <v>574</v>
      </c>
      <c r="B22" s="370">
        <v>43754</v>
      </c>
      <c r="C22" s="332" t="s">
        <v>325</v>
      </c>
      <c r="D22" s="330" t="s">
        <v>326</v>
      </c>
      <c r="E22" s="330">
        <v>1</v>
      </c>
      <c r="F22" s="330" t="s">
        <v>830</v>
      </c>
      <c r="G22" s="333">
        <v>43727</v>
      </c>
      <c r="H22" s="334" t="s">
        <v>342</v>
      </c>
      <c r="I22" s="334" t="s">
        <v>328</v>
      </c>
      <c r="J22" s="334">
        <v>6</v>
      </c>
      <c r="K22" s="330" t="s">
        <v>371</v>
      </c>
      <c r="L22" s="330" t="s">
        <v>472</v>
      </c>
      <c r="M22" s="335">
        <v>161.81818181818181</v>
      </c>
      <c r="N22" s="335">
        <v>26.818181818181817</v>
      </c>
      <c r="O22" s="330"/>
      <c r="P22" s="330"/>
      <c r="Q22" s="336"/>
      <c r="R22" s="330"/>
      <c r="S22" s="336"/>
      <c r="T22" s="330"/>
      <c r="U22" s="330"/>
      <c r="V22" s="336"/>
      <c r="W22" s="336"/>
      <c r="X22" s="330"/>
      <c r="Y22" s="330"/>
      <c r="Z22" s="330"/>
      <c r="AA22" s="330"/>
      <c r="AB22" s="330"/>
      <c r="AC22" s="330"/>
      <c r="AD22" s="330"/>
      <c r="AE22" s="336"/>
      <c r="AF22" s="335">
        <v>22.727272727272727</v>
      </c>
      <c r="AG22" s="330"/>
      <c r="AH22" s="330"/>
      <c r="AI22" s="336"/>
      <c r="AJ22" s="330"/>
      <c r="AK22" s="330"/>
      <c r="AL22" s="330"/>
      <c r="AM22" s="330"/>
      <c r="AN22" s="336"/>
      <c r="AO22" s="337"/>
      <c r="AP22" s="336"/>
      <c r="AQ22" s="330" t="s">
        <v>393</v>
      </c>
      <c r="AR22" s="334" t="s">
        <v>328</v>
      </c>
      <c r="AS22" s="334"/>
      <c r="AT22" s="334"/>
      <c r="AU22" s="334">
        <v>5</v>
      </c>
      <c r="AV22" s="334"/>
      <c r="AW22" s="334"/>
      <c r="AX22" s="334"/>
      <c r="AY22" s="334"/>
      <c r="AZ22" s="334" t="s">
        <v>334</v>
      </c>
      <c r="BA22" s="330"/>
      <c r="BB22" s="334">
        <v>0</v>
      </c>
      <c r="BC22" s="334">
        <v>0</v>
      </c>
      <c r="BD22" s="334">
        <v>0</v>
      </c>
      <c r="BE22" s="334">
        <v>0</v>
      </c>
      <c r="BF22" s="334">
        <v>0</v>
      </c>
      <c r="BG22" s="334">
        <v>0</v>
      </c>
      <c r="BH22" s="334">
        <v>0</v>
      </c>
      <c r="BI22" s="334">
        <v>0</v>
      </c>
      <c r="BJ22" s="334">
        <v>0</v>
      </c>
      <c r="BK22" s="334">
        <v>0</v>
      </c>
      <c r="BL22" s="334"/>
      <c r="BM22" s="334"/>
      <c r="BN22" s="334"/>
      <c r="BO22" s="334" t="s">
        <v>328</v>
      </c>
      <c r="BP22" s="342">
        <v>177.27272727272725</v>
      </c>
      <c r="BQ22" s="334"/>
      <c r="BR22" s="343"/>
      <c r="BS22" s="274"/>
      <c r="BT22" s="274"/>
      <c r="BU22" s="274"/>
      <c r="BV22" s="334" t="s">
        <v>328</v>
      </c>
      <c r="BW22" s="334"/>
      <c r="BX22" s="330" t="s">
        <v>852</v>
      </c>
      <c r="BY22" s="330" t="s">
        <v>1077</v>
      </c>
    </row>
    <row r="23" spans="1:77" x14ac:dyDescent="0.15">
      <c r="A23" s="330">
        <v>1132</v>
      </c>
      <c r="B23" s="370">
        <v>43754</v>
      </c>
      <c r="C23" s="332" t="s">
        <v>959</v>
      </c>
      <c r="D23" s="330" t="s">
        <v>960</v>
      </c>
      <c r="E23" s="330">
        <v>2</v>
      </c>
      <c r="F23" s="330" t="s">
        <v>987</v>
      </c>
      <c r="G23" s="333">
        <v>43646</v>
      </c>
      <c r="H23" s="334" t="s">
        <v>962</v>
      </c>
      <c r="I23" s="334" t="s">
        <v>963</v>
      </c>
      <c r="J23" s="334">
        <v>7</v>
      </c>
      <c r="K23" s="330" t="s">
        <v>964</v>
      </c>
      <c r="L23" s="330" t="s">
        <v>618</v>
      </c>
      <c r="M23" s="335">
        <v>123.50909090909092</v>
      </c>
      <c r="N23" s="335">
        <v>33.690909090909088</v>
      </c>
      <c r="O23" s="330" t="s">
        <v>453</v>
      </c>
      <c r="P23" s="340">
        <v>3822</v>
      </c>
      <c r="Q23" s="335">
        <v>35.372727272727268</v>
      </c>
      <c r="R23" s="340"/>
      <c r="S23" s="336"/>
      <c r="T23" s="330"/>
      <c r="U23" s="330"/>
      <c r="V23" s="336"/>
      <c r="W23" s="336"/>
      <c r="X23" s="330"/>
      <c r="Y23" s="330"/>
      <c r="Z23" s="330"/>
      <c r="AA23" s="330"/>
      <c r="AB23" s="330"/>
      <c r="AC23" s="330"/>
      <c r="AD23" s="330"/>
      <c r="AE23" s="336"/>
      <c r="AF23" s="335">
        <v>21.481818181818181</v>
      </c>
      <c r="AG23" s="330"/>
      <c r="AH23" s="330"/>
      <c r="AI23" s="336"/>
      <c r="AJ23" s="330"/>
      <c r="AK23" s="330"/>
      <c r="AL23" s="330"/>
      <c r="AM23" s="330"/>
      <c r="AN23" s="336"/>
      <c r="AO23" s="337"/>
      <c r="AP23" s="336"/>
      <c r="AQ23" s="330" t="s">
        <v>988</v>
      </c>
      <c r="AR23" s="334" t="s">
        <v>963</v>
      </c>
      <c r="AS23" s="334"/>
      <c r="AT23" s="334"/>
      <c r="AU23" s="334">
        <v>5.5</v>
      </c>
      <c r="AV23" s="334"/>
      <c r="AW23" s="334"/>
      <c r="AX23" s="334"/>
      <c r="AY23" s="334"/>
      <c r="AZ23" s="334" t="s">
        <v>967</v>
      </c>
      <c r="BA23" s="330"/>
      <c r="BB23" s="334">
        <v>0</v>
      </c>
      <c r="BC23" s="334">
        <v>0</v>
      </c>
      <c r="BD23" s="334">
        <v>0</v>
      </c>
      <c r="BE23" s="334">
        <v>0</v>
      </c>
      <c r="BF23" s="334">
        <v>0</v>
      </c>
      <c r="BG23" s="334">
        <v>0</v>
      </c>
      <c r="BH23" s="334">
        <v>0</v>
      </c>
      <c r="BI23" s="334">
        <v>0</v>
      </c>
      <c r="BJ23" s="334">
        <v>0</v>
      </c>
      <c r="BK23" s="334">
        <v>0</v>
      </c>
      <c r="BL23" s="334"/>
      <c r="BM23" s="334"/>
      <c r="BN23" s="334"/>
      <c r="BO23" s="334" t="s">
        <v>963</v>
      </c>
      <c r="BP23" s="338"/>
      <c r="BQ23" s="334"/>
      <c r="BR23" s="334"/>
      <c r="BS23" s="274"/>
      <c r="BT23" s="274"/>
      <c r="BU23" s="274"/>
      <c r="BV23" s="334" t="s">
        <v>963</v>
      </c>
      <c r="BW23" s="334"/>
      <c r="BX23" s="330"/>
      <c r="BY23" s="274" t="s">
        <v>1049</v>
      </c>
    </row>
    <row r="24" spans="1:77" x14ac:dyDescent="0.15">
      <c r="A24" s="330">
        <v>159</v>
      </c>
      <c r="B24" s="370">
        <v>43754</v>
      </c>
      <c r="C24" s="332" t="s">
        <v>821</v>
      </c>
      <c r="D24" s="330" t="s">
        <v>837</v>
      </c>
      <c r="E24" s="330">
        <v>2</v>
      </c>
      <c r="F24" s="330" t="s">
        <v>830</v>
      </c>
      <c r="G24" s="344">
        <v>43646</v>
      </c>
      <c r="H24" s="334" t="s">
        <v>387</v>
      </c>
      <c r="I24" s="334" t="s">
        <v>390</v>
      </c>
      <c r="J24" s="334">
        <v>8</v>
      </c>
      <c r="K24" s="330" t="s">
        <v>857</v>
      </c>
      <c r="L24" s="330" t="s">
        <v>620</v>
      </c>
      <c r="M24" s="335">
        <v>132.58181818181816</v>
      </c>
      <c r="N24" s="335">
        <v>29.918181818181814</v>
      </c>
      <c r="O24" s="330"/>
      <c r="P24" s="330"/>
      <c r="Q24" s="336"/>
      <c r="R24" s="330"/>
      <c r="S24" s="336"/>
      <c r="T24" s="330"/>
      <c r="U24" s="330"/>
      <c r="V24" s="336"/>
      <c r="W24" s="336"/>
      <c r="X24" s="330"/>
      <c r="Y24" s="330"/>
      <c r="Z24" s="330"/>
      <c r="AA24" s="330"/>
      <c r="AB24" s="330"/>
      <c r="AC24" s="330"/>
      <c r="AD24" s="330"/>
      <c r="AE24" s="336"/>
      <c r="AF24" s="335">
        <v>17.690909090909091</v>
      </c>
      <c r="AG24" s="330"/>
      <c r="AH24" s="330"/>
      <c r="AI24" s="336"/>
      <c r="AJ24" s="330"/>
      <c r="AK24" s="330"/>
      <c r="AL24" s="330"/>
      <c r="AM24" s="330"/>
      <c r="AN24" s="336"/>
      <c r="AO24" s="337"/>
      <c r="AP24" s="336"/>
      <c r="AQ24" s="330" t="s">
        <v>831</v>
      </c>
      <c r="AR24" s="334" t="s">
        <v>825</v>
      </c>
      <c r="AS24" s="334"/>
      <c r="AT24" s="334"/>
      <c r="AU24" s="334">
        <v>8</v>
      </c>
      <c r="AV24" s="334"/>
      <c r="AW24" s="334"/>
      <c r="AX24" s="334"/>
      <c r="AY24" s="334"/>
      <c r="AZ24" s="334" t="s">
        <v>825</v>
      </c>
      <c r="BA24" s="330"/>
      <c r="BB24" s="334">
        <v>0</v>
      </c>
      <c r="BC24" s="334">
        <v>0</v>
      </c>
      <c r="BD24" s="334">
        <v>0</v>
      </c>
      <c r="BE24" s="334">
        <v>0</v>
      </c>
      <c r="BF24" s="334">
        <v>0</v>
      </c>
      <c r="BG24" s="334">
        <v>0</v>
      </c>
      <c r="BH24" s="334">
        <v>0</v>
      </c>
      <c r="BI24" s="334">
        <v>0</v>
      </c>
      <c r="BJ24" s="334">
        <v>0</v>
      </c>
      <c r="BK24" s="334">
        <v>0</v>
      </c>
      <c r="BL24" s="334"/>
      <c r="BM24" s="334"/>
      <c r="BN24" s="334"/>
      <c r="BO24" s="334" t="s">
        <v>825</v>
      </c>
      <c r="BP24" s="338"/>
      <c r="BQ24" s="334"/>
      <c r="BR24" s="334"/>
      <c r="BS24" s="330"/>
      <c r="BT24" s="330"/>
      <c r="BU24" s="334"/>
      <c r="BV24" s="334" t="s">
        <v>825</v>
      </c>
      <c r="BW24" s="334">
        <v>1</v>
      </c>
      <c r="BX24" s="330"/>
      <c r="BY24" s="330" t="s">
        <v>1052</v>
      </c>
    </row>
    <row r="25" spans="1:77" x14ac:dyDescent="0.15">
      <c r="A25" s="330">
        <v>1647</v>
      </c>
      <c r="B25" s="370">
        <v>43754</v>
      </c>
      <c r="C25" s="332" t="s">
        <v>959</v>
      </c>
      <c r="D25" s="330" t="s">
        <v>960</v>
      </c>
      <c r="E25" s="330">
        <v>2</v>
      </c>
      <c r="F25" s="330" t="s">
        <v>987</v>
      </c>
      <c r="G25" s="333">
        <v>43670</v>
      </c>
      <c r="H25" s="334" t="s">
        <v>962</v>
      </c>
      <c r="I25" s="334" t="s">
        <v>963</v>
      </c>
      <c r="J25" s="334">
        <v>10</v>
      </c>
      <c r="K25" s="330" t="s">
        <v>973</v>
      </c>
      <c r="L25" s="330" t="s">
        <v>558</v>
      </c>
      <c r="M25" s="335">
        <v>139.40909090909091</v>
      </c>
      <c r="N25" s="335">
        <v>29.554545454545451</v>
      </c>
      <c r="O25" s="330"/>
      <c r="P25" s="330"/>
      <c r="Q25" s="336"/>
      <c r="R25" s="330"/>
      <c r="S25" s="336"/>
      <c r="T25" s="330"/>
      <c r="U25" s="330"/>
      <c r="V25" s="336"/>
      <c r="W25" s="336"/>
      <c r="X25" s="330"/>
      <c r="Y25" s="330"/>
      <c r="Z25" s="330"/>
      <c r="AA25" s="330"/>
      <c r="AB25" s="330"/>
      <c r="AC25" s="330"/>
      <c r="AD25" s="330"/>
      <c r="AE25" s="336"/>
      <c r="AF25" s="335">
        <v>19.454545454545453</v>
      </c>
      <c r="AG25" s="330"/>
      <c r="AH25" s="330"/>
      <c r="AI25" s="336"/>
      <c r="AJ25" s="330"/>
      <c r="AK25" s="330"/>
      <c r="AL25" s="330"/>
      <c r="AM25" s="330"/>
      <c r="AN25" s="336"/>
      <c r="AO25" s="337"/>
      <c r="AP25" s="336"/>
      <c r="AQ25" s="339" t="s">
        <v>988</v>
      </c>
      <c r="AR25" s="334" t="s">
        <v>963</v>
      </c>
      <c r="AS25" s="334"/>
      <c r="AT25" s="334"/>
      <c r="AU25" s="334">
        <v>8</v>
      </c>
      <c r="AV25" s="334"/>
      <c r="AW25" s="334"/>
      <c r="AX25" s="334"/>
      <c r="AY25" s="334"/>
      <c r="AZ25" s="334" t="s">
        <v>974</v>
      </c>
      <c r="BA25" s="330"/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/>
      <c r="BM25" s="334"/>
      <c r="BN25" s="334"/>
      <c r="BO25" s="334" t="s">
        <v>963</v>
      </c>
      <c r="BP25" s="338"/>
      <c r="BQ25" s="334"/>
      <c r="BR25" s="334"/>
      <c r="BS25" s="274"/>
      <c r="BT25" s="274"/>
      <c r="BU25" s="274"/>
      <c r="BV25" s="334" t="s">
        <v>963</v>
      </c>
      <c r="BW25" s="334"/>
      <c r="BX25" s="330"/>
      <c r="BY25" s="330" t="s">
        <v>1055</v>
      </c>
    </row>
    <row r="26" spans="1:77" x14ac:dyDescent="0.15">
      <c r="A26" s="330">
        <v>2091</v>
      </c>
      <c r="B26" s="370">
        <v>43754</v>
      </c>
      <c r="C26" s="332" t="s">
        <v>821</v>
      </c>
      <c r="D26" s="330" t="s">
        <v>837</v>
      </c>
      <c r="E26" s="330">
        <v>2</v>
      </c>
      <c r="F26" s="330" t="s">
        <v>830</v>
      </c>
      <c r="G26" s="344">
        <v>43677</v>
      </c>
      <c r="H26" s="334" t="s">
        <v>387</v>
      </c>
      <c r="I26" s="334" t="s">
        <v>390</v>
      </c>
      <c r="J26" s="334">
        <v>11</v>
      </c>
      <c r="K26" s="330" t="s">
        <v>875</v>
      </c>
      <c r="L26" s="330" t="s">
        <v>796</v>
      </c>
      <c r="M26" s="335">
        <v>128</v>
      </c>
      <c r="N26" s="335">
        <v>33.127272727272725</v>
      </c>
      <c r="O26" s="330"/>
      <c r="P26" s="330"/>
      <c r="Q26" s="336"/>
      <c r="R26" s="330"/>
      <c r="S26" s="336"/>
      <c r="T26" s="330"/>
      <c r="U26" s="330"/>
      <c r="V26" s="336"/>
      <c r="W26" s="336"/>
      <c r="X26" s="330"/>
      <c r="Y26" s="330"/>
      <c r="Z26" s="330"/>
      <c r="AA26" s="330"/>
      <c r="AB26" s="330"/>
      <c r="AC26" s="330"/>
      <c r="AD26" s="330"/>
      <c r="AE26" s="336"/>
      <c r="AF26" s="335">
        <v>22.436363636363634</v>
      </c>
      <c r="AG26" s="330"/>
      <c r="AH26" s="330"/>
      <c r="AI26" s="336"/>
      <c r="AJ26" s="330"/>
      <c r="AK26" s="330"/>
      <c r="AL26" s="330"/>
      <c r="AM26" s="330"/>
      <c r="AN26" s="336"/>
      <c r="AO26" s="337"/>
      <c r="AP26" s="336"/>
      <c r="AQ26" s="339" t="s">
        <v>831</v>
      </c>
      <c r="AR26" s="334" t="s">
        <v>825</v>
      </c>
      <c r="AS26" s="334"/>
      <c r="AT26" s="334"/>
      <c r="AU26" s="334">
        <v>5.5</v>
      </c>
      <c r="AV26" s="334"/>
      <c r="AW26" s="334"/>
      <c r="AX26" s="334"/>
      <c r="AY26" s="334"/>
      <c r="AZ26" s="334" t="s">
        <v>534</v>
      </c>
      <c r="BA26" s="330"/>
      <c r="BB26" s="334">
        <v>0</v>
      </c>
      <c r="BC26" s="334">
        <v>0</v>
      </c>
      <c r="BD26" s="334">
        <v>0</v>
      </c>
      <c r="BE26" s="334">
        <v>0</v>
      </c>
      <c r="BF26" s="334">
        <v>0</v>
      </c>
      <c r="BG26" s="334">
        <v>0</v>
      </c>
      <c r="BH26" s="334">
        <v>0</v>
      </c>
      <c r="BI26" s="334">
        <v>0</v>
      </c>
      <c r="BJ26" s="334">
        <v>0</v>
      </c>
      <c r="BK26" s="334">
        <v>0</v>
      </c>
      <c r="BL26" s="334"/>
      <c r="BM26" s="334"/>
      <c r="BN26" s="334"/>
      <c r="BO26" s="334" t="s">
        <v>825</v>
      </c>
      <c r="BP26" s="338"/>
      <c r="BQ26" s="334"/>
      <c r="BR26" s="334"/>
      <c r="BS26" s="274"/>
      <c r="BT26" s="274"/>
      <c r="BU26" s="334"/>
      <c r="BV26" s="334" t="s">
        <v>825</v>
      </c>
      <c r="BW26" s="334"/>
      <c r="BX26" s="274"/>
      <c r="BY26" s="330" t="s">
        <v>1058</v>
      </c>
    </row>
    <row r="27" spans="1:77" x14ac:dyDescent="0.15">
      <c r="A27" s="330">
        <v>2025</v>
      </c>
      <c r="B27" s="370">
        <v>43754</v>
      </c>
      <c r="C27" s="332" t="s">
        <v>978</v>
      </c>
      <c r="D27" s="330" t="s">
        <v>970</v>
      </c>
      <c r="E27" s="330">
        <v>2</v>
      </c>
      <c r="F27" s="330" t="s">
        <v>993</v>
      </c>
      <c r="G27" s="333">
        <v>43684</v>
      </c>
      <c r="H27" s="334" t="s">
        <v>962</v>
      </c>
      <c r="I27" s="334" t="s">
        <v>963</v>
      </c>
      <c r="J27" s="334">
        <v>12</v>
      </c>
      <c r="K27" s="330" t="s">
        <v>679</v>
      </c>
      <c r="L27" s="330" t="s">
        <v>882</v>
      </c>
      <c r="M27" s="335">
        <v>120.29090909090907</v>
      </c>
      <c r="N27" s="335">
        <v>33.709090909090904</v>
      </c>
      <c r="O27" s="330"/>
      <c r="P27" s="330"/>
      <c r="Q27" s="336"/>
      <c r="R27" s="330"/>
      <c r="S27" s="336"/>
      <c r="T27" s="330"/>
      <c r="U27" s="330"/>
      <c r="V27" s="336"/>
      <c r="W27" s="336"/>
      <c r="X27" s="330"/>
      <c r="Y27" s="330"/>
      <c r="Z27" s="330"/>
      <c r="AA27" s="330"/>
      <c r="AB27" s="330"/>
      <c r="AC27" s="330"/>
      <c r="AD27" s="330"/>
      <c r="AE27" s="336"/>
      <c r="AF27" s="335">
        <v>22.254545454545454</v>
      </c>
      <c r="AG27" s="330"/>
      <c r="AH27" s="330"/>
      <c r="AI27" s="336"/>
      <c r="AJ27" s="330"/>
      <c r="AK27" s="330"/>
      <c r="AL27" s="330"/>
      <c r="AM27" s="330"/>
      <c r="AN27" s="336"/>
      <c r="AO27" s="337"/>
      <c r="AP27" s="336"/>
      <c r="AQ27" s="330" t="s">
        <v>994</v>
      </c>
      <c r="AR27" s="334" t="s">
        <v>967</v>
      </c>
      <c r="AS27" s="334"/>
      <c r="AT27" s="334"/>
      <c r="AU27" s="334"/>
      <c r="AV27" s="334"/>
      <c r="AW27" s="334"/>
      <c r="AX27" s="334"/>
      <c r="AY27" s="334"/>
      <c r="AZ27" s="334" t="s">
        <v>974</v>
      </c>
      <c r="BA27" s="330"/>
      <c r="BB27" s="334">
        <v>0</v>
      </c>
      <c r="BC27" s="334">
        <v>0</v>
      </c>
      <c r="BD27" s="334">
        <v>0</v>
      </c>
      <c r="BE27" s="334">
        <v>0</v>
      </c>
      <c r="BF27" s="334">
        <v>0</v>
      </c>
      <c r="BG27" s="334">
        <v>0</v>
      </c>
      <c r="BH27" s="334">
        <v>0</v>
      </c>
      <c r="BI27" s="334">
        <v>0</v>
      </c>
      <c r="BJ27" s="334">
        <v>0</v>
      </c>
      <c r="BK27" s="334">
        <v>0</v>
      </c>
      <c r="BL27" s="334"/>
      <c r="BM27" s="334"/>
      <c r="BN27" s="334"/>
      <c r="BO27" s="334" t="s">
        <v>967</v>
      </c>
      <c r="BP27" s="338"/>
      <c r="BQ27" s="334"/>
      <c r="BR27" s="334"/>
      <c r="BS27" s="274"/>
      <c r="BT27" s="274"/>
      <c r="BU27" s="334"/>
      <c r="BV27" s="334" t="s">
        <v>967</v>
      </c>
      <c r="BW27" s="334">
        <v>1</v>
      </c>
      <c r="BX27" s="330"/>
      <c r="BY27" s="330" t="s">
        <v>1061</v>
      </c>
    </row>
    <row r="28" spans="1:77" x14ac:dyDescent="0.15">
      <c r="A28" s="330">
        <v>2205</v>
      </c>
      <c r="B28" s="370">
        <v>43754</v>
      </c>
      <c r="C28" s="332" t="s">
        <v>325</v>
      </c>
      <c r="D28" s="330" t="s">
        <v>326</v>
      </c>
      <c r="E28" s="330">
        <v>2</v>
      </c>
      <c r="F28" s="330" t="s">
        <v>391</v>
      </c>
      <c r="G28" s="333">
        <v>43704</v>
      </c>
      <c r="H28" s="334" t="s">
        <v>342</v>
      </c>
      <c r="I28" s="334" t="s">
        <v>328</v>
      </c>
      <c r="J28" s="334">
        <v>14</v>
      </c>
      <c r="K28" s="330" t="s">
        <v>700</v>
      </c>
      <c r="L28" s="330" t="s">
        <v>1025</v>
      </c>
      <c r="M28" s="335">
        <v>260.89999999999998</v>
      </c>
      <c r="N28" s="335">
        <v>28.999999999999996</v>
      </c>
      <c r="O28" s="330"/>
      <c r="P28" s="330"/>
      <c r="Q28" s="336"/>
      <c r="R28" s="330"/>
      <c r="S28" s="336"/>
      <c r="T28" s="330"/>
      <c r="U28" s="330"/>
      <c r="V28" s="336"/>
      <c r="W28" s="336"/>
      <c r="X28" s="330"/>
      <c r="Y28" s="330"/>
      <c r="Z28" s="330"/>
      <c r="AA28" s="330"/>
      <c r="AB28" s="330"/>
      <c r="AC28" s="330"/>
      <c r="AD28" s="330"/>
      <c r="AE28" s="336"/>
      <c r="AF28" s="335">
        <v>17.5</v>
      </c>
      <c r="AG28" s="330"/>
      <c r="AH28" s="330"/>
      <c r="AI28" s="336"/>
      <c r="AJ28" s="330"/>
      <c r="AK28" s="330"/>
      <c r="AL28" s="330"/>
      <c r="AM28" s="330"/>
      <c r="AN28" s="336"/>
      <c r="AO28" s="337"/>
      <c r="AP28" s="336"/>
      <c r="AQ28" s="330" t="s">
        <v>393</v>
      </c>
      <c r="AR28" s="334" t="s">
        <v>328</v>
      </c>
      <c r="AS28" s="334"/>
      <c r="AT28" s="334"/>
      <c r="AU28" s="334">
        <v>4.5</v>
      </c>
      <c r="AV28" s="334"/>
      <c r="AW28" s="334"/>
      <c r="AX28" s="334"/>
      <c r="AY28" s="334"/>
      <c r="AZ28" s="334" t="s">
        <v>334</v>
      </c>
      <c r="BA28" s="330"/>
      <c r="BB28" s="334">
        <v>0</v>
      </c>
      <c r="BC28" s="334">
        <v>0</v>
      </c>
      <c r="BD28" s="334">
        <v>0</v>
      </c>
      <c r="BE28" s="334">
        <v>0</v>
      </c>
      <c r="BF28" s="334">
        <v>0</v>
      </c>
      <c r="BG28" s="334">
        <v>0</v>
      </c>
      <c r="BH28" s="334">
        <v>0</v>
      </c>
      <c r="BI28" s="334">
        <v>0</v>
      </c>
      <c r="BJ28" s="334">
        <v>0</v>
      </c>
      <c r="BK28" s="334">
        <v>0</v>
      </c>
      <c r="BL28" s="334"/>
      <c r="BM28" s="334"/>
      <c r="BN28" s="334"/>
      <c r="BO28" s="334" t="s">
        <v>328</v>
      </c>
      <c r="BP28" s="338"/>
      <c r="BQ28" s="334"/>
      <c r="BR28" s="334"/>
      <c r="BS28" s="330"/>
      <c r="BT28" s="330"/>
      <c r="BU28" s="334"/>
      <c r="BV28" s="334" t="s">
        <v>328</v>
      </c>
      <c r="BW28" s="334"/>
      <c r="BX28" s="330"/>
      <c r="BY28" s="330" t="s">
        <v>1064</v>
      </c>
    </row>
    <row r="29" spans="1:77" x14ac:dyDescent="0.15">
      <c r="A29" s="330">
        <v>490</v>
      </c>
      <c r="B29" s="370">
        <v>43754</v>
      </c>
      <c r="C29" s="332" t="s">
        <v>821</v>
      </c>
      <c r="D29" s="330" t="s">
        <v>837</v>
      </c>
      <c r="E29" s="330">
        <v>2</v>
      </c>
      <c r="F29" s="330" t="s">
        <v>830</v>
      </c>
      <c r="G29" s="344">
        <v>43672</v>
      </c>
      <c r="H29" s="334" t="s">
        <v>387</v>
      </c>
      <c r="I29" s="334" t="s">
        <v>390</v>
      </c>
      <c r="J29" s="334">
        <v>15</v>
      </c>
      <c r="K29" s="330" t="s">
        <v>868</v>
      </c>
      <c r="L29" s="330" t="s">
        <v>1082</v>
      </c>
      <c r="M29" s="335">
        <v>100.75454545454545</v>
      </c>
      <c r="N29" s="335">
        <v>28.690909090909088</v>
      </c>
      <c r="O29" s="330"/>
      <c r="P29" s="330"/>
      <c r="Q29" s="336"/>
      <c r="R29" s="330"/>
      <c r="S29" s="336"/>
      <c r="T29" s="330"/>
      <c r="U29" s="330"/>
      <c r="V29" s="336"/>
      <c r="W29" s="336"/>
      <c r="X29" s="330"/>
      <c r="Y29" s="330"/>
      <c r="Z29" s="330"/>
      <c r="AA29" s="330"/>
      <c r="AB29" s="330"/>
      <c r="AC29" s="330"/>
      <c r="AD29" s="330"/>
      <c r="AE29" s="336"/>
      <c r="AF29" s="335">
        <v>20.227272727272727</v>
      </c>
      <c r="AG29" s="330"/>
      <c r="AH29" s="330"/>
      <c r="AI29" s="336"/>
      <c r="AJ29" s="330"/>
      <c r="AK29" s="330"/>
      <c r="AL29" s="330"/>
      <c r="AM29" s="330"/>
      <c r="AN29" s="336"/>
      <c r="AO29" s="337"/>
      <c r="AP29" s="336"/>
      <c r="AQ29" s="330" t="s">
        <v>831</v>
      </c>
      <c r="AR29" s="334" t="s">
        <v>825</v>
      </c>
      <c r="AS29" s="334"/>
      <c r="AT29" s="334"/>
      <c r="AU29" s="334">
        <v>5</v>
      </c>
      <c r="AV29" s="334"/>
      <c r="AW29" s="334"/>
      <c r="AX29" s="334"/>
      <c r="AY29" s="334"/>
      <c r="AZ29" s="334" t="s">
        <v>825</v>
      </c>
      <c r="BA29" s="330"/>
      <c r="BB29" s="334">
        <v>0</v>
      </c>
      <c r="BC29" s="334">
        <v>0</v>
      </c>
      <c r="BD29" s="334">
        <v>0</v>
      </c>
      <c r="BE29" s="334">
        <v>0</v>
      </c>
      <c r="BF29" s="334">
        <v>0</v>
      </c>
      <c r="BG29" s="334">
        <v>0</v>
      </c>
      <c r="BH29" s="334">
        <v>0</v>
      </c>
      <c r="BI29" s="334">
        <v>0</v>
      </c>
      <c r="BJ29" s="334">
        <v>0</v>
      </c>
      <c r="BK29" s="334">
        <v>0</v>
      </c>
      <c r="BL29" s="334"/>
      <c r="BM29" s="334"/>
      <c r="BN29" s="334"/>
      <c r="BO29" s="334" t="s">
        <v>825</v>
      </c>
      <c r="BP29" s="338"/>
      <c r="BQ29" s="334"/>
      <c r="BR29" s="334"/>
      <c r="BS29" s="330"/>
      <c r="BT29" s="330"/>
      <c r="BU29" s="334"/>
      <c r="BV29" s="334" t="s">
        <v>825</v>
      </c>
      <c r="BW29" s="334">
        <v>1</v>
      </c>
      <c r="BX29" s="330"/>
      <c r="BY29" s="330" t="s">
        <v>1079</v>
      </c>
    </row>
    <row r="30" spans="1:77" x14ac:dyDescent="0.15">
      <c r="A30" s="330" t="s">
        <v>1066</v>
      </c>
      <c r="B30" s="370">
        <v>43754</v>
      </c>
      <c r="C30" s="332" t="s">
        <v>821</v>
      </c>
      <c r="D30" s="330" t="s">
        <v>837</v>
      </c>
      <c r="E30" s="330">
        <v>2</v>
      </c>
      <c r="F30" s="330" t="s">
        <v>830</v>
      </c>
      <c r="G30" s="344">
        <v>43707</v>
      </c>
      <c r="H30" s="334" t="s">
        <v>387</v>
      </c>
      <c r="I30" s="334" t="s">
        <v>390</v>
      </c>
      <c r="J30" s="334"/>
      <c r="K30" s="330" t="s">
        <v>801</v>
      </c>
      <c r="L30" s="330" t="s">
        <v>802</v>
      </c>
      <c r="M30" s="335">
        <v>114.99999999999999</v>
      </c>
      <c r="N30" s="335">
        <v>28.954545454545453</v>
      </c>
      <c r="O30" s="330"/>
      <c r="P30" s="330"/>
      <c r="Q30" s="336"/>
      <c r="R30" s="330"/>
      <c r="S30" s="336"/>
      <c r="T30" s="330"/>
      <c r="U30" s="330"/>
      <c r="V30" s="336"/>
      <c r="W30" s="336"/>
      <c r="X30" s="330"/>
      <c r="Y30" s="330"/>
      <c r="Z30" s="330"/>
      <c r="AA30" s="330"/>
      <c r="AB30" s="330"/>
      <c r="AC30" s="330"/>
      <c r="AD30" s="330"/>
      <c r="AE30" s="336"/>
      <c r="AF30" s="335">
        <v>22.036363636363632</v>
      </c>
      <c r="AG30" s="330"/>
      <c r="AH30" s="330"/>
      <c r="AI30" s="336"/>
      <c r="AJ30" s="330"/>
      <c r="AK30" s="330"/>
      <c r="AL30" s="330"/>
      <c r="AM30" s="330"/>
      <c r="AN30" s="336"/>
      <c r="AO30" s="337"/>
      <c r="AP30" s="336"/>
      <c r="AQ30" s="330" t="s">
        <v>831</v>
      </c>
      <c r="AR30" s="334" t="s">
        <v>825</v>
      </c>
      <c r="AS30" s="334"/>
      <c r="AT30" s="334"/>
      <c r="AU30" s="334"/>
      <c r="AV30" s="334"/>
      <c r="AW30" s="334"/>
      <c r="AX30" s="334"/>
      <c r="AY30" s="334"/>
      <c r="AZ30" s="334" t="s">
        <v>825</v>
      </c>
      <c r="BA30" s="330"/>
      <c r="BB30" s="334">
        <v>0</v>
      </c>
      <c r="BC30" s="334">
        <v>0</v>
      </c>
      <c r="BD30" s="334">
        <v>0</v>
      </c>
      <c r="BE30" s="334">
        <v>0</v>
      </c>
      <c r="BF30" s="334">
        <v>0</v>
      </c>
      <c r="BG30" s="334">
        <v>0</v>
      </c>
      <c r="BH30" s="334">
        <v>0</v>
      </c>
      <c r="BI30" s="334">
        <v>0</v>
      </c>
      <c r="BJ30" s="334">
        <v>0</v>
      </c>
      <c r="BK30" s="334">
        <v>0</v>
      </c>
      <c r="BL30" s="334"/>
      <c r="BM30" s="334"/>
      <c r="BN30" s="334"/>
      <c r="BO30" s="334" t="s">
        <v>825</v>
      </c>
      <c r="BP30" s="338"/>
      <c r="BQ30" s="334">
        <v>12</v>
      </c>
      <c r="BR30" s="334"/>
      <c r="BS30" s="330"/>
      <c r="BT30" s="330"/>
      <c r="BU30" s="334"/>
      <c r="BV30" s="334" t="s">
        <v>825</v>
      </c>
      <c r="BW30" s="334"/>
      <c r="BX30" s="330"/>
      <c r="BY30" s="330" t="s">
        <v>1068</v>
      </c>
    </row>
    <row r="31" spans="1:77" x14ac:dyDescent="0.15">
      <c r="A31" s="330" t="s">
        <v>1066</v>
      </c>
      <c r="B31" s="370">
        <v>43754</v>
      </c>
      <c r="C31" s="332" t="s">
        <v>821</v>
      </c>
      <c r="D31" s="330" t="s">
        <v>837</v>
      </c>
      <c r="E31" s="330">
        <v>2</v>
      </c>
      <c r="F31" s="330" t="s">
        <v>830</v>
      </c>
      <c r="G31" s="344">
        <v>43718</v>
      </c>
      <c r="H31" s="334" t="s">
        <v>387</v>
      </c>
      <c r="I31" s="334" t="s">
        <v>390</v>
      </c>
      <c r="J31" s="334"/>
      <c r="K31" s="330" t="s">
        <v>466</v>
      </c>
      <c r="L31" s="330" t="s">
        <v>1070</v>
      </c>
      <c r="M31" s="335">
        <v>102.40909090909091</v>
      </c>
      <c r="N31" s="335">
        <v>31.518181818181816</v>
      </c>
      <c r="O31" s="330"/>
      <c r="P31" s="330"/>
      <c r="Q31" s="336"/>
      <c r="R31" s="330"/>
      <c r="S31" s="336"/>
      <c r="T31" s="330"/>
      <c r="U31" s="330"/>
      <c r="V31" s="336"/>
      <c r="W31" s="336"/>
      <c r="X31" s="330"/>
      <c r="Y31" s="330"/>
      <c r="Z31" s="330"/>
      <c r="AA31" s="330"/>
      <c r="AB31" s="330"/>
      <c r="AC31" s="330"/>
      <c r="AD31" s="330"/>
      <c r="AE31" s="336"/>
      <c r="AF31" s="335">
        <v>24.45454545454545</v>
      </c>
      <c r="AG31" s="330"/>
      <c r="AH31" s="330"/>
      <c r="AI31" s="336"/>
      <c r="AJ31" s="330"/>
      <c r="AK31" s="330"/>
      <c r="AL31" s="330"/>
      <c r="AM31" s="330"/>
      <c r="AN31" s="336"/>
      <c r="AO31" s="337"/>
      <c r="AP31" s="336"/>
      <c r="AQ31" s="330" t="s">
        <v>831</v>
      </c>
      <c r="AR31" s="334" t="s">
        <v>825</v>
      </c>
      <c r="AS31" s="334"/>
      <c r="AT31" s="334"/>
      <c r="AU31" s="334">
        <v>7</v>
      </c>
      <c r="AV31" s="334"/>
      <c r="AW31" s="334"/>
      <c r="AX31" s="334"/>
      <c r="AY31" s="334"/>
      <c r="AZ31" s="334" t="s">
        <v>825</v>
      </c>
      <c r="BA31" s="330"/>
      <c r="BB31" s="334">
        <v>7</v>
      </c>
      <c r="BC31" s="334">
        <v>0</v>
      </c>
      <c r="BD31" s="334">
        <v>0</v>
      </c>
      <c r="BE31" s="334">
        <v>0</v>
      </c>
      <c r="BF31" s="334">
        <v>0</v>
      </c>
      <c r="BG31" s="334">
        <v>0</v>
      </c>
      <c r="BH31" s="334">
        <v>0</v>
      </c>
      <c r="BI31" s="334">
        <v>0</v>
      </c>
      <c r="BJ31" s="334">
        <v>0</v>
      </c>
      <c r="BK31" s="334">
        <v>0</v>
      </c>
      <c r="BL31" s="334"/>
      <c r="BM31" s="334"/>
      <c r="BN31" s="334"/>
      <c r="BO31" s="334" t="s">
        <v>825</v>
      </c>
      <c r="BP31" s="338"/>
      <c r="BQ31" s="334"/>
      <c r="BR31" s="334"/>
      <c r="BS31" s="330"/>
      <c r="BT31" s="330"/>
      <c r="BU31" s="334"/>
      <c r="BV31" s="334" t="s">
        <v>825</v>
      </c>
      <c r="BW31" s="334"/>
      <c r="BX31" s="330"/>
      <c r="BY31" s="330" t="s">
        <v>1072</v>
      </c>
    </row>
    <row r="32" spans="1:77" x14ac:dyDescent="0.15">
      <c r="A32" s="330">
        <v>1913</v>
      </c>
      <c r="B32" s="370">
        <v>43754</v>
      </c>
      <c r="C32" s="332" t="s">
        <v>821</v>
      </c>
      <c r="D32" s="330" t="s">
        <v>837</v>
      </c>
      <c r="E32" s="330">
        <v>1</v>
      </c>
      <c r="F32" s="330" t="s">
        <v>115</v>
      </c>
      <c r="G32" s="333">
        <v>43742</v>
      </c>
      <c r="H32" s="334" t="s">
        <v>824</v>
      </c>
      <c r="I32" s="334" t="s">
        <v>825</v>
      </c>
      <c r="J32" s="334">
        <v>1</v>
      </c>
      <c r="K32" s="330" t="s">
        <v>838</v>
      </c>
      <c r="L32" s="330" t="s">
        <v>839</v>
      </c>
      <c r="M32" s="335">
        <v>131.71818181818179</v>
      </c>
      <c r="N32" s="335">
        <v>36.336363636363629</v>
      </c>
      <c r="O32" s="330"/>
      <c r="P32" s="330"/>
      <c r="Q32" s="336"/>
      <c r="R32" s="330"/>
      <c r="S32" s="336"/>
      <c r="T32" s="330"/>
      <c r="U32" s="330"/>
      <c r="V32" s="336"/>
      <c r="W32" s="335">
        <v>28.68181818181818</v>
      </c>
      <c r="X32" s="330"/>
      <c r="Y32" s="330"/>
      <c r="Z32" s="330"/>
      <c r="AA32" s="330"/>
      <c r="AB32" s="330"/>
      <c r="AC32" s="330"/>
      <c r="AD32" s="330"/>
      <c r="AE32" s="336"/>
      <c r="AF32" s="336"/>
      <c r="AG32" s="330"/>
      <c r="AH32" s="330"/>
      <c r="AI32" s="336"/>
      <c r="AJ32" s="330"/>
      <c r="AK32" s="330"/>
      <c r="AL32" s="330"/>
      <c r="AM32" s="330"/>
      <c r="AN32" s="336"/>
      <c r="AO32" s="337"/>
      <c r="AP32" s="336"/>
      <c r="AQ32" s="339" t="s">
        <v>917</v>
      </c>
      <c r="AR32" s="334" t="s">
        <v>825</v>
      </c>
      <c r="AS32" s="334"/>
      <c r="AT32" s="334"/>
      <c r="AU32" s="334">
        <v>5</v>
      </c>
      <c r="AV32" s="334"/>
      <c r="AW32" s="334"/>
      <c r="AX32" s="334"/>
      <c r="AY32" s="334"/>
      <c r="AZ32" s="334" t="s">
        <v>840</v>
      </c>
      <c r="BA32" s="330"/>
      <c r="BB32" s="334">
        <v>0</v>
      </c>
      <c r="BC32" s="334">
        <v>0</v>
      </c>
      <c r="BD32" s="334">
        <v>0</v>
      </c>
      <c r="BE32" s="334">
        <v>0</v>
      </c>
      <c r="BF32" s="334">
        <v>0</v>
      </c>
      <c r="BG32" s="334">
        <v>0</v>
      </c>
      <c r="BH32" s="334">
        <v>0</v>
      </c>
      <c r="BI32" s="334">
        <v>0</v>
      </c>
      <c r="BJ32" s="334">
        <v>0</v>
      </c>
      <c r="BK32" s="334">
        <v>0</v>
      </c>
      <c r="BL32" s="334"/>
      <c r="BM32" s="334"/>
      <c r="BN32" s="334">
        <v>12</v>
      </c>
      <c r="BO32" s="334" t="s">
        <v>825</v>
      </c>
      <c r="BP32" s="338"/>
      <c r="BQ32" s="334"/>
      <c r="BR32" s="334"/>
      <c r="BS32" s="330"/>
      <c r="BT32" s="330"/>
      <c r="BU32" s="334"/>
      <c r="BV32" s="334" t="s">
        <v>825</v>
      </c>
      <c r="BW32" s="334"/>
      <c r="BX32" s="330" t="s">
        <v>841</v>
      </c>
      <c r="BY32" s="274" t="s">
        <v>1076</v>
      </c>
    </row>
    <row r="33" spans="1:77" x14ac:dyDescent="0.15">
      <c r="A33" s="330">
        <v>407</v>
      </c>
      <c r="B33" s="370">
        <v>43754</v>
      </c>
      <c r="C33" s="332" t="s">
        <v>26</v>
      </c>
      <c r="D33" s="330" t="s">
        <v>114</v>
      </c>
      <c r="E33" s="330">
        <v>3</v>
      </c>
      <c r="F33" s="330" t="s">
        <v>115</v>
      </c>
      <c r="G33" s="333">
        <v>43646</v>
      </c>
      <c r="H33" s="334" t="s">
        <v>387</v>
      </c>
      <c r="I33" s="334" t="s">
        <v>390</v>
      </c>
      <c r="J33" s="334">
        <v>2</v>
      </c>
      <c r="K33" s="330" t="s">
        <v>110</v>
      </c>
      <c r="L33" s="330" t="s">
        <v>1019</v>
      </c>
      <c r="M33" s="335">
        <v>179.88181818181818</v>
      </c>
      <c r="N33" s="335">
        <v>34.390909090909084</v>
      </c>
      <c r="O33" s="330"/>
      <c r="P33" s="330"/>
      <c r="Q33" s="336"/>
      <c r="R33" s="330"/>
      <c r="S33" s="336"/>
      <c r="T33" s="330"/>
      <c r="U33" s="330"/>
      <c r="V33" s="336"/>
      <c r="W33" s="335">
        <v>26.963636363636361</v>
      </c>
      <c r="X33" s="330"/>
      <c r="Y33" s="330"/>
      <c r="Z33" s="330"/>
      <c r="AA33" s="330"/>
      <c r="AB33" s="330"/>
      <c r="AC33" s="330"/>
      <c r="AD33" s="330"/>
      <c r="AE33" s="336"/>
      <c r="AF33" s="336"/>
      <c r="AG33" s="330"/>
      <c r="AH33" s="330"/>
      <c r="AI33" s="336"/>
      <c r="AJ33" s="330"/>
      <c r="AK33" s="330"/>
      <c r="AL33" s="330"/>
      <c r="AM33" s="330"/>
      <c r="AN33" s="336"/>
      <c r="AO33" s="337"/>
      <c r="AP33" s="336"/>
      <c r="AQ33" s="330" t="s">
        <v>117</v>
      </c>
      <c r="AR33" s="334" t="s">
        <v>30</v>
      </c>
      <c r="AS33" s="334"/>
      <c r="AT33" s="334"/>
      <c r="AU33" s="334">
        <v>5.2</v>
      </c>
      <c r="AV33" s="334"/>
      <c r="AW33" s="334"/>
      <c r="AX33" s="334"/>
      <c r="AY33" s="334"/>
      <c r="AZ33" s="334" t="s">
        <v>34</v>
      </c>
      <c r="BA33" s="330"/>
      <c r="BB33" s="334">
        <v>0</v>
      </c>
      <c r="BC33" s="334">
        <v>0</v>
      </c>
      <c r="BD33" s="334">
        <v>2</v>
      </c>
      <c r="BE33" s="334">
        <v>0</v>
      </c>
      <c r="BF33" s="334">
        <v>0</v>
      </c>
      <c r="BG33" s="334">
        <v>0</v>
      </c>
      <c r="BH33" s="334">
        <v>0</v>
      </c>
      <c r="BI33" s="334">
        <v>0</v>
      </c>
      <c r="BJ33" s="334">
        <v>0</v>
      </c>
      <c r="BK33" s="334">
        <v>0</v>
      </c>
      <c r="BL33" s="334"/>
      <c r="BM33" s="334"/>
      <c r="BN33" s="334"/>
      <c r="BO33" s="334" t="s">
        <v>30</v>
      </c>
      <c r="BP33" s="338"/>
      <c r="BQ33" s="334"/>
      <c r="BR33" s="334"/>
      <c r="BS33" s="330"/>
      <c r="BT33" s="330"/>
      <c r="BU33" s="334"/>
      <c r="BV33" s="334" t="s">
        <v>30</v>
      </c>
      <c r="BW33" s="334"/>
      <c r="BX33" s="330"/>
      <c r="BY33" s="330" t="s">
        <v>1038</v>
      </c>
    </row>
    <row r="34" spans="1:77" x14ac:dyDescent="0.15">
      <c r="A34" s="330">
        <v>673</v>
      </c>
      <c r="B34" s="370">
        <v>43754</v>
      </c>
      <c r="C34" s="332" t="s">
        <v>325</v>
      </c>
      <c r="D34" s="330" t="s">
        <v>326</v>
      </c>
      <c r="E34" s="330">
        <v>3</v>
      </c>
      <c r="F34" s="330" t="s">
        <v>402</v>
      </c>
      <c r="G34" s="333">
        <v>43692</v>
      </c>
      <c r="H34" s="334" t="s">
        <v>342</v>
      </c>
      <c r="I34" s="334" t="s">
        <v>328</v>
      </c>
      <c r="J34" s="334">
        <v>3</v>
      </c>
      <c r="K34" s="330" t="s">
        <v>348</v>
      </c>
      <c r="L34" s="330" t="s">
        <v>952</v>
      </c>
      <c r="M34" s="335">
        <v>135</v>
      </c>
      <c r="N34" s="335">
        <v>38.436363636363637</v>
      </c>
      <c r="O34" s="330"/>
      <c r="P34" s="330"/>
      <c r="Q34" s="336"/>
      <c r="R34" s="330"/>
      <c r="S34" s="336"/>
      <c r="T34" s="330"/>
      <c r="U34" s="330"/>
      <c r="V34" s="336"/>
      <c r="W34" s="335">
        <v>31.127272727272725</v>
      </c>
      <c r="X34" s="330"/>
      <c r="Y34" s="330"/>
      <c r="Z34" s="330"/>
      <c r="AA34" s="330"/>
      <c r="AB34" s="330"/>
      <c r="AC34" s="330"/>
      <c r="AD34" s="330"/>
      <c r="AE34" s="336"/>
      <c r="AF34" s="336"/>
      <c r="AG34" s="330"/>
      <c r="AH34" s="330"/>
      <c r="AI34" s="336"/>
      <c r="AJ34" s="330"/>
      <c r="AK34" s="330"/>
      <c r="AL34" s="330"/>
      <c r="AM34" s="330"/>
      <c r="AN34" s="336"/>
      <c r="AO34" s="337"/>
      <c r="AP34" s="336"/>
      <c r="AQ34" s="330" t="s">
        <v>403</v>
      </c>
      <c r="AR34" s="334" t="s">
        <v>328</v>
      </c>
      <c r="AS34" s="334"/>
      <c r="AT34" s="334"/>
      <c r="AU34" s="334">
        <v>7.26</v>
      </c>
      <c r="AV34" s="334"/>
      <c r="AW34" s="334"/>
      <c r="AX34" s="334"/>
      <c r="AY34" s="334"/>
      <c r="AZ34" s="334" t="s">
        <v>334</v>
      </c>
      <c r="BA34" s="330"/>
      <c r="BB34" s="334">
        <v>7</v>
      </c>
      <c r="BC34" s="334">
        <v>0</v>
      </c>
      <c r="BD34" s="334">
        <v>0</v>
      </c>
      <c r="BE34" s="334">
        <v>0</v>
      </c>
      <c r="BF34" s="334">
        <v>0</v>
      </c>
      <c r="BG34" s="334">
        <v>0</v>
      </c>
      <c r="BH34" s="334">
        <v>0</v>
      </c>
      <c r="BI34" s="334">
        <v>0</v>
      </c>
      <c r="BJ34" s="334">
        <v>0</v>
      </c>
      <c r="BK34" s="334">
        <v>0</v>
      </c>
      <c r="BL34" s="334"/>
      <c r="BM34" s="334"/>
      <c r="BN34" s="334">
        <v>24</v>
      </c>
      <c r="BO34" s="334" t="s">
        <v>328</v>
      </c>
      <c r="BP34" s="338"/>
      <c r="BQ34" s="334"/>
      <c r="BR34" s="334"/>
      <c r="BS34" s="330"/>
      <c r="BT34" s="330"/>
      <c r="BU34" s="334"/>
      <c r="BV34" s="334" t="s">
        <v>328</v>
      </c>
      <c r="BW34" s="334"/>
      <c r="BX34" s="330"/>
      <c r="BY34" s="330" t="s">
        <v>1041</v>
      </c>
    </row>
    <row r="35" spans="1:77" x14ac:dyDescent="0.15">
      <c r="A35" s="330">
        <v>1317</v>
      </c>
      <c r="B35" s="370">
        <v>43754</v>
      </c>
      <c r="C35" s="332" t="s">
        <v>821</v>
      </c>
      <c r="D35" s="330" t="s">
        <v>837</v>
      </c>
      <c r="E35" s="330">
        <v>3</v>
      </c>
      <c r="F35" s="330" t="s">
        <v>916</v>
      </c>
      <c r="G35" s="333">
        <v>43646</v>
      </c>
      <c r="H35" s="334" t="s">
        <v>824</v>
      </c>
      <c r="I35" s="334" t="s">
        <v>825</v>
      </c>
      <c r="J35" s="334">
        <v>4</v>
      </c>
      <c r="K35" s="330" t="s">
        <v>845</v>
      </c>
      <c r="L35" s="330" t="s">
        <v>846</v>
      </c>
      <c r="M35" s="335">
        <v>127.71818181818182</v>
      </c>
      <c r="N35" s="335">
        <v>32.118181818181817</v>
      </c>
      <c r="O35" s="330"/>
      <c r="P35" s="330"/>
      <c r="Q35" s="336"/>
      <c r="R35" s="330"/>
      <c r="S35" s="336"/>
      <c r="T35" s="330"/>
      <c r="U35" s="330"/>
      <c r="V35" s="336"/>
      <c r="W35" s="335">
        <v>27.727272727272727</v>
      </c>
      <c r="X35" s="330"/>
      <c r="Y35" s="330"/>
      <c r="Z35" s="330"/>
      <c r="AA35" s="330"/>
      <c r="AB35" s="330"/>
      <c r="AC35" s="330"/>
      <c r="AD35" s="330"/>
      <c r="AE35" s="336"/>
      <c r="AF35" s="336"/>
      <c r="AG35" s="330"/>
      <c r="AH35" s="330"/>
      <c r="AI35" s="336"/>
      <c r="AJ35" s="330"/>
      <c r="AK35" s="330"/>
      <c r="AL35" s="330"/>
      <c r="AM35" s="330"/>
      <c r="AN35" s="336"/>
      <c r="AO35" s="337"/>
      <c r="AP35" s="336"/>
      <c r="AQ35" s="339" t="s">
        <v>917</v>
      </c>
      <c r="AR35" s="334" t="s">
        <v>825</v>
      </c>
      <c r="AS35" s="334"/>
      <c r="AT35" s="334"/>
      <c r="AU35" s="334">
        <v>5</v>
      </c>
      <c r="AV35" s="334"/>
      <c r="AW35" s="334"/>
      <c r="AX35" s="334"/>
      <c r="AY35" s="334"/>
      <c r="AZ35" s="334" t="s">
        <v>840</v>
      </c>
      <c r="BA35" s="330"/>
      <c r="BB35" s="334">
        <v>0</v>
      </c>
      <c r="BC35" s="334">
        <v>0</v>
      </c>
      <c r="BD35" s="334">
        <v>0</v>
      </c>
      <c r="BE35" s="334">
        <v>0</v>
      </c>
      <c r="BF35" s="334">
        <v>0</v>
      </c>
      <c r="BG35" s="334">
        <v>0</v>
      </c>
      <c r="BH35" s="334">
        <v>0</v>
      </c>
      <c r="BI35" s="334">
        <v>0</v>
      </c>
      <c r="BJ35" s="334">
        <v>0</v>
      </c>
      <c r="BK35" s="334">
        <v>0</v>
      </c>
      <c r="BL35" s="334"/>
      <c r="BM35" s="334"/>
      <c r="BN35" s="334">
        <v>12</v>
      </c>
      <c r="BO35" s="334" t="s">
        <v>825</v>
      </c>
      <c r="BP35" s="338"/>
      <c r="BQ35" s="334"/>
      <c r="BR35" s="334"/>
      <c r="BS35" s="330"/>
      <c r="BT35" s="330"/>
      <c r="BU35" s="334"/>
      <c r="BV35" s="334" t="s">
        <v>825</v>
      </c>
      <c r="BW35" s="334"/>
      <c r="BX35" s="330"/>
      <c r="BY35" s="330" t="s">
        <v>1044</v>
      </c>
    </row>
    <row r="36" spans="1:77" x14ac:dyDescent="0.15">
      <c r="A36" s="330">
        <v>1479</v>
      </c>
      <c r="B36" s="370">
        <v>43754</v>
      </c>
      <c r="C36" s="332" t="s">
        <v>821</v>
      </c>
      <c r="D36" s="330" t="s">
        <v>837</v>
      </c>
      <c r="E36" s="330">
        <v>3</v>
      </c>
      <c r="F36" s="330" t="s">
        <v>921</v>
      </c>
      <c r="G36" s="333">
        <v>43677</v>
      </c>
      <c r="H36" s="334" t="s">
        <v>824</v>
      </c>
      <c r="I36" s="334" t="s">
        <v>825</v>
      </c>
      <c r="J36" s="334">
        <v>5</v>
      </c>
      <c r="K36" s="330" t="s">
        <v>848</v>
      </c>
      <c r="L36" s="330" t="s">
        <v>849</v>
      </c>
      <c r="M36" s="335">
        <v>140.30000000000001</v>
      </c>
      <c r="N36" s="335">
        <v>34.090909090909086</v>
      </c>
      <c r="O36" s="330"/>
      <c r="P36" s="330"/>
      <c r="Q36" s="336"/>
      <c r="R36" s="330"/>
      <c r="S36" s="336"/>
      <c r="T36" s="330"/>
      <c r="U36" s="330"/>
      <c r="V36" s="336"/>
      <c r="W36" s="335">
        <v>31.054545454545448</v>
      </c>
      <c r="X36" s="335"/>
      <c r="Y36" s="335"/>
      <c r="Z36" s="335"/>
      <c r="AA36" s="335"/>
      <c r="AB36" s="335"/>
      <c r="AC36" s="335"/>
      <c r="AD36" s="335"/>
      <c r="AE36" s="336"/>
      <c r="AF36" s="336"/>
      <c r="AG36" s="330"/>
      <c r="AH36" s="330"/>
      <c r="AI36" s="336"/>
      <c r="AJ36" s="330"/>
      <c r="AK36" s="330"/>
      <c r="AL36" s="330"/>
      <c r="AM36" s="330"/>
      <c r="AN36" s="336"/>
      <c r="AO36" s="337"/>
      <c r="AP36" s="336"/>
      <c r="AQ36" s="330" t="s">
        <v>917</v>
      </c>
      <c r="AR36" s="334" t="s">
        <v>825</v>
      </c>
      <c r="AS36" s="334"/>
      <c r="AT36" s="334"/>
      <c r="AU36" s="334">
        <v>5</v>
      </c>
      <c r="AV36" s="334"/>
      <c r="AW36" s="334"/>
      <c r="AX36" s="334"/>
      <c r="AY36" s="334"/>
      <c r="AZ36" s="334" t="s">
        <v>840</v>
      </c>
      <c r="BA36" s="330"/>
      <c r="BB36" s="334">
        <v>0</v>
      </c>
      <c r="BC36" s="334">
        <v>0</v>
      </c>
      <c r="BD36" s="334">
        <v>0</v>
      </c>
      <c r="BE36" s="334">
        <v>0</v>
      </c>
      <c r="BF36" s="334">
        <v>0</v>
      </c>
      <c r="BG36" s="334">
        <v>0</v>
      </c>
      <c r="BH36" s="334">
        <v>0</v>
      </c>
      <c r="BI36" s="334">
        <v>0</v>
      </c>
      <c r="BJ36" s="334">
        <v>0</v>
      </c>
      <c r="BK36" s="334">
        <v>0</v>
      </c>
      <c r="BL36" s="334"/>
      <c r="BM36" s="334"/>
      <c r="BN36" s="334"/>
      <c r="BO36" s="334" t="s">
        <v>825</v>
      </c>
      <c r="BP36" s="338"/>
      <c r="BQ36" s="334"/>
      <c r="BR36" s="334"/>
      <c r="BS36" s="274"/>
      <c r="BT36" s="274"/>
      <c r="BU36" s="334"/>
      <c r="BV36" s="334" t="s">
        <v>825</v>
      </c>
      <c r="BW36" s="334">
        <v>1</v>
      </c>
      <c r="BX36" s="274"/>
      <c r="BY36" s="341" t="s">
        <v>1047</v>
      </c>
    </row>
    <row r="37" spans="1:77" x14ac:dyDescent="0.15">
      <c r="A37" s="330">
        <v>576</v>
      </c>
      <c r="B37" s="370">
        <v>43754</v>
      </c>
      <c r="C37" s="332" t="s">
        <v>325</v>
      </c>
      <c r="D37" s="330" t="s">
        <v>326</v>
      </c>
      <c r="E37" s="330">
        <v>1</v>
      </c>
      <c r="F37" s="330" t="s">
        <v>921</v>
      </c>
      <c r="G37" s="333">
        <v>43727</v>
      </c>
      <c r="H37" s="334" t="s">
        <v>342</v>
      </c>
      <c r="I37" s="334" t="s">
        <v>328</v>
      </c>
      <c r="J37" s="334">
        <v>6</v>
      </c>
      <c r="K37" s="330" t="s">
        <v>371</v>
      </c>
      <c r="L37" s="330" t="s">
        <v>472</v>
      </c>
      <c r="M37" s="335">
        <v>97.272727272727266</v>
      </c>
      <c r="N37" s="335">
        <v>29.545454545454543</v>
      </c>
      <c r="O37" s="330"/>
      <c r="P37" s="330"/>
      <c r="Q37" s="336"/>
      <c r="R37" s="330"/>
      <c r="S37" s="336"/>
      <c r="T37" s="330"/>
      <c r="U37" s="330"/>
      <c r="V37" s="336"/>
      <c r="W37" s="335">
        <v>24.545454545454543</v>
      </c>
      <c r="X37" s="330"/>
      <c r="Y37" s="330"/>
      <c r="Z37" s="330"/>
      <c r="AA37" s="330"/>
      <c r="AB37" s="330"/>
      <c r="AC37" s="330"/>
      <c r="AD37" s="330"/>
      <c r="AE37" s="336"/>
      <c r="AF37" s="336"/>
      <c r="AG37" s="330"/>
      <c r="AH37" s="330"/>
      <c r="AI37" s="336"/>
      <c r="AJ37" s="330"/>
      <c r="AK37" s="330"/>
      <c r="AL37" s="330"/>
      <c r="AM37" s="330"/>
      <c r="AN37" s="336"/>
      <c r="AO37" s="337"/>
      <c r="AP37" s="336"/>
      <c r="AQ37" s="339" t="s">
        <v>403</v>
      </c>
      <c r="AR37" s="334" t="s">
        <v>328</v>
      </c>
      <c r="AS37" s="334"/>
      <c r="AT37" s="334"/>
      <c r="AU37" s="334">
        <v>5</v>
      </c>
      <c r="AV37" s="334"/>
      <c r="AW37" s="334"/>
      <c r="AX37" s="334"/>
      <c r="AY37" s="334"/>
      <c r="AZ37" s="334" t="s">
        <v>334</v>
      </c>
      <c r="BA37" s="330"/>
      <c r="BB37" s="334">
        <v>0</v>
      </c>
      <c r="BC37" s="334">
        <v>0</v>
      </c>
      <c r="BD37" s="334">
        <v>0</v>
      </c>
      <c r="BE37" s="334">
        <v>0</v>
      </c>
      <c r="BF37" s="334">
        <v>0</v>
      </c>
      <c r="BG37" s="334">
        <v>0</v>
      </c>
      <c r="BH37" s="334">
        <v>0</v>
      </c>
      <c r="BI37" s="334">
        <v>0</v>
      </c>
      <c r="BJ37" s="334">
        <v>0</v>
      </c>
      <c r="BK37" s="334">
        <v>0</v>
      </c>
      <c r="BL37" s="334"/>
      <c r="BM37" s="334"/>
      <c r="BN37" s="334"/>
      <c r="BO37" s="334" t="s">
        <v>328</v>
      </c>
      <c r="BP37" s="342">
        <v>177.27272727272725</v>
      </c>
      <c r="BQ37" s="334"/>
      <c r="BR37" s="343"/>
      <c r="BS37" s="274"/>
      <c r="BT37" s="274"/>
      <c r="BU37" s="274"/>
      <c r="BV37" s="334" t="s">
        <v>328</v>
      </c>
      <c r="BW37" s="334"/>
      <c r="BX37" s="330" t="s">
        <v>852</v>
      </c>
      <c r="BY37" s="330" t="s">
        <v>1077</v>
      </c>
    </row>
    <row r="38" spans="1:77" x14ac:dyDescent="0.15">
      <c r="A38" s="330">
        <v>1135</v>
      </c>
      <c r="B38" s="370">
        <v>43754</v>
      </c>
      <c r="C38" s="332" t="s">
        <v>959</v>
      </c>
      <c r="D38" s="330" t="s">
        <v>960</v>
      </c>
      <c r="E38" s="330">
        <v>3</v>
      </c>
      <c r="F38" s="330" t="s">
        <v>1000</v>
      </c>
      <c r="G38" s="333">
        <v>43646</v>
      </c>
      <c r="H38" s="334" t="s">
        <v>962</v>
      </c>
      <c r="I38" s="334" t="s">
        <v>963</v>
      </c>
      <c r="J38" s="334">
        <v>7</v>
      </c>
      <c r="K38" s="330" t="s">
        <v>964</v>
      </c>
      <c r="L38" s="330" t="s">
        <v>618</v>
      </c>
      <c r="M38" s="335">
        <v>122.62727272727271</v>
      </c>
      <c r="N38" s="335">
        <v>57.4</v>
      </c>
      <c r="O38" s="330"/>
      <c r="P38" s="330"/>
      <c r="Q38" s="336"/>
      <c r="R38" s="330"/>
      <c r="S38" s="336"/>
      <c r="T38" s="330"/>
      <c r="U38" s="330"/>
      <c r="V38" s="336"/>
      <c r="W38" s="335">
        <v>27.699999999999996</v>
      </c>
      <c r="X38" s="330"/>
      <c r="Y38" s="330"/>
      <c r="Z38" s="330"/>
      <c r="AA38" s="330"/>
      <c r="AB38" s="330"/>
      <c r="AC38" s="330"/>
      <c r="AD38" s="330"/>
      <c r="AE38" s="336"/>
      <c r="AF38" s="336"/>
      <c r="AG38" s="330"/>
      <c r="AH38" s="330"/>
      <c r="AI38" s="336"/>
      <c r="AJ38" s="330"/>
      <c r="AK38" s="330"/>
      <c r="AL38" s="330"/>
      <c r="AM38" s="330"/>
      <c r="AN38" s="336"/>
      <c r="AO38" s="337"/>
      <c r="AP38" s="336"/>
      <c r="AQ38" s="330" t="s">
        <v>1001</v>
      </c>
      <c r="AR38" s="334" t="s">
        <v>963</v>
      </c>
      <c r="AS38" s="334"/>
      <c r="AT38" s="334"/>
      <c r="AU38" s="334">
        <v>5.5</v>
      </c>
      <c r="AV38" s="334"/>
      <c r="AW38" s="334"/>
      <c r="AX38" s="334"/>
      <c r="AY38" s="334"/>
      <c r="AZ38" s="334" t="s">
        <v>967</v>
      </c>
      <c r="BA38" s="330"/>
      <c r="BB38" s="334">
        <v>0</v>
      </c>
      <c r="BC38" s="334">
        <v>0</v>
      </c>
      <c r="BD38" s="334">
        <v>0</v>
      </c>
      <c r="BE38" s="334">
        <v>0</v>
      </c>
      <c r="BF38" s="334">
        <v>0</v>
      </c>
      <c r="BG38" s="334">
        <v>0</v>
      </c>
      <c r="BH38" s="334">
        <v>0</v>
      </c>
      <c r="BI38" s="334">
        <v>0</v>
      </c>
      <c r="BJ38" s="334">
        <v>0</v>
      </c>
      <c r="BK38" s="334">
        <v>0</v>
      </c>
      <c r="BL38" s="334"/>
      <c r="BM38" s="334"/>
      <c r="BN38" s="334"/>
      <c r="BO38" s="334" t="s">
        <v>963</v>
      </c>
      <c r="BP38" s="338"/>
      <c r="BQ38" s="334"/>
      <c r="BR38" s="334"/>
      <c r="BS38" s="274"/>
      <c r="BT38" s="274"/>
      <c r="BU38" s="274"/>
      <c r="BV38" s="334" t="s">
        <v>963</v>
      </c>
      <c r="BW38" s="334"/>
      <c r="BX38" s="330"/>
      <c r="BY38" s="274" t="s">
        <v>1050</v>
      </c>
    </row>
    <row r="39" spans="1:77" x14ac:dyDescent="0.15">
      <c r="A39" s="330">
        <v>162</v>
      </c>
      <c r="B39" s="370">
        <v>43754</v>
      </c>
      <c r="C39" s="332" t="s">
        <v>821</v>
      </c>
      <c r="D39" s="330" t="s">
        <v>837</v>
      </c>
      <c r="E39" s="330">
        <v>3</v>
      </c>
      <c r="F39" s="330" t="s">
        <v>916</v>
      </c>
      <c r="G39" s="344">
        <v>43646</v>
      </c>
      <c r="H39" s="334" t="s">
        <v>387</v>
      </c>
      <c r="I39" s="334" t="s">
        <v>390</v>
      </c>
      <c r="J39" s="334">
        <v>8</v>
      </c>
      <c r="K39" s="330" t="s">
        <v>857</v>
      </c>
      <c r="L39" s="330" t="s">
        <v>620</v>
      </c>
      <c r="M39" s="335">
        <v>125.99999999999999</v>
      </c>
      <c r="N39" s="335">
        <v>41.072727272727271</v>
      </c>
      <c r="O39" s="330"/>
      <c r="P39" s="330"/>
      <c r="Q39" s="336"/>
      <c r="R39" s="330"/>
      <c r="S39" s="336"/>
      <c r="T39" s="330"/>
      <c r="U39" s="330"/>
      <c r="V39" s="336"/>
      <c r="W39" s="335">
        <v>35.290909090909089</v>
      </c>
      <c r="X39" s="330"/>
      <c r="Y39" s="330"/>
      <c r="Z39" s="330"/>
      <c r="AA39" s="330"/>
      <c r="AB39" s="330"/>
      <c r="AC39" s="330"/>
      <c r="AD39" s="330"/>
      <c r="AE39" s="336"/>
      <c r="AF39" s="336"/>
      <c r="AG39" s="330"/>
      <c r="AH39" s="330"/>
      <c r="AI39" s="336"/>
      <c r="AJ39" s="330"/>
      <c r="AK39" s="330"/>
      <c r="AL39" s="330"/>
      <c r="AM39" s="330"/>
      <c r="AN39" s="336"/>
      <c r="AO39" s="337"/>
      <c r="AP39" s="336"/>
      <c r="AQ39" s="330" t="s">
        <v>917</v>
      </c>
      <c r="AR39" s="334" t="s">
        <v>825</v>
      </c>
      <c r="AS39" s="334"/>
      <c r="AT39" s="334"/>
      <c r="AU39" s="334">
        <v>8</v>
      </c>
      <c r="AV39" s="334"/>
      <c r="AW39" s="334"/>
      <c r="AX39" s="334"/>
      <c r="AY39" s="334"/>
      <c r="AZ39" s="334" t="s">
        <v>825</v>
      </c>
      <c r="BA39" s="330"/>
      <c r="BB39" s="334">
        <v>0</v>
      </c>
      <c r="BC39" s="334">
        <v>0</v>
      </c>
      <c r="BD39" s="334">
        <v>0</v>
      </c>
      <c r="BE39" s="334">
        <v>0</v>
      </c>
      <c r="BF39" s="334">
        <v>0</v>
      </c>
      <c r="BG39" s="334">
        <v>0</v>
      </c>
      <c r="BH39" s="334">
        <v>0</v>
      </c>
      <c r="BI39" s="334">
        <v>0</v>
      </c>
      <c r="BJ39" s="334">
        <v>0</v>
      </c>
      <c r="BK39" s="334">
        <v>0</v>
      </c>
      <c r="BL39" s="334"/>
      <c r="BM39" s="334"/>
      <c r="BN39" s="334"/>
      <c r="BO39" s="334" t="s">
        <v>825</v>
      </c>
      <c r="BP39" s="338"/>
      <c r="BQ39" s="334"/>
      <c r="BR39" s="334"/>
      <c r="BS39" s="330"/>
      <c r="BT39" s="330"/>
      <c r="BU39" s="334"/>
      <c r="BV39" s="334" t="s">
        <v>825</v>
      </c>
      <c r="BW39" s="334">
        <v>1</v>
      </c>
      <c r="BX39" s="330"/>
      <c r="BY39" s="330" t="s">
        <v>1053</v>
      </c>
    </row>
    <row r="40" spans="1:77" x14ac:dyDescent="0.15">
      <c r="A40" s="330">
        <v>1650</v>
      </c>
      <c r="B40" s="370">
        <v>43754</v>
      </c>
      <c r="C40" s="332" t="s">
        <v>959</v>
      </c>
      <c r="D40" s="330" t="s">
        <v>960</v>
      </c>
      <c r="E40" s="330">
        <v>3</v>
      </c>
      <c r="F40" s="330" t="s">
        <v>1000</v>
      </c>
      <c r="G40" s="333">
        <v>43670</v>
      </c>
      <c r="H40" s="334" t="s">
        <v>962</v>
      </c>
      <c r="I40" s="334" t="s">
        <v>963</v>
      </c>
      <c r="J40" s="334">
        <v>10</v>
      </c>
      <c r="K40" s="330" t="s">
        <v>973</v>
      </c>
      <c r="L40" s="330" t="s">
        <v>558</v>
      </c>
      <c r="M40" s="335">
        <v>139.40909090909091</v>
      </c>
      <c r="N40" s="335">
        <v>31.981818181818181</v>
      </c>
      <c r="O40" s="330"/>
      <c r="P40" s="330"/>
      <c r="Q40" s="336"/>
      <c r="R40" s="330"/>
      <c r="S40" s="336"/>
      <c r="T40" s="330"/>
      <c r="U40" s="330"/>
      <c r="V40" s="336"/>
      <c r="W40" s="335">
        <v>26.818181818181817</v>
      </c>
      <c r="X40" s="330"/>
      <c r="Y40" s="330"/>
      <c r="Z40" s="330"/>
      <c r="AA40" s="330"/>
      <c r="AB40" s="330"/>
      <c r="AC40" s="330"/>
      <c r="AD40" s="330"/>
      <c r="AE40" s="336"/>
      <c r="AF40" s="336"/>
      <c r="AG40" s="330"/>
      <c r="AH40" s="330"/>
      <c r="AI40" s="336"/>
      <c r="AJ40" s="330"/>
      <c r="AK40" s="330"/>
      <c r="AL40" s="330"/>
      <c r="AM40" s="330"/>
      <c r="AN40" s="336"/>
      <c r="AO40" s="337"/>
      <c r="AP40" s="336"/>
      <c r="AQ40" s="339" t="s">
        <v>1001</v>
      </c>
      <c r="AR40" s="334" t="s">
        <v>963</v>
      </c>
      <c r="AS40" s="334"/>
      <c r="AT40" s="334"/>
      <c r="AU40" s="334">
        <v>8</v>
      </c>
      <c r="AV40" s="334"/>
      <c r="AW40" s="334"/>
      <c r="AX40" s="334"/>
      <c r="AY40" s="334"/>
      <c r="AZ40" s="334" t="s">
        <v>974</v>
      </c>
      <c r="BA40" s="330"/>
      <c r="BB40" s="334">
        <v>0</v>
      </c>
      <c r="BC40" s="334">
        <v>0</v>
      </c>
      <c r="BD40" s="334">
        <v>0</v>
      </c>
      <c r="BE40" s="334">
        <v>0</v>
      </c>
      <c r="BF40" s="334">
        <v>0</v>
      </c>
      <c r="BG40" s="334">
        <v>0</v>
      </c>
      <c r="BH40" s="334">
        <v>0</v>
      </c>
      <c r="BI40" s="334">
        <v>0</v>
      </c>
      <c r="BJ40" s="334">
        <v>0</v>
      </c>
      <c r="BK40" s="334">
        <v>0</v>
      </c>
      <c r="BL40" s="334"/>
      <c r="BM40" s="334"/>
      <c r="BN40" s="334"/>
      <c r="BO40" s="334" t="s">
        <v>963</v>
      </c>
      <c r="BP40" s="338"/>
      <c r="BQ40" s="334"/>
      <c r="BR40" s="334"/>
      <c r="BS40" s="274"/>
      <c r="BT40" s="274"/>
      <c r="BU40" s="274"/>
      <c r="BV40" s="334" t="s">
        <v>963</v>
      </c>
      <c r="BW40" s="334"/>
      <c r="BX40" s="330"/>
      <c r="BY40" s="330" t="s">
        <v>1056</v>
      </c>
    </row>
    <row r="41" spans="1:77" x14ac:dyDescent="0.15">
      <c r="A41" s="330">
        <v>2094</v>
      </c>
      <c r="B41" s="370">
        <v>43754</v>
      </c>
      <c r="C41" s="332" t="s">
        <v>821</v>
      </c>
      <c r="D41" s="330" t="s">
        <v>837</v>
      </c>
      <c r="E41" s="330">
        <v>3</v>
      </c>
      <c r="F41" s="330" t="s">
        <v>916</v>
      </c>
      <c r="G41" s="344">
        <v>43677</v>
      </c>
      <c r="H41" s="334" t="s">
        <v>387</v>
      </c>
      <c r="I41" s="334" t="s">
        <v>390</v>
      </c>
      <c r="J41" s="334">
        <v>11</v>
      </c>
      <c r="K41" s="330" t="s">
        <v>875</v>
      </c>
      <c r="L41" s="330" t="s">
        <v>796</v>
      </c>
      <c r="M41" s="335">
        <v>127.3090909090909</v>
      </c>
      <c r="N41" s="335">
        <v>35.690909090909088</v>
      </c>
      <c r="O41" s="330"/>
      <c r="P41" s="330"/>
      <c r="Q41" s="336"/>
      <c r="R41" s="330"/>
      <c r="S41" s="336"/>
      <c r="T41" s="330"/>
      <c r="U41" s="330"/>
      <c r="V41" s="336"/>
      <c r="W41" s="335">
        <v>30.809090909090909</v>
      </c>
      <c r="X41" s="330"/>
      <c r="Y41" s="330"/>
      <c r="Z41" s="330"/>
      <c r="AA41" s="330"/>
      <c r="AB41" s="330"/>
      <c r="AC41" s="330"/>
      <c r="AD41" s="330"/>
      <c r="AE41" s="336"/>
      <c r="AF41" s="336"/>
      <c r="AG41" s="330"/>
      <c r="AH41" s="330"/>
      <c r="AI41" s="336"/>
      <c r="AJ41" s="330"/>
      <c r="AK41" s="330"/>
      <c r="AL41" s="330"/>
      <c r="AM41" s="330"/>
      <c r="AN41" s="336"/>
      <c r="AO41" s="337"/>
      <c r="AP41" s="336"/>
      <c r="AQ41" s="339" t="s">
        <v>917</v>
      </c>
      <c r="AR41" s="334" t="s">
        <v>825</v>
      </c>
      <c r="AS41" s="334"/>
      <c r="AT41" s="334"/>
      <c r="AU41" s="334">
        <v>5.5</v>
      </c>
      <c r="AV41" s="334"/>
      <c r="AW41" s="334"/>
      <c r="AX41" s="334"/>
      <c r="AY41" s="334"/>
      <c r="AZ41" s="334" t="s">
        <v>534</v>
      </c>
      <c r="BA41" s="330"/>
      <c r="BB41" s="334">
        <v>0</v>
      </c>
      <c r="BC41" s="334">
        <v>0</v>
      </c>
      <c r="BD41" s="334">
        <v>0</v>
      </c>
      <c r="BE41" s="334">
        <v>0</v>
      </c>
      <c r="BF41" s="334">
        <v>0</v>
      </c>
      <c r="BG41" s="334">
        <v>0</v>
      </c>
      <c r="BH41" s="334">
        <v>0</v>
      </c>
      <c r="BI41" s="334">
        <v>0</v>
      </c>
      <c r="BJ41" s="334">
        <v>0</v>
      </c>
      <c r="BK41" s="334">
        <v>0</v>
      </c>
      <c r="BL41" s="334"/>
      <c r="BM41" s="334"/>
      <c r="BN41" s="334"/>
      <c r="BO41" s="334" t="s">
        <v>825</v>
      </c>
      <c r="BP41" s="338"/>
      <c r="BQ41" s="334"/>
      <c r="BR41" s="334"/>
      <c r="BS41" s="274"/>
      <c r="BT41" s="274"/>
      <c r="BU41" s="334"/>
      <c r="BV41" s="334" t="s">
        <v>825</v>
      </c>
      <c r="BW41" s="334"/>
      <c r="BX41" s="274"/>
      <c r="BY41" s="330" t="s">
        <v>1059</v>
      </c>
    </row>
    <row r="42" spans="1:77" x14ac:dyDescent="0.15">
      <c r="A42" s="330">
        <v>2027</v>
      </c>
      <c r="B42" s="370">
        <v>43754</v>
      </c>
      <c r="C42" s="332" t="s">
        <v>978</v>
      </c>
      <c r="D42" s="330" t="s">
        <v>970</v>
      </c>
      <c r="E42" s="330">
        <v>3</v>
      </c>
      <c r="F42" s="330" t="s">
        <v>1006</v>
      </c>
      <c r="G42" s="333">
        <v>43684</v>
      </c>
      <c r="H42" s="334" t="s">
        <v>962</v>
      </c>
      <c r="I42" s="334" t="s">
        <v>963</v>
      </c>
      <c r="J42" s="334">
        <v>12</v>
      </c>
      <c r="K42" s="330" t="s">
        <v>679</v>
      </c>
      <c r="L42" s="330" t="s">
        <v>882</v>
      </c>
      <c r="M42" s="335">
        <v>123.42727272727272</v>
      </c>
      <c r="N42" s="335">
        <v>35.736363636363635</v>
      </c>
      <c r="O42" s="330"/>
      <c r="P42" s="330"/>
      <c r="Q42" s="336"/>
      <c r="R42" s="330"/>
      <c r="S42" s="336"/>
      <c r="T42" s="330"/>
      <c r="U42" s="330"/>
      <c r="V42" s="336"/>
      <c r="W42" s="335">
        <v>31.736363636363631</v>
      </c>
      <c r="X42" s="330"/>
      <c r="Y42" s="330"/>
      <c r="Z42" s="330"/>
      <c r="AA42" s="330"/>
      <c r="AB42" s="330"/>
      <c r="AC42" s="330"/>
      <c r="AD42" s="330"/>
      <c r="AE42" s="336"/>
      <c r="AF42" s="336"/>
      <c r="AG42" s="330"/>
      <c r="AH42" s="330"/>
      <c r="AI42" s="336"/>
      <c r="AJ42" s="330"/>
      <c r="AK42" s="330"/>
      <c r="AL42" s="330"/>
      <c r="AM42" s="330"/>
      <c r="AN42" s="336"/>
      <c r="AO42" s="337"/>
      <c r="AP42" s="336"/>
      <c r="AQ42" s="339" t="s">
        <v>1007</v>
      </c>
      <c r="AR42" s="334" t="s">
        <v>967</v>
      </c>
      <c r="AS42" s="334"/>
      <c r="AT42" s="334"/>
      <c r="AU42" s="334"/>
      <c r="AV42" s="334"/>
      <c r="AW42" s="334"/>
      <c r="AX42" s="334"/>
      <c r="AY42" s="334"/>
      <c r="AZ42" s="334" t="s">
        <v>974</v>
      </c>
      <c r="BA42" s="330"/>
      <c r="BB42" s="334">
        <v>0</v>
      </c>
      <c r="BC42" s="334">
        <v>0</v>
      </c>
      <c r="BD42" s="334">
        <v>0</v>
      </c>
      <c r="BE42" s="334">
        <v>0</v>
      </c>
      <c r="BF42" s="334">
        <v>0</v>
      </c>
      <c r="BG42" s="334">
        <v>0</v>
      </c>
      <c r="BH42" s="334">
        <v>0</v>
      </c>
      <c r="BI42" s="334">
        <v>0</v>
      </c>
      <c r="BJ42" s="334">
        <v>0</v>
      </c>
      <c r="BK42" s="334">
        <v>0</v>
      </c>
      <c r="BL42" s="334"/>
      <c r="BM42" s="334"/>
      <c r="BN42" s="334"/>
      <c r="BO42" s="334" t="s">
        <v>967</v>
      </c>
      <c r="BP42" s="338"/>
      <c r="BQ42" s="334"/>
      <c r="BR42" s="334"/>
      <c r="BS42" s="274"/>
      <c r="BT42" s="274"/>
      <c r="BU42" s="334"/>
      <c r="BV42" s="334" t="s">
        <v>967</v>
      </c>
      <c r="BW42" s="334">
        <v>1</v>
      </c>
      <c r="BX42" s="330"/>
      <c r="BY42" s="330" t="s">
        <v>1062</v>
      </c>
    </row>
    <row r="43" spans="1:77" x14ac:dyDescent="0.15">
      <c r="A43" s="330">
        <v>2208</v>
      </c>
      <c r="B43" s="370">
        <v>43754</v>
      </c>
      <c r="C43" s="332" t="s">
        <v>325</v>
      </c>
      <c r="D43" s="330" t="s">
        <v>326</v>
      </c>
      <c r="E43" s="330">
        <v>3</v>
      </c>
      <c r="F43" s="330" t="s">
        <v>402</v>
      </c>
      <c r="G43" s="333">
        <v>43704</v>
      </c>
      <c r="H43" s="334" t="s">
        <v>342</v>
      </c>
      <c r="I43" s="334" t="s">
        <v>328</v>
      </c>
      <c r="J43" s="334">
        <v>14</v>
      </c>
      <c r="K43" s="330" t="s">
        <v>700</v>
      </c>
      <c r="L43" s="330" t="s">
        <v>1025</v>
      </c>
      <c r="M43" s="335">
        <v>259.89999999999998</v>
      </c>
      <c r="N43" s="335">
        <v>32.199999999999996</v>
      </c>
      <c r="O43" s="330"/>
      <c r="P43" s="330"/>
      <c r="Q43" s="336"/>
      <c r="R43" s="330"/>
      <c r="S43" s="336"/>
      <c r="T43" s="330"/>
      <c r="U43" s="330"/>
      <c r="V43" s="336"/>
      <c r="W43" s="335">
        <v>26.599999999999998</v>
      </c>
      <c r="X43" s="330"/>
      <c r="Y43" s="330"/>
      <c r="Z43" s="330"/>
      <c r="AA43" s="330"/>
      <c r="AB43" s="330"/>
      <c r="AC43" s="330"/>
      <c r="AD43" s="330"/>
      <c r="AE43" s="336"/>
      <c r="AF43" s="336"/>
      <c r="AG43" s="330"/>
      <c r="AH43" s="330"/>
      <c r="AI43" s="336"/>
      <c r="AJ43" s="330"/>
      <c r="AK43" s="330"/>
      <c r="AL43" s="330"/>
      <c r="AM43" s="330"/>
      <c r="AN43" s="336"/>
      <c r="AO43" s="337"/>
      <c r="AP43" s="336"/>
      <c r="AQ43" s="339" t="s">
        <v>403</v>
      </c>
      <c r="AR43" s="334" t="s">
        <v>328</v>
      </c>
      <c r="AS43" s="334"/>
      <c r="AT43" s="334"/>
      <c r="AU43" s="334">
        <v>4.5</v>
      </c>
      <c r="AV43" s="334"/>
      <c r="AW43" s="334"/>
      <c r="AX43" s="334"/>
      <c r="AY43" s="334"/>
      <c r="AZ43" s="334" t="s">
        <v>334</v>
      </c>
      <c r="BA43" s="330"/>
      <c r="BB43" s="334">
        <v>0</v>
      </c>
      <c r="BC43" s="334">
        <v>0</v>
      </c>
      <c r="BD43" s="334">
        <v>0</v>
      </c>
      <c r="BE43" s="334">
        <v>0</v>
      </c>
      <c r="BF43" s="334">
        <v>0</v>
      </c>
      <c r="BG43" s="334">
        <v>0</v>
      </c>
      <c r="BH43" s="334">
        <v>0</v>
      </c>
      <c r="BI43" s="334">
        <v>0</v>
      </c>
      <c r="BJ43" s="334">
        <v>0</v>
      </c>
      <c r="BK43" s="334">
        <v>0</v>
      </c>
      <c r="BL43" s="334"/>
      <c r="BM43" s="334"/>
      <c r="BN43" s="334"/>
      <c r="BO43" s="334" t="s">
        <v>328</v>
      </c>
      <c r="BP43" s="338"/>
      <c r="BQ43" s="334"/>
      <c r="BR43" s="334"/>
      <c r="BS43" s="330"/>
      <c r="BT43" s="330"/>
      <c r="BU43" s="334"/>
      <c r="BV43" s="334" t="s">
        <v>328</v>
      </c>
      <c r="BW43" s="334"/>
      <c r="BX43" s="330"/>
      <c r="BY43" s="330" t="s">
        <v>1065</v>
      </c>
    </row>
    <row r="44" spans="1:77" x14ac:dyDescent="0.15">
      <c r="A44" s="330">
        <v>493</v>
      </c>
      <c r="B44" s="370">
        <v>43754</v>
      </c>
      <c r="C44" s="332" t="s">
        <v>821</v>
      </c>
      <c r="D44" s="330" t="s">
        <v>837</v>
      </c>
      <c r="E44" s="330">
        <v>3</v>
      </c>
      <c r="F44" s="330" t="s">
        <v>916</v>
      </c>
      <c r="G44" s="344">
        <v>43672</v>
      </c>
      <c r="H44" s="334" t="s">
        <v>387</v>
      </c>
      <c r="I44" s="334" t="s">
        <v>390</v>
      </c>
      <c r="J44" s="334">
        <v>15</v>
      </c>
      <c r="K44" s="330" t="s">
        <v>868</v>
      </c>
      <c r="L44" s="330" t="s">
        <v>1081</v>
      </c>
      <c r="M44" s="335">
        <v>95.763636363636365</v>
      </c>
      <c r="N44" s="335">
        <v>34.590909090909086</v>
      </c>
      <c r="O44" s="330"/>
      <c r="P44" s="330"/>
      <c r="Q44" s="336"/>
      <c r="R44" s="330"/>
      <c r="S44" s="336"/>
      <c r="T44" s="330"/>
      <c r="U44" s="330"/>
      <c r="V44" s="336"/>
      <c r="W44" s="335">
        <v>24.572727272727271</v>
      </c>
      <c r="X44" s="330"/>
      <c r="Y44" s="330"/>
      <c r="Z44" s="330"/>
      <c r="AA44" s="330"/>
      <c r="AB44" s="330"/>
      <c r="AC44" s="330"/>
      <c r="AD44" s="330"/>
      <c r="AE44" s="336"/>
      <c r="AF44" s="336"/>
      <c r="AG44" s="330"/>
      <c r="AH44" s="330"/>
      <c r="AI44" s="336"/>
      <c r="AJ44" s="330"/>
      <c r="AK44" s="330"/>
      <c r="AL44" s="330"/>
      <c r="AM44" s="330"/>
      <c r="AN44" s="336"/>
      <c r="AO44" s="337"/>
      <c r="AP44" s="336"/>
      <c r="AQ44" s="330" t="s">
        <v>917</v>
      </c>
      <c r="AR44" s="334" t="s">
        <v>825</v>
      </c>
      <c r="AS44" s="334"/>
      <c r="AT44" s="334"/>
      <c r="AU44" s="334">
        <v>5</v>
      </c>
      <c r="AV44" s="334"/>
      <c r="AW44" s="334"/>
      <c r="AX44" s="334"/>
      <c r="AY44" s="334"/>
      <c r="AZ44" s="334" t="s">
        <v>825</v>
      </c>
      <c r="BA44" s="330"/>
      <c r="BB44" s="334">
        <v>0</v>
      </c>
      <c r="BC44" s="334">
        <v>0</v>
      </c>
      <c r="BD44" s="334">
        <v>0</v>
      </c>
      <c r="BE44" s="334">
        <v>0</v>
      </c>
      <c r="BF44" s="334">
        <v>0</v>
      </c>
      <c r="BG44" s="334">
        <v>0</v>
      </c>
      <c r="BH44" s="334">
        <v>0</v>
      </c>
      <c r="BI44" s="334">
        <v>0</v>
      </c>
      <c r="BJ44" s="334">
        <v>0</v>
      </c>
      <c r="BK44" s="334">
        <v>0</v>
      </c>
      <c r="BL44" s="334"/>
      <c r="BM44" s="334"/>
      <c r="BN44" s="334"/>
      <c r="BO44" s="334" t="s">
        <v>825</v>
      </c>
      <c r="BP44" s="338"/>
      <c r="BQ44" s="334"/>
      <c r="BR44" s="334"/>
      <c r="BS44" s="330"/>
      <c r="BT44" s="330"/>
      <c r="BU44" s="334"/>
      <c r="BV44" s="334" t="s">
        <v>825</v>
      </c>
      <c r="BW44" s="334">
        <v>1</v>
      </c>
      <c r="BX44" s="330"/>
      <c r="BY44" s="330" t="s">
        <v>1080</v>
      </c>
    </row>
    <row r="45" spans="1:77" x14ac:dyDescent="0.15">
      <c r="A45" s="330" t="s">
        <v>1066</v>
      </c>
      <c r="B45" s="370">
        <v>43754</v>
      </c>
      <c r="C45" s="332" t="s">
        <v>821</v>
      </c>
      <c r="D45" s="330" t="s">
        <v>837</v>
      </c>
      <c r="E45" s="330">
        <v>3</v>
      </c>
      <c r="F45" s="330" t="s">
        <v>916</v>
      </c>
      <c r="G45" s="344">
        <v>43707</v>
      </c>
      <c r="H45" s="334" t="s">
        <v>387</v>
      </c>
      <c r="I45" s="334" t="s">
        <v>390</v>
      </c>
      <c r="J45" s="334"/>
      <c r="K45" s="330" t="s">
        <v>801</v>
      </c>
      <c r="L45" s="330" t="s">
        <v>802</v>
      </c>
      <c r="M45" s="335">
        <v>124.99999999999999</v>
      </c>
      <c r="N45" s="335">
        <v>32.999999999999993</v>
      </c>
      <c r="O45" s="330"/>
      <c r="P45" s="330"/>
      <c r="Q45" s="336"/>
      <c r="R45" s="330"/>
      <c r="S45" s="336"/>
      <c r="T45" s="330"/>
      <c r="U45" s="330"/>
      <c r="V45" s="336"/>
      <c r="W45" s="335">
        <v>26</v>
      </c>
      <c r="X45" s="330"/>
      <c r="Y45" s="330"/>
      <c r="Z45" s="330"/>
      <c r="AA45" s="330"/>
      <c r="AB45" s="330"/>
      <c r="AC45" s="330"/>
      <c r="AD45" s="330"/>
      <c r="AE45" s="336"/>
      <c r="AF45" s="336"/>
      <c r="AG45" s="330"/>
      <c r="AH45" s="330"/>
      <c r="AI45" s="336"/>
      <c r="AJ45" s="330"/>
      <c r="AK45" s="330"/>
      <c r="AL45" s="330"/>
      <c r="AM45" s="330"/>
      <c r="AN45" s="336"/>
      <c r="AO45" s="337"/>
      <c r="AP45" s="336"/>
      <c r="AQ45" s="330" t="s">
        <v>917</v>
      </c>
      <c r="AR45" s="334" t="s">
        <v>825</v>
      </c>
      <c r="AS45" s="334"/>
      <c r="AT45" s="334"/>
      <c r="AU45" s="334"/>
      <c r="AV45" s="334"/>
      <c r="AW45" s="334"/>
      <c r="AX45" s="334"/>
      <c r="AY45" s="334"/>
      <c r="AZ45" s="334" t="s">
        <v>825</v>
      </c>
      <c r="BA45" s="330"/>
      <c r="BB45" s="334">
        <v>0</v>
      </c>
      <c r="BC45" s="334">
        <v>0</v>
      </c>
      <c r="BD45" s="334">
        <v>0</v>
      </c>
      <c r="BE45" s="334">
        <v>0</v>
      </c>
      <c r="BF45" s="334">
        <v>0</v>
      </c>
      <c r="BG45" s="334">
        <v>0</v>
      </c>
      <c r="BH45" s="334">
        <v>0</v>
      </c>
      <c r="BI45" s="334">
        <v>0</v>
      </c>
      <c r="BJ45" s="334">
        <v>0</v>
      </c>
      <c r="BK45" s="334">
        <v>0</v>
      </c>
      <c r="BL45" s="334"/>
      <c r="BM45" s="334"/>
      <c r="BN45" s="334"/>
      <c r="BO45" s="334" t="s">
        <v>825</v>
      </c>
      <c r="BP45" s="338"/>
      <c r="BQ45" s="334">
        <v>12</v>
      </c>
      <c r="BR45" s="334"/>
      <c r="BS45" s="330"/>
      <c r="BT45" s="330"/>
      <c r="BU45" s="334"/>
      <c r="BV45" s="334" t="s">
        <v>825</v>
      </c>
      <c r="BW45" s="334"/>
      <c r="BX45" s="330"/>
      <c r="BY45" s="330" t="s">
        <v>1069</v>
      </c>
    </row>
    <row r="46" spans="1:77" x14ac:dyDescent="0.15">
      <c r="A46" s="330" t="s">
        <v>1066</v>
      </c>
      <c r="B46" s="370">
        <v>43754</v>
      </c>
      <c r="C46" s="332" t="s">
        <v>821</v>
      </c>
      <c r="D46" s="330" t="s">
        <v>837</v>
      </c>
      <c r="E46" s="330">
        <v>3</v>
      </c>
      <c r="F46" s="330" t="s">
        <v>916</v>
      </c>
      <c r="G46" s="344">
        <v>43718</v>
      </c>
      <c r="H46" s="334" t="s">
        <v>387</v>
      </c>
      <c r="I46" s="334" t="s">
        <v>390</v>
      </c>
      <c r="J46" s="334"/>
      <c r="K46" s="330" t="s">
        <v>466</v>
      </c>
      <c r="L46" s="330" t="s">
        <v>1070</v>
      </c>
      <c r="M46" s="335">
        <v>104.44545454545454</v>
      </c>
      <c r="N46" s="335">
        <v>34.9</v>
      </c>
      <c r="O46" s="330"/>
      <c r="P46" s="330"/>
      <c r="Q46" s="336"/>
      <c r="R46" s="330"/>
      <c r="S46" s="336"/>
      <c r="T46" s="330"/>
      <c r="U46" s="330"/>
      <c r="V46" s="336"/>
      <c r="W46" s="335">
        <v>28.963636363636361</v>
      </c>
      <c r="X46" s="330"/>
      <c r="Y46" s="330"/>
      <c r="Z46" s="330"/>
      <c r="AA46" s="330"/>
      <c r="AB46" s="330"/>
      <c r="AC46" s="330"/>
      <c r="AD46" s="330"/>
      <c r="AE46" s="336"/>
      <c r="AF46" s="336"/>
      <c r="AG46" s="330"/>
      <c r="AH46" s="330"/>
      <c r="AI46" s="336"/>
      <c r="AJ46" s="330"/>
      <c r="AK46" s="330"/>
      <c r="AL46" s="330"/>
      <c r="AM46" s="330"/>
      <c r="AN46" s="336"/>
      <c r="AO46" s="337"/>
      <c r="AP46" s="336"/>
      <c r="AQ46" s="330" t="s">
        <v>917</v>
      </c>
      <c r="AR46" s="334" t="s">
        <v>825</v>
      </c>
      <c r="AS46" s="334"/>
      <c r="AT46" s="334"/>
      <c r="AU46" s="334">
        <v>7</v>
      </c>
      <c r="AV46" s="334"/>
      <c r="AW46" s="334"/>
      <c r="AX46" s="334"/>
      <c r="AY46" s="334"/>
      <c r="AZ46" s="334" t="s">
        <v>825</v>
      </c>
      <c r="BA46" s="330"/>
      <c r="BB46" s="334">
        <v>7</v>
      </c>
      <c r="BC46" s="334">
        <v>0</v>
      </c>
      <c r="BD46" s="334">
        <v>0</v>
      </c>
      <c r="BE46" s="334">
        <v>0</v>
      </c>
      <c r="BF46" s="334">
        <v>0</v>
      </c>
      <c r="BG46" s="334">
        <v>0</v>
      </c>
      <c r="BH46" s="334">
        <v>0</v>
      </c>
      <c r="BI46" s="334">
        <v>0</v>
      </c>
      <c r="BJ46" s="334">
        <v>0</v>
      </c>
      <c r="BK46" s="334">
        <v>0</v>
      </c>
      <c r="BL46" s="334"/>
      <c r="BM46" s="334"/>
      <c r="BN46" s="334"/>
      <c r="BO46" s="334" t="s">
        <v>825</v>
      </c>
      <c r="BP46" s="338"/>
      <c r="BQ46" s="334"/>
      <c r="BR46" s="334"/>
      <c r="BS46" s="330"/>
      <c r="BT46" s="330"/>
      <c r="BU46" s="334"/>
      <c r="BV46" s="334" t="s">
        <v>825</v>
      </c>
      <c r="BW46" s="334"/>
      <c r="BX46" s="330"/>
      <c r="BY46" s="330" t="s">
        <v>1073</v>
      </c>
    </row>
    <row r="47" spans="1:77" x14ac:dyDescent="0.15">
      <c r="A47" s="330">
        <v>1912</v>
      </c>
      <c r="B47" s="370">
        <v>43754</v>
      </c>
      <c r="C47" s="332" t="s">
        <v>821</v>
      </c>
      <c r="D47" s="330" t="s">
        <v>837</v>
      </c>
      <c r="E47" s="330">
        <v>4</v>
      </c>
      <c r="F47" s="330" t="s">
        <v>1009</v>
      </c>
      <c r="G47" s="333">
        <v>43650</v>
      </c>
      <c r="H47" s="334" t="s">
        <v>824</v>
      </c>
      <c r="I47" s="334" t="s">
        <v>825</v>
      </c>
      <c r="J47" s="334">
        <v>1</v>
      </c>
      <c r="K47" s="330" t="s">
        <v>838</v>
      </c>
      <c r="L47" s="330" t="s">
        <v>839</v>
      </c>
      <c r="M47" s="335">
        <v>147.72727272727272</v>
      </c>
      <c r="N47" s="335">
        <v>28.563636363636363</v>
      </c>
      <c r="O47" s="330"/>
      <c r="P47" s="330"/>
      <c r="Q47" s="336"/>
      <c r="R47" s="330"/>
      <c r="S47" s="336"/>
      <c r="T47" s="330"/>
      <c r="U47" s="330"/>
      <c r="V47" s="336"/>
      <c r="W47" s="336"/>
      <c r="X47" s="330"/>
      <c r="Y47" s="330"/>
      <c r="Z47" s="330"/>
      <c r="AA47" s="330"/>
      <c r="AB47" s="330"/>
      <c r="AC47" s="330"/>
      <c r="AD47" s="330"/>
      <c r="AE47" s="336"/>
      <c r="AF47" s="336"/>
      <c r="AG47" s="330"/>
      <c r="AH47" s="330"/>
      <c r="AI47" s="336"/>
      <c r="AJ47" s="330"/>
      <c r="AK47" s="330"/>
      <c r="AL47" s="330"/>
      <c r="AM47" s="330"/>
      <c r="AN47" s="335">
        <v>13.399999999999999</v>
      </c>
      <c r="AO47" s="337"/>
      <c r="AP47" s="336"/>
      <c r="AQ47" s="30" t="s">
        <v>1010</v>
      </c>
      <c r="AR47" s="334" t="s">
        <v>825</v>
      </c>
      <c r="AS47" s="334"/>
      <c r="AT47" s="334"/>
      <c r="AU47" s="334">
        <v>5</v>
      </c>
      <c r="AV47" s="334"/>
      <c r="AW47" s="334"/>
      <c r="AX47" s="334"/>
      <c r="AY47" s="334"/>
      <c r="AZ47" s="334" t="s">
        <v>840</v>
      </c>
      <c r="BA47" s="330"/>
      <c r="BB47" s="334">
        <v>0</v>
      </c>
      <c r="BC47" s="334">
        <v>0</v>
      </c>
      <c r="BD47" s="334">
        <v>0</v>
      </c>
      <c r="BE47" s="334">
        <v>0</v>
      </c>
      <c r="BF47" s="334">
        <v>0</v>
      </c>
      <c r="BG47" s="334">
        <v>0</v>
      </c>
      <c r="BH47" s="334">
        <v>0</v>
      </c>
      <c r="BI47" s="334">
        <v>0</v>
      </c>
      <c r="BJ47" s="334">
        <v>0</v>
      </c>
      <c r="BK47" s="334">
        <v>0</v>
      </c>
      <c r="BL47" s="334"/>
      <c r="BM47" s="334"/>
      <c r="BN47" s="334">
        <v>12</v>
      </c>
      <c r="BO47" s="334" t="s">
        <v>825</v>
      </c>
      <c r="BP47" s="338"/>
      <c r="BQ47" s="334"/>
      <c r="BR47" s="334"/>
      <c r="BS47" s="330"/>
      <c r="BT47" s="274"/>
      <c r="BU47" s="334"/>
      <c r="BV47" s="334" t="s">
        <v>825</v>
      </c>
      <c r="BW47" s="334"/>
      <c r="BX47" s="330" t="s">
        <v>841</v>
      </c>
      <c r="BY47" s="274" t="s">
        <v>1035</v>
      </c>
    </row>
  </sheetData>
  <sheetProtection algorithmName="SHA-512" hashValue="014F4hRQ/GubF6QwszmspRUa0mBNVcMnnIfsN03zdWhT/Uy05SMIUOr9+6G37fvg5mz8dA68N0Imr3Tw/zmDGA==" saltValue="doUxr1ZL8J3iy3JA9TzC2Q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61D5A-096B-8C4B-9D3F-9787F6F3ECAF}">
  <sheetPr codeName="Sheet61"/>
  <dimension ref="A1:BY10"/>
  <sheetViews>
    <sheetView workbookViewId="0">
      <selection activeCell="A49" sqref="A49:XFD95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7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</row>
    <row r="2" spans="1:77" x14ac:dyDescent="0.15">
      <c r="A2" s="330">
        <v>793</v>
      </c>
      <c r="B2" s="370">
        <v>43754</v>
      </c>
      <c r="C2" s="332" t="s">
        <v>937</v>
      </c>
      <c r="D2" s="330" t="s">
        <v>938</v>
      </c>
      <c r="E2" s="330"/>
      <c r="F2" s="330" t="s">
        <v>939</v>
      </c>
      <c r="G2" s="333">
        <v>43646</v>
      </c>
      <c r="H2" s="334" t="s">
        <v>940</v>
      </c>
      <c r="I2" s="334" t="s">
        <v>941</v>
      </c>
      <c r="J2" s="334"/>
      <c r="K2" s="330" t="s">
        <v>942</v>
      </c>
      <c r="L2" s="330" t="s">
        <v>943</v>
      </c>
      <c r="M2" s="335">
        <v>142.18</v>
      </c>
      <c r="N2" s="335">
        <v>34.32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0" t="s">
        <v>944</v>
      </c>
      <c r="AR2" s="334" t="s">
        <v>941</v>
      </c>
      <c r="AS2" s="334"/>
      <c r="AT2" s="334"/>
      <c r="AU2" s="334"/>
      <c r="AV2" s="334">
        <v>13.441000000000001</v>
      </c>
      <c r="AW2" s="334"/>
      <c r="AX2" s="334"/>
      <c r="AY2" s="334"/>
      <c r="AZ2" s="334" t="s">
        <v>390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/>
      <c r="BO2" s="334" t="s">
        <v>941</v>
      </c>
      <c r="BP2" s="338"/>
      <c r="BQ2" s="334"/>
      <c r="BR2" s="334"/>
      <c r="BS2" s="330"/>
      <c r="BT2" s="330"/>
      <c r="BU2" s="334"/>
      <c r="BV2" s="334" t="s">
        <v>941</v>
      </c>
      <c r="BW2" s="334"/>
      <c r="BX2" s="330"/>
      <c r="BY2" s="330" t="s">
        <v>1083</v>
      </c>
    </row>
    <row r="3" spans="1:77" x14ac:dyDescent="0.15">
      <c r="A3" s="330">
        <v>791</v>
      </c>
      <c r="B3" s="370">
        <v>43754</v>
      </c>
      <c r="C3" s="332" t="s">
        <v>937</v>
      </c>
      <c r="D3" s="330" t="s">
        <v>938</v>
      </c>
      <c r="E3" s="330"/>
      <c r="F3" s="330" t="s">
        <v>946</v>
      </c>
      <c r="G3" s="333">
        <v>43646</v>
      </c>
      <c r="H3" s="334" t="s">
        <v>940</v>
      </c>
      <c r="I3" s="334" t="s">
        <v>941</v>
      </c>
      <c r="J3" s="334"/>
      <c r="K3" s="330" t="s">
        <v>942</v>
      </c>
      <c r="L3" s="330" t="s">
        <v>943</v>
      </c>
      <c r="M3" s="335">
        <v>145.56</v>
      </c>
      <c r="N3" s="335">
        <v>34.32</v>
      </c>
      <c r="O3" s="330"/>
      <c r="P3" s="330"/>
      <c r="Q3" s="336"/>
      <c r="R3" s="33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5">
        <v>18.97</v>
      </c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947</v>
      </c>
      <c r="AR3" s="334" t="s">
        <v>941</v>
      </c>
      <c r="AS3" s="334"/>
      <c r="AT3" s="334"/>
      <c r="AU3" s="334"/>
      <c r="AV3" s="334">
        <v>13.441000000000001</v>
      </c>
      <c r="AW3" s="334"/>
      <c r="AX3" s="334"/>
      <c r="AY3" s="334"/>
      <c r="AZ3" s="334" t="s">
        <v>390</v>
      </c>
      <c r="BA3" s="330"/>
      <c r="BB3" s="334">
        <v>0</v>
      </c>
      <c r="BC3" s="334">
        <v>0</v>
      </c>
      <c r="BD3" s="334">
        <v>0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941</v>
      </c>
      <c r="BP3" s="338"/>
      <c r="BQ3" s="334"/>
      <c r="BR3" s="334"/>
      <c r="BS3" s="274"/>
      <c r="BT3" s="274"/>
      <c r="BU3" s="334"/>
      <c r="BV3" s="334" t="s">
        <v>941</v>
      </c>
      <c r="BW3" s="334"/>
      <c r="BX3" s="330"/>
      <c r="BY3" s="330" t="s">
        <v>1084</v>
      </c>
    </row>
    <row r="6" spans="1:77" x14ac:dyDescent="0.15">
      <c r="M6" s="371"/>
      <c r="N6" s="371"/>
    </row>
    <row r="7" spans="1:77" x14ac:dyDescent="0.15">
      <c r="M7" s="371"/>
      <c r="AF7" s="371"/>
    </row>
    <row r="9" spans="1:77" x14ac:dyDescent="0.15">
      <c r="M9" s="222"/>
      <c r="N9" s="222"/>
    </row>
    <row r="10" spans="1:77" x14ac:dyDescent="0.15">
      <c r="M10" s="222"/>
      <c r="AF10" s="222"/>
    </row>
  </sheetData>
  <sheetProtection algorithmName="SHA-512" hashValue="yrEo0Z9jIxdW+BGl5diGKyu3oUMIHwJjRJzkqWa/l1G10luzZ1csNoYCawsEicT3aNZkHQWlEIfLlYXaoGRvgw==" saltValue="LjtVvm2i/xg0W9r+66KeIg==" spinCount="100000" sheet="1" objects="1" scenario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FD7CA-3615-D641-B466-73B9EE4CD35E}">
  <sheetPr codeName="Sheet54"/>
  <dimension ref="A1:BY46"/>
  <sheetViews>
    <sheetView zoomScale="120" zoomScaleNormal="120" zoomScalePageLayoutView="120" workbookViewId="0">
      <pane ySplit="1" topLeftCell="A2" activePane="bottomLeft" state="frozen"/>
      <selection activeCell="A49" sqref="A49:XFD95"/>
      <selection pane="bottomLeft" activeCell="A49" sqref="A49:XFD9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353" t="s">
        <v>1013</v>
      </c>
      <c r="AV1" s="354" t="s">
        <v>1014</v>
      </c>
      <c r="AW1" s="355" t="s">
        <v>1015</v>
      </c>
      <c r="AX1" s="354" t="s">
        <v>1016</v>
      </c>
      <c r="AY1" s="356" t="s">
        <v>1017</v>
      </c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30">
        <v>1911</v>
      </c>
      <c r="B2" s="333">
        <v>43565</v>
      </c>
      <c r="C2" s="332" t="s">
        <v>821</v>
      </c>
      <c r="D2" s="330" t="s">
        <v>837</v>
      </c>
      <c r="E2" s="330">
        <v>1</v>
      </c>
      <c r="F2" s="330" t="s">
        <v>823</v>
      </c>
      <c r="G2" s="333">
        <v>43547</v>
      </c>
      <c r="H2" s="334" t="s">
        <v>824</v>
      </c>
      <c r="I2" s="334" t="s">
        <v>825</v>
      </c>
      <c r="J2" s="334">
        <v>1</v>
      </c>
      <c r="K2" s="330" t="s">
        <v>838</v>
      </c>
      <c r="L2" s="330" t="s">
        <v>839</v>
      </c>
      <c r="M2" s="335">
        <v>131.47272727272727</v>
      </c>
      <c r="N2" s="335">
        <v>24.636363636363637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9" t="s">
        <v>828</v>
      </c>
      <c r="AR2" s="334" t="s">
        <v>825</v>
      </c>
      <c r="AS2" s="334"/>
      <c r="AT2" s="334"/>
      <c r="AU2" s="334">
        <v>5</v>
      </c>
      <c r="AV2" s="334"/>
      <c r="AW2" s="334"/>
      <c r="AX2" s="334"/>
      <c r="AY2" s="334"/>
      <c r="AZ2" s="334" t="s">
        <v>840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>
        <v>12</v>
      </c>
      <c r="BO2" s="334" t="s">
        <v>825</v>
      </c>
      <c r="BP2" s="338"/>
      <c r="BQ2" s="334"/>
      <c r="BR2" s="334"/>
      <c r="BS2" s="330"/>
      <c r="BT2" s="330"/>
      <c r="BU2" s="334"/>
      <c r="BV2" s="334" t="s">
        <v>825</v>
      </c>
      <c r="BW2" s="334"/>
      <c r="BX2" s="330" t="s">
        <v>841</v>
      </c>
      <c r="BY2" s="275" t="s">
        <v>1018</v>
      </c>
    </row>
    <row r="3" spans="1:77" x14ac:dyDescent="0.15">
      <c r="A3" s="330">
        <v>406</v>
      </c>
      <c r="B3" s="333">
        <v>43565</v>
      </c>
      <c r="C3" s="332" t="s">
        <v>26</v>
      </c>
      <c r="D3" s="330" t="s">
        <v>114</v>
      </c>
      <c r="E3" s="330">
        <v>1</v>
      </c>
      <c r="F3" s="330" t="s">
        <v>28</v>
      </c>
      <c r="G3" s="333">
        <v>43281</v>
      </c>
      <c r="H3" s="334" t="s">
        <v>387</v>
      </c>
      <c r="I3" s="334" t="s">
        <v>390</v>
      </c>
      <c r="J3" s="334">
        <v>2</v>
      </c>
      <c r="K3" s="330" t="s">
        <v>110</v>
      </c>
      <c r="L3" s="330" t="s">
        <v>1019</v>
      </c>
      <c r="M3" s="335">
        <v>124</v>
      </c>
      <c r="N3" s="335">
        <v>25.75454545454545</v>
      </c>
      <c r="O3" s="330" t="s">
        <v>453</v>
      </c>
      <c r="P3" s="340">
        <v>45500</v>
      </c>
      <c r="Q3" s="335">
        <v>28.354545454545452</v>
      </c>
      <c r="R3" s="34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6"/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9" t="s">
        <v>173</v>
      </c>
      <c r="AR3" s="334" t="s">
        <v>30</v>
      </c>
      <c r="AS3" s="334"/>
      <c r="AT3" s="334"/>
      <c r="AU3" s="334">
        <v>5.2</v>
      </c>
      <c r="AV3" s="334"/>
      <c r="AW3" s="334"/>
      <c r="AX3" s="334"/>
      <c r="AY3" s="334"/>
      <c r="AZ3" s="334" t="s">
        <v>34</v>
      </c>
      <c r="BA3" s="330"/>
      <c r="BB3" s="334">
        <v>0</v>
      </c>
      <c r="BC3" s="334">
        <v>0</v>
      </c>
      <c r="BD3" s="334">
        <v>2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30</v>
      </c>
      <c r="BP3" s="338"/>
      <c r="BQ3" s="334"/>
      <c r="BR3" s="334"/>
      <c r="BS3" s="330"/>
      <c r="BT3" s="330"/>
      <c r="BU3" s="334"/>
      <c r="BV3" s="334" t="s">
        <v>30</v>
      </c>
      <c r="BW3" s="334"/>
      <c r="BX3" s="330"/>
      <c r="BY3" s="339" t="s">
        <v>612</v>
      </c>
    </row>
    <row r="4" spans="1:77" x14ac:dyDescent="0.15">
      <c r="A4" s="330">
        <v>671</v>
      </c>
      <c r="B4" s="333">
        <v>43565</v>
      </c>
      <c r="C4" s="332" t="s">
        <v>325</v>
      </c>
      <c r="D4" s="330" t="s">
        <v>326</v>
      </c>
      <c r="E4" s="330">
        <v>1</v>
      </c>
      <c r="F4" s="330" t="s">
        <v>327</v>
      </c>
      <c r="G4" s="333">
        <v>43540</v>
      </c>
      <c r="H4" s="334" t="s">
        <v>342</v>
      </c>
      <c r="I4" s="334" t="s">
        <v>328</v>
      </c>
      <c r="J4" s="334">
        <v>3</v>
      </c>
      <c r="K4" s="330" t="s">
        <v>348</v>
      </c>
      <c r="L4" s="330" t="s">
        <v>952</v>
      </c>
      <c r="M4" s="335">
        <v>120.5</v>
      </c>
      <c r="N4" s="335">
        <v>26.927272727272726</v>
      </c>
      <c r="O4" s="330"/>
      <c r="P4" s="330"/>
      <c r="Q4" s="336"/>
      <c r="R4" s="330"/>
      <c r="S4" s="336"/>
      <c r="T4" s="330"/>
      <c r="U4" s="330"/>
      <c r="V4" s="336"/>
      <c r="W4" s="336"/>
      <c r="X4" s="330"/>
      <c r="Y4" s="330"/>
      <c r="Z4" s="330"/>
      <c r="AA4" s="330"/>
      <c r="AB4" s="330"/>
      <c r="AC4" s="330"/>
      <c r="AD4" s="330"/>
      <c r="AE4" s="336"/>
      <c r="AF4" s="336"/>
      <c r="AG4" s="330"/>
      <c r="AH4" s="330"/>
      <c r="AI4" s="336"/>
      <c r="AJ4" s="330"/>
      <c r="AK4" s="330"/>
      <c r="AL4" s="330"/>
      <c r="AM4" s="330"/>
      <c r="AN4" s="336"/>
      <c r="AO4" s="337"/>
      <c r="AP4" s="336"/>
      <c r="AQ4" s="339" t="s">
        <v>332</v>
      </c>
      <c r="AR4" s="334" t="s">
        <v>328</v>
      </c>
      <c r="AS4" s="334"/>
      <c r="AT4" s="334"/>
      <c r="AU4" s="334">
        <v>7.26</v>
      </c>
      <c r="AV4" s="334"/>
      <c r="AW4" s="334"/>
      <c r="AX4" s="334"/>
      <c r="AY4" s="334"/>
      <c r="AZ4" s="334" t="s">
        <v>334</v>
      </c>
      <c r="BA4" s="330"/>
      <c r="BB4" s="334">
        <v>5</v>
      </c>
      <c r="BC4" s="334">
        <v>0</v>
      </c>
      <c r="BD4" s="334">
        <v>0</v>
      </c>
      <c r="BE4" s="334">
        <v>0</v>
      </c>
      <c r="BF4" s="334">
        <v>0</v>
      </c>
      <c r="BG4" s="334">
        <v>0</v>
      </c>
      <c r="BH4" s="334">
        <v>0</v>
      </c>
      <c r="BI4" s="334">
        <v>0</v>
      </c>
      <c r="BJ4" s="334">
        <v>0</v>
      </c>
      <c r="BK4" s="334">
        <v>0</v>
      </c>
      <c r="BL4" s="334"/>
      <c r="BM4" s="334"/>
      <c r="BN4" s="334">
        <v>24</v>
      </c>
      <c r="BO4" s="334" t="s">
        <v>328</v>
      </c>
      <c r="BP4" s="338"/>
      <c r="BQ4" s="334"/>
      <c r="BR4" s="334"/>
      <c r="BS4" s="330"/>
      <c r="BT4" s="330"/>
      <c r="BU4" s="334"/>
      <c r="BV4" s="334" t="s">
        <v>328</v>
      </c>
      <c r="BW4" s="334"/>
      <c r="BX4" s="330"/>
      <c r="BY4" s="339" t="s">
        <v>1020</v>
      </c>
    </row>
    <row r="5" spans="1:77" x14ac:dyDescent="0.15">
      <c r="A5" s="330">
        <v>1316</v>
      </c>
      <c r="B5" s="333">
        <v>43565</v>
      </c>
      <c r="C5" s="332" t="s">
        <v>821</v>
      </c>
      <c r="D5" s="330" t="s">
        <v>837</v>
      </c>
      <c r="E5" s="330">
        <v>1</v>
      </c>
      <c r="F5" s="330" t="s">
        <v>823</v>
      </c>
      <c r="G5" s="333">
        <v>43446</v>
      </c>
      <c r="H5" s="334" t="s">
        <v>824</v>
      </c>
      <c r="I5" s="334" t="s">
        <v>825</v>
      </c>
      <c r="J5" s="334">
        <v>4</v>
      </c>
      <c r="K5" s="330" t="s">
        <v>845</v>
      </c>
      <c r="L5" s="330" t="s">
        <v>846</v>
      </c>
      <c r="M5" s="335">
        <v>125.88181818181818</v>
      </c>
      <c r="N5" s="335">
        <v>24.227272727272723</v>
      </c>
      <c r="O5" s="330"/>
      <c r="P5" s="330"/>
      <c r="Q5" s="336"/>
      <c r="R5" s="330"/>
      <c r="S5" s="336"/>
      <c r="T5" s="330"/>
      <c r="U5" s="330"/>
      <c r="V5" s="336"/>
      <c r="W5" s="336"/>
      <c r="X5" s="330"/>
      <c r="Y5" s="330"/>
      <c r="Z5" s="330"/>
      <c r="AA5" s="330"/>
      <c r="AB5" s="330"/>
      <c r="AC5" s="330"/>
      <c r="AD5" s="330"/>
      <c r="AE5" s="336"/>
      <c r="AF5" s="336"/>
      <c r="AG5" s="330"/>
      <c r="AH5" s="330"/>
      <c r="AI5" s="336"/>
      <c r="AJ5" s="330"/>
      <c r="AK5" s="330"/>
      <c r="AL5" s="330"/>
      <c r="AM5" s="330"/>
      <c r="AN5" s="336"/>
      <c r="AO5" s="337"/>
      <c r="AP5" s="336"/>
      <c r="AQ5" s="339" t="s">
        <v>828</v>
      </c>
      <c r="AR5" s="334" t="s">
        <v>825</v>
      </c>
      <c r="AS5" s="334"/>
      <c r="AT5" s="334"/>
      <c r="AU5" s="334">
        <v>5</v>
      </c>
      <c r="AV5" s="334"/>
      <c r="AW5" s="334"/>
      <c r="AX5" s="334"/>
      <c r="AY5" s="334"/>
      <c r="AZ5" s="334" t="s">
        <v>840</v>
      </c>
      <c r="BA5" s="330"/>
      <c r="BB5" s="334">
        <v>0</v>
      </c>
      <c r="BC5" s="334">
        <v>0</v>
      </c>
      <c r="BD5" s="334">
        <v>0</v>
      </c>
      <c r="BE5" s="334">
        <v>0</v>
      </c>
      <c r="BF5" s="334">
        <v>0</v>
      </c>
      <c r="BG5" s="334">
        <v>0</v>
      </c>
      <c r="BH5" s="334">
        <v>0</v>
      </c>
      <c r="BI5" s="334">
        <v>0</v>
      </c>
      <c r="BJ5" s="334">
        <v>0</v>
      </c>
      <c r="BK5" s="334">
        <v>0</v>
      </c>
      <c r="BL5" s="334"/>
      <c r="BM5" s="334"/>
      <c r="BN5" s="334">
        <v>12</v>
      </c>
      <c r="BO5" s="334" t="s">
        <v>825</v>
      </c>
      <c r="BP5" s="338"/>
      <c r="BQ5" s="334"/>
      <c r="BR5" s="334"/>
      <c r="BS5" s="330"/>
      <c r="BT5" s="274"/>
      <c r="BU5" s="334"/>
      <c r="BV5" s="334" t="s">
        <v>825</v>
      </c>
      <c r="BW5" s="334"/>
      <c r="BX5" s="330"/>
      <c r="BY5" s="339" t="s">
        <v>1021</v>
      </c>
    </row>
    <row r="6" spans="1:77" x14ac:dyDescent="0.15">
      <c r="A6" s="330">
        <v>1478</v>
      </c>
      <c r="B6" s="333">
        <v>43565</v>
      </c>
      <c r="C6" s="332" t="s">
        <v>821</v>
      </c>
      <c r="D6" s="330" t="s">
        <v>837</v>
      </c>
      <c r="E6" s="330">
        <v>1</v>
      </c>
      <c r="F6" s="330" t="s">
        <v>823</v>
      </c>
      <c r="G6" s="333">
        <v>43266</v>
      </c>
      <c r="H6" s="334" t="s">
        <v>824</v>
      </c>
      <c r="I6" s="334" t="s">
        <v>825</v>
      </c>
      <c r="J6" s="334">
        <v>5</v>
      </c>
      <c r="K6" s="330" t="s">
        <v>848</v>
      </c>
      <c r="L6" s="330" t="s">
        <v>849</v>
      </c>
      <c r="M6" s="335">
        <v>170.88181818181818</v>
      </c>
      <c r="N6" s="335">
        <v>23.799999999999997</v>
      </c>
      <c r="O6" s="330"/>
      <c r="P6" s="330"/>
      <c r="Q6" s="336"/>
      <c r="R6" s="330"/>
      <c r="S6" s="336"/>
      <c r="T6" s="330"/>
      <c r="U6" s="330"/>
      <c r="V6" s="336"/>
      <c r="W6" s="336"/>
      <c r="X6" s="335"/>
      <c r="Y6" s="335"/>
      <c r="Z6" s="335"/>
      <c r="AA6" s="335"/>
      <c r="AB6" s="335"/>
      <c r="AC6" s="335"/>
      <c r="AD6" s="335"/>
      <c r="AE6" s="336"/>
      <c r="AF6" s="336"/>
      <c r="AG6" s="330"/>
      <c r="AH6" s="330"/>
      <c r="AI6" s="336"/>
      <c r="AJ6" s="330"/>
      <c r="AK6" s="330"/>
      <c r="AL6" s="330"/>
      <c r="AM6" s="330"/>
      <c r="AN6" s="336"/>
      <c r="AO6" s="337"/>
      <c r="AP6" s="336"/>
      <c r="AQ6" s="339" t="s">
        <v>828</v>
      </c>
      <c r="AR6" s="334" t="s">
        <v>825</v>
      </c>
      <c r="AS6" s="334"/>
      <c r="AT6" s="334"/>
      <c r="AU6" s="334">
        <v>3.5</v>
      </c>
      <c r="AV6" s="334"/>
      <c r="AW6" s="334"/>
      <c r="AX6" s="334"/>
      <c r="AY6" s="334"/>
      <c r="AZ6" s="334" t="s">
        <v>840</v>
      </c>
      <c r="BA6" s="330"/>
      <c r="BB6" s="334">
        <v>0</v>
      </c>
      <c r="BC6" s="334">
        <v>0</v>
      </c>
      <c r="BD6" s="334">
        <v>0</v>
      </c>
      <c r="BE6" s="334">
        <v>0</v>
      </c>
      <c r="BF6" s="334">
        <v>0</v>
      </c>
      <c r="BG6" s="334">
        <v>0</v>
      </c>
      <c r="BH6" s="334">
        <v>0</v>
      </c>
      <c r="BI6" s="334">
        <v>0</v>
      </c>
      <c r="BJ6" s="334">
        <v>0</v>
      </c>
      <c r="BK6" s="334">
        <v>0</v>
      </c>
      <c r="BL6" s="334"/>
      <c r="BM6" s="334"/>
      <c r="BN6" s="334"/>
      <c r="BO6" s="334" t="s">
        <v>825</v>
      </c>
      <c r="BP6" s="338"/>
      <c r="BQ6" s="334"/>
      <c r="BR6" s="334"/>
      <c r="BS6" s="274"/>
      <c r="BT6" s="274"/>
      <c r="BU6" s="334"/>
      <c r="BV6" s="334" t="s">
        <v>825</v>
      </c>
      <c r="BW6" s="334">
        <v>1</v>
      </c>
      <c r="BX6" s="274"/>
      <c r="BY6" s="345" t="s">
        <v>956</v>
      </c>
    </row>
    <row r="7" spans="1:77" x14ac:dyDescent="0.15">
      <c r="A7" s="330">
        <v>575</v>
      </c>
      <c r="B7" s="333">
        <v>43565</v>
      </c>
      <c r="C7" s="332" t="s">
        <v>325</v>
      </c>
      <c r="D7" s="330" t="s">
        <v>326</v>
      </c>
      <c r="E7" s="330">
        <v>1</v>
      </c>
      <c r="F7" s="330" t="s">
        <v>327</v>
      </c>
      <c r="G7" s="333">
        <v>43504</v>
      </c>
      <c r="H7" s="334" t="s">
        <v>342</v>
      </c>
      <c r="I7" s="334" t="s">
        <v>328</v>
      </c>
      <c r="J7" s="334">
        <v>6</v>
      </c>
      <c r="K7" s="330" t="s">
        <v>371</v>
      </c>
      <c r="L7" s="330" t="s">
        <v>472</v>
      </c>
      <c r="M7" s="335">
        <v>94.545454545454533</v>
      </c>
      <c r="N7" s="335">
        <v>24.545454545454543</v>
      </c>
      <c r="O7" s="330"/>
      <c r="P7" s="330"/>
      <c r="Q7" s="336"/>
      <c r="R7" s="330"/>
      <c r="S7" s="336"/>
      <c r="T7" s="330"/>
      <c r="U7" s="330"/>
      <c r="V7" s="336"/>
      <c r="W7" s="336"/>
      <c r="X7" s="330"/>
      <c r="Y7" s="330"/>
      <c r="Z7" s="330"/>
      <c r="AA7" s="330"/>
      <c r="AB7" s="330"/>
      <c r="AC7" s="330"/>
      <c r="AD7" s="330"/>
      <c r="AE7" s="336"/>
      <c r="AF7" s="336"/>
      <c r="AG7" s="330"/>
      <c r="AH7" s="330"/>
      <c r="AI7" s="336"/>
      <c r="AJ7" s="330"/>
      <c r="AK7" s="330"/>
      <c r="AL7" s="330"/>
      <c r="AM7" s="330"/>
      <c r="AN7" s="336"/>
      <c r="AO7" s="337"/>
      <c r="AP7" s="336"/>
      <c r="AQ7" s="330" t="s">
        <v>332</v>
      </c>
      <c r="AR7" s="334" t="s">
        <v>328</v>
      </c>
      <c r="AS7" s="334"/>
      <c r="AT7" s="334"/>
      <c r="AU7" s="334">
        <v>10.199999999999999</v>
      </c>
      <c r="AV7" s="334" t="s">
        <v>957</v>
      </c>
      <c r="AW7" s="334">
        <v>10</v>
      </c>
      <c r="AX7" s="334"/>
      <c r="AY7" s="334">
        <v>6</v>
      </c>
      <c r="AZ7" s="334" t="s">
        <v>334</v>
      </c>
      <c r="BA7" s="330"/>
      <c r="BB7" s="334">
        <v>0</v>
      </c>
      <c r="BC7" s="334">
        <v>0</v>
      </c>
      <c r="BD7" s="334">
        <v>0</v>
      </c>
      <c r="BE7" s="334">
        <v>0</v>
      </c>
      <c r="BF7" s="334">
        <v>0</v>
      </c>
      <c r="BG7" s="334">
        <v>0</v>
      </c>
      <c r="BH7" s="334">
        <v>0</v>
      </c>
      <c r="BI7" s="334">
        <v>0</v>
      </c>
      <c r="BJ7" s="334">
        <v>0</v>
      </c>
      <c r="BK7" s="334">
        <v>0</v>
      </c>
      <c r="BL7" s="334"/>
      <c r="BM7" s="334"/>
      <c r="BN7" s="334"/>
      <c r="BO7" s="334" t="s">
        <v>328</v>
      </c>
      <c r="BP7" s="357">
        <v>163.58181818181816</v>
      </c>
      <c r="BQ7" s="334"/>
      <c r="BR7" s="343"/>
      <c r="BS7" s="274"/>
      <c r="BT7" s="274"/>
      <c r="BU7" s="274"/>
      <c r="BV7" s="334" t="s">
        <v>328</v>
      </c>
      <c r="BW7" s="334"/>
      <c r="BX7" s="330"/>
      <c r="BY7" s="330" t="s">
        <v>1022</v>
      </c>
    </row>
    <row r="8" spans="1:77" x14ac:dyDescent="0.15">
      <c r="A8" s="330">
        <v>1134</v>
      </c>
      <c r="B8" s="333">
        <v>43565</v>
      </c>
      <c r="C8" s="332" t="s">
        <v>959</v>
      </c>
      <c r="D8" s="330" t="s">
        <v>960</v>
      </c>
      <c r="E8" s="330">
        <v>1</v>
      </c>
      <c r="F8" s="330" t="s">
        <v>961</v>
      </c>
      <c r="G8" s="333">
        <v>43510</v>
      </c>
      <c r="H8" s="334" t="s">
        <v>962</v>
      </c>
      <c r="I8" s="334" t="s">
        <v>963</v>
      </c>
      <c r="J8" s="334">
        <v>7</v>
      </c>
      <c r="K8" s="330" t="s">
        <v>964</v>
      </c>
      <c r="L8" s="330" t="s">
        <v>618</v>
      </c>
      <c r="M8" s="335">
        <v>113.8</v>
      </c>
      <c r="N8" s="335">
        <v>27.172727272727272</v>
      </c>
      <c r="O8" s="330" t="s">
        <v>453</v>
      </c>
      <c r="P8" s="340">
        <v>3822</v>
      </c>
      <c r="Q8" s="335">
        <v>28.672727272727268</v>
      </c>
      <c r="R8" s="340"/>
      <c r="S8" s="336"/>
      <c r="T8" s="330"/>
      <c r="U8" s="330"/>
      <c r="V8" s="336"/>
      <c r="W8" s="336"/>
      <c r="X8" s="330"/>
      <c r="Y8" s="330"/>
      <c r="Z8" s="330"/>
      <c r="AA8" s="330"/>
      <c r="AB8" s="330"/>
      <c r="AC8" s="330"/>
      <c r="AD8" s="330"/>
      <c r="AE8" s="336"/>
      <c r="AF8" s="336"/>
      <c r="AG8" s="330"/>
      <c r="AH8" s="330"/>
      <c r="AI8" s="336"/>
      <c r="AJ8" s="330"/>
      <c r="AK8" s="330"/>
      <c r="AL8" s="330"/>
      <c r="AM8" s="330"/>
      <c r="AN8" s="336"/>
      <c r="AO8" s="337"/>
      <c r="AP8" s="336"/>
      <c r="AQ8" s="339" t="s">
        <v>966</v>
      </c>
      <c r="AR8" s="334" t="s">
        <v>963</v>
      </c>
      <c r="AS8" s="334"/>
      <c r="AT8" s="334"/>
      <c r="AU8" s="334">
        <v>7</v>
      </c>
      <c r="AV8" s="334"/>
      <c r="AW8" s="334"/>
      <c r="AX8" s="334"/>
      <c r="AY8" s="334"/>
      <c r="AZ8" s="334" t="s">
        <v>967</v>
      </c>
      <c r="BA8" s="330"/>
      <c r="BB8" s="334">
        <v>6</v>
      </c>
      <c r="BC8" s="334">
        <v>0</v>
      </c>
      <c r="BD8" s="334">
        <v>0</v>
      </c>
      <c r="BE8" s="334">
        <v>0</v>
      </c>
      <c r="BF8" s="334">
        <v>0</v>
      </c>
      <c r="BG8" s="334">
        <v>0</v>
      </c>
      <c r="BH8" s="334">
        <v>0</v>
      </c>
      <c r="BI8" s="334">
        <v>0</v>
      </c>
      <c r="BJ8" s="334">
        <v>0</v>
      </c>
      <c r="BK8" s="334">
        <v>0</v>
      </c>
      <c r="BL8" s="334"/>
      <c r="BM8" s="334"/>
      <c r="BN8" s="334"/>
      <c r="BO8" s="334" t="s">
        <v>963</v>
      </c>
      <c r="BP8" s="338"/>
      <c r="BQ8" s="334"/>
      <c r="BR8" s="334"/>
      <c r="BS8" s="274"/>
      <c r="BT8" s="274"/>
      <c r="BU8" s="274"/>
      <c r="BV8" s="334" t="s">
        <v>963</v>
      </c>
      <c r="BW8" s="334"/>
      <c r="BX8" s="330"/>
      <c r="BY8" s="330" t="s">
        <v>1023</v>
      </c>
    </row>
    <row r="9" spans="1:77" x14ac:dyDescent="0.15">
      <c r="A9" s="330">
        <v>161</v>
      </c>
      <c r="B9" s="333">
        <v>43565</v>
      </c>
      <c r="C9" s="332" t="s">
        <v>821</v>
      </c>
      <c r="D9" s="330" t="s">
        <v>837</v>
      </c>
      <c r="E9" s="330">
        <v>1</v>
      </c>
      <c r="F9" s="330" t="s">
        <v>823</v>
      </c>
      <c r="G9" s="344">
        <v>43343</v>
      </c>
      <c r="H9" s="334" t="s">
        <v>387</v>
      </c>
      <c r="I9" s="334" t="s">
        <v>390</v>
      </c>
      <c r="J9" s="334">
        <v>8</v>
      </c>
      <c r="K9" s="330" t="s">
        <v>857</v>
      </c>
      <c r="L9" s="330" t="s">
        <v>620</v>
      </c>
      <c r="M9" s="335">
        <v>118.76363636363634</v>
      </c>
      <c r="N9" s="335">
        <v>24.16363636363636</v>
      </c>
      <c r="O9" s="330"/>
      <c r="P9" s="330"/>
      <c r="Q9" s="336"/>
      <c r="R9" s="330"/>
      <c r="S9" s="336"/>
      <c r="T9" s="330"/>
      <c r="U9" s="330"/>
      <c r="V9" s="336"/>
      <c r="W9" s="336"/>
      <c r="X9" s="330"/>
      <c r="Y9" s="330"/>
      <c r="Z9" s="330"/>
      <c r="AA9" s="330"/>
      <c r="AB9" s="330"/>
      <c r="AC9" s="330"/>
      <c r="AD9" s="330"/>
      <c r="AE9" s="336"/>
      <c r="AF9" s="336"/>
      <c r="AG9" s="330"/>
      <c r="AH9" s="330"/>
      <c r="AI9" s="336"/>
      <c r="AJ9" s="330"/>
      <c r="AK9" s="330"/>
      <c r="AL9" s="330"/>
      <c r="AM9" s="330"/>
      <c r="AN9" s="336"/>
      <c r="AO9" s="337"/>
      <c r="AP9" s="336"/>
      <c r="AQ9" s="330" t="s">
        <v>828</v>
      </c>
      <c r="AR9" s="334" t="s">
        <v>825</v>
      </c>
      <c r="AS9" s="334"/>
      <c r="AT9" s="334"/>
      <c r="AU9" s="334">
        <v>8</v>
      </c>
      <c r="AV9" s="334"/>
      <c r="AW9" s="334"/>
      <c r="AX9" s="334"/>
      <c r="AY9" s="334"/>
      <c r="AZ9" s="334" t="s">
        <v>825</v>
      </c>
      <c r="BA9" s="330"/>
      <c r="BB9" s="334">
        <v>0</v>
      </c>
      <c r="BC9" s="334">
        <v>0</v>
      </c>
      <c r="BD9" s="334">
        <v>0</v>
      </c>
      <c r="BE9" s="334">
        <v>0</v>
      </c>
      <c r="BF9" s="334">
        <v>0</v>
      </c>
      <c r="BG9" s="334">
        <v>0</v>
      </c>
      <c r="BH9" s="334">
        <v>0</v>
      </c>
      <c r="BI9" s="334">
        <v>0</v>
      </c>
      <c r="BJ9" s="334">
        <v>0</v>
      </c>
      <c r="BK9" s="334">
        <v>0</v>
      </c>
      <c r="BL9" s="334"/>
      <c r="BM9" s="334"/>
      <c r="BN9" s="334"/>
      <c r="BO9" s="334" t="s">
        <v>825</v>
      </c>
      <c r="BP9" s="338"/>
      <c r="BQ9" s="334"/>
      <c r="BR9" s="334"/>
      <c r="BS9" s="330"/>
      <c r="BT9" s="330"/>
      <c r="BU9" s="334"/>
      <c r="BV9" s="334" t="s">
        <v>825</v>
      </c>
      <c r="BW9" s="334">
        <v>1</v>
      </c>
      <c r="BX9" s="330"/>
      <c r="BY9" s="330" t="s">
        <v>969</v>
      </c>
    </row>
    <row r="10" spans="1:77" x14ac:dyDescent="0.15">
      <c r="A10" s="330">
        <v>1896</v>
      </c>
      <c r="B10" s="333">
        <v>43565</v>
      </c>
      <c r="C10" s="332" t="s">
        <v>530</v>
      </c>
      <c r="D10" s="330" t="s">
        <v>970</v>
      </c>
      <c r="E10" s="330">
        <v>1</v>
      </c>
      <c r="F10" s="330" t="s">
        <v>823</v>
      </c>
      <c r="G10" s="333">
        <v>43281</v>
      </c>
      <c r="H10" s="334" t="s">
        <v>824</v>
      </c>
      <c r="I10" s="334" t="s">
        <v>825</v>
      </c>
      <c r="J10" s="334">
        <v>9</v>
      </c>
      <c r="K10" s="330" t="s">
        <v>858</v>
      </c>
      <c r="L10" s="330" t="s">
        <v>859</v>
      </c>
      <c r="M10" s="335">
        <v>125.66363636363634</v>
      </c>
      <c r="N10" s="335">
        <v>29.199999999999996</v>
      </c>
      <c r="O10" s="330" t="s">
        <v>453</v>
      </c>
      <c r="P10" s="340">
        <v>2492.4900000000002</v>
      </c>
      <c r="Q10" s="335">
        <v>36.199999999999996</v>
      </c>
      <c r="R10" s="340"/>
      <c r="S10" s="336"/>
      <c r="T10" s="330"/>
      <c r="U10" s="330"/>
      <c r="V10" s="336"/>
      <c r="W10" s="336"/>
      <c r="X10" s="330"/>
      <c r="Y10" s="330"/>
      <c r="Z10" s="330"/>
      <c r="AA10" s="330"/>
      <c r="AB10" s="330"/>
      <c r="AC10" s="330"/>
      <c r="AD10" s="330"/>
      <c r="AE10" s="336"/>
      <c r="AF10" s="336"/>
      <c r="AG10" s="330"/>
      <c r="AH10" s="330"/>
      <c r="AI10" s="336"/>
      <c r="AJ10" s="330"/>
      <c r="AK10" s="330"/>
      <c r="AL10" s="330"/>
      <c r="AM10" s="330"/>
      <c r="AN10" s="336"/>
      <c r="AO10" s="337"/>
      <c r="AP10" s="336"/>
      <c r="AQ10" s="330" t="s">
        <v>971</v>
      </c>
      <c r="AR10" s="334" t="s">
        <v>825</v>
      </c>
      <c r="AS10" s="334"/>
      <c r="AT10" s="334"/>
      <c r="AU10" s="334"/>
      <c r="AV10" s="334"/>
      <c r="AW10" s="334"/>
      <c r="AX10" s="334"/>
      <c r="AY10" s="334"/>
      <c r="AZ10" s="334" t="s">
        <v>387</v>
      </c>
      <c r="BA10" s="330"/>
      <c r="BB10" s="334">
        <v>0</v>
      </c>
      <c r="BC10" s="334">
        <v>0</v>
      </c>
      <c r="BD10" s="334">
        <v>0</v>
      </c>
      <c r="BE10" s="334">
        <v>0</v>
      </c>
      <c r="BF10" s="334">
        <v>0</v>
      </c>
      <c r="BG10" s="334">
        <v>0</v>
      </c>
      <c r="BH10" s="334">
        <v>0</v>
      </c>
      <c r="BI10" s="334">
        <v>0</v>
      </c>
      <c r="BJ10" s="334">
        <v>0</v>
      </c>
      <c r="BK10" s="334">
        <v>0</v>
      </c>
      <c r="BL10" s="334"/>
      <c r="BM10" s="334"/>
      <c r="BN10" s="334"/>
      <c r="BO10" s="334" t="s">
        <v>825</v>
      </c>
      <c r="BP10" s="357">
        <v>163.63636363636363</v>
      </c>
      <c r="BQ10" s="334"/>
      <c r="BR10" s="334"/>
      <c r="BS10" s="274"/>
      <c r="BT10" s="274"/>
      <c r="BU10" s="334"/>
      <c r="BV10" s="334" t="s">
        <v>825</v>
      </c>
      <c r="BW10" s="334">
        <v>1</v>
      </c>
      <c r="BX10" s="330"/>
      <c r="BY10" s="341" t="s">
        <v>972</v>
      </c>
    </row>
    <row r="11" spans="1:77" x14ac:dyDescent="0.15">
      <c r="A11" s="330">
        <v>1649</v>
      </c>
      <c r="B11" s="333">
        <v>43565</v>
      </c>
      <c r="C11" s="332" t="s">
        <v>959</v>
      </c>
      <c r="D11" s="330" t="s">
        <v>960</v>
      </c>
      <c r="E11" s="330">
        <v>1</v>
      </c>
      <c r="F11" s="330" t="s">
        <v>961</v>
      </c>
      <c r="G11" s="333">
        <v>43302</v>
      </c>
      <c r="H11" s="334" t="s">
        <v>962</v>
      </c>
      <c r="I11" s="334" t="s">
        <v>963</v>
      </c>
      <c r="J11" s="334">
        <v>10</v>
      </c>
      <c r="K11" s="330" t="s">
        <v>973</v>
      </c>
      <c r="L11" s="330" t="s">
        <v>558</v>
      </c>
      <c r="M11" s="335">
        <v>135.99999999999997</v>
      </c>
      <c r="N11" s="335">
        <v>26.25454545454545</v>
      </c>
      <c r="O11" s="330"/>
      <c r="P11" s="330"/>
      <c r="Q11" s="336"/>
      <c r="R11" s="330"/>
      <c r="S11" s="336"/>
      <c r="T11" s="330"/>
      <c r="U11" s="330"/>
      <c r="V11" s="336"/>
      <c r="W11" s="336"/>
      <c r="X11" s="330"/>
      <c r="Y11" s="330"/>
      <c r="Z11" s="330"/>
      <c r="AA11" s="330"/>
      <c r="AB11" s="330"/>
      <c r="AC11" s="330"/>
      <c r="AD11" s="330"/>
      <c r="AE11" s="336"/>
      <c r="AF11" s="336"/>
      <c r="AG11" s="330"/>
      <c r="AH11" s="330"/>
      <c r="AI11" s="336"/>
      <c r="AJ11" s="330"/>
      <c r="AK11" s="330"/>
      <c r="AL11" s="330"/>
      <c r="AM11" s="330"/>
      <c r="AN11" s="336"/>
      <c r="AO11" s="337"/>
      <c r="AP11" s="336"/>
      <c r="AQ11" s="339" t="s">
        <v>966</v>
      </c>
      <c r="AR11" s="334" t="s">
        <v>963</v>
      </c>
      <c r="AS11" s="334"/>
      <c r="AT11" s="334"/>
      <c r="AU11" s="334">
        <v>11.5</v>
      </c>
      <c r="AV11" s="334" t="s">
        <v>957</v>
      </c>
      <c r="AW11" s="334">
        <v>5</v>
      </c>
      <c r="AX11" s="334"/>
      <c r="AY11" s="334">
        <v>5</v>
      </c>
      <c r="AZ11" s="334" t="s">
        <v>974</v>
      </c>
      <c r="BA11" s="330"/>
      <c r="BB11" s="334">
        <v>0</v>
      </c>
      <c r="BC11" s="334">
        <v>0</v>
      </c>
      <c r="BD11" s="334">
        <v>0</v>
      </c>
      <c r="BE11" s="334">
        <v>0</v>
      </c>
      <c r="BF11" s="334">
        <v>0</v>
      </c>
      <c r="BG11" s="334">
        <v>0</v>
      </c>
      <c r="BH11" s="334">
        <v>0</v>
      </c>
      <c r="BI11" s="334">
        <v>0</v>
      </c>
      <c r="BJ11" s="334">
        <v>0</v>
      </c>
      <c r="BK11" s="334">
        <v>0</v>
      </c>
      <c r="BL11" s="334"/>
      <c r="BM11" s="334"/>
      <c r="BN11" s="334"/>
      <c r="BO11" s="334" t="s">
        <v>963</v>
      </c>
      <c r="BP11" s="338"/>
      <c r="BQ11" s="334"/>
      <c r="BR11" s="334"/>
      <c r="BS11" s="274"/>
      <c r="BT11" s="274"/>
      <c r="BU11" s="274"/>
      <c r="BV11" s="334" t="s">
        <v>963</v>
      </c>
      <c r="BW11" s="334"/>
      <c r="BX11" s="330"/>
      <c r="BY11" s="330" t="s">
        <v>430</v>
      </c>
    </row>
    <row r="12" spans="1:77" x14ac:dyDescent="0.15">
      <c r="A12" s="330">
        <v>2093</v>
      </c>
      <c r="B12" s="333">
        <v>43565</v>
      </c>
      <c r="C12" s="332" t="s">
        <v>821</v>
      </c>
      <c r="D12" s="330" t="s">
        <v>837</v>
      </c>
      <c r="E12" s="330">
        <v>1</v>
      </c>
      <c r="F12" s="330" t="s">
        <v>823</v>
      </c>
      <c r="G12" s="344">
        <v>43558</v>
      </c>
      <c r="H12" s="334" t="s">
        <v>387</v>
      </c>
      <c r="I12" s="334" t="s">
        <v>390</v>
      </c>
      <c r="J12" s="334">
        <v>11</v>
      </c>
      <c r="K12" s="330" t="s">
        <v>875</v>
      </c>
      <c r="L12" s="330" t="s">
        <v>796</v>
      </c>
      <c r="M12" s="335">
        <v>147.77272727272728</v>
      </c>
      <c r="N12" s="335">
        <v>28.436363636363634</v>
      </c>
      <c r="O12" s="330"/>
      <c r="P12" s="330"/>
      <c r="Q12" s="336"/>
      <c r="R12" s="330"/>
      <c r="S12" s="336"/>
      <c r="T12" s="330"/>
      <c r="U12" s="330"/>
      <c r="V12" s="336"/>
      <c r="W12" s="336"/>
      <c r="X12" s="330"/>
      <c r="Y12" s="330"/>
      <c r="Z12" s="330"/>
      <c r="AA12" s="330"/>
      <c r="AB12" s="330"/>
      <c r="AC12" s="330"/>
      <c r="AD12" s="330"/>
      <c r="AE12" s="336"/>
      <c r="AF12" s="336"/>
      <c r="AG12" s="330"/>
      <c r="AH12" s="330"/>
      <c r="AI12" s="336"/>
      <c r="AJ12" s="330"/>
      <c r="AK12" s="330"/>
      <c r="AL12" s="330"/>
      <c r="AM12" s="330"/>
      <c r="AN12" s="336"/>
      <c r="AO12" s="337"/>
      <c r="AP12" s="336"/>
      <c r="AQ12" s="330" t="s">
        <v>828</v>
      </c>
      <c r="AR12" s="334" t="s">
        <v>825</v>
      </c>
      <c r="AS12" s="334"/>
      <c r="AT12" s="334"/>
      <c r="AU12" s="334">
        <v>5.5</v>
      </c>
      <c r="AV12" s="334"/>
      <c r="AW12" s="334"/>
      <c r="AX12" s="334"/>
      <c r="AY12" s="334"/>
      <c r="AZ12" s="334" t="s">
        <v>534</v>
      </c>
      <c r="BA12" s="330"/>
      <c r="BB12" s="334">
        <v>0</v>
      </c>
      <c r="BC12" s="334">
        <v>0</v>
      </c>
      <c r="BD12" s="334">
        <v>0</v>
      </c>
      <c r="BE12" s="334">
        <v>0</v>
      </c>
      <c r="BF12" s="334">
        <v>0</v>
      </c>
      <c r="BG12" s="334">
        <v>0</v>
      </c>
      <c r="BH12" s="334">
        <v>0</v>
      </c>
      <c r="BI12" s="334">
        <v>0</v>
      </c>
      <c r="BJ12" s="334">
        <v>0</v>
      </c>
      <c r="BK12" s="334">
        <v>0</v>
      </c>
      <c r="BL12" s="334"/>
      <c r="BM12" s="334"/>
      <c r="BN12" s="334"/>
      <c r="BO12" s="334" t="s">
        <v>825</v>
      </c>
      <c r="BP12" s="338"/>
      <c r="BQ12" s="334"/>
      <c r="BR12" s="334"/>
      <c r="BS12" s="274" t="s">
        <v>975</v>
      </c>
      <c r="BT12" s="274" t="s">
        <v>276</v>
      </c>
      <c r="BU12" s="334">
        <v>50</v>
      </c>
      <c r="BV12" s="334" t="s">
        <v>825</v>
      </c>
      <c r="BW12" s="334"/>
      <c r="BX12" s="274" t="s">
        <v>976</v>
      </c>
      <c r="BY12" s="330" t="s">
        <v>1024</v>
      </c>
    </row>
    <row r="13" spans="1:77" x14ac:dyDescent="0.15">
      <c r="A13" s="330">
        <v>2024</v>
      </c>
      <c r="B13" s="333">
        <v>43565</v>
      </c>
      <c r="C13" s="332" t="s">
        <v>978</v>
      </c>
      <c r="D13" s="330" t="s">
        <v>970</v>
      </c>
      <c r="E13" s="330">
        <v>1</v>
      </c>
      <c r="F13" s="330" t="s">
        <v>979</v>
      </c>
      <c r="G13" s="333">
        <v>43273</v>
      </c>
      <c r="H13" s="334" t="s">
        <v>962</v>
      </c>
      <c r="I13" s="334" t="s">
        <v>963</v>
      </c>
      <c r="J13" s="334">
        <v>12</v>
      </c>
      <c r="K13" s="330" t="s">
        <v>679</v>
      </c>
      <c r="L13" s="330" t="s">
        <v>882</v>
      </c>
      <c r="M13" s="335">
        <v>151.32727272727271</v>
      </c>
      <c r="N13" s="335">
        <v>39.190909090909088</v>
      </c>
      <c r="O13" s="330"/>
      <c r="P13" s="330"/>
      <c r="Q13" s="336"/>
      <c r="R13" s="330"/>
      <c r="S13" s="336"/>
      <c r="T13" s="330"/>
      <c r="U13" s="330"/>
      <c r="V13" s="336"/>
      <c r="W13" s="336"/>
      <c r="X13" s="330"/>
      <c r="Y13" s="330"/>
      <c r="Z13" s="330"/>
      <c r="AA13" s="330"/>
      <c r="AB13" s="330"/>
      <c r="AC13" s="330"/>
      <c r="AD13" s="330"/>
      <c r="AE13" s="336"/>
      <c r="AF13" s="336"/>
      <c r="AG13" s="330"/>
      <c r="AH13" s="330"/>
      <c r="AI13" s="336"/>
      <c r="AJ13" s="330"/>
      <c r="AK13" s="330"/>
      <c r="AL13" s="330"/>
      <c r="AM13" s="330"/>
      <c r="AN13" s="336"/>
      <c r="AO13" s="337"/>
      <c r="AP13" s="336"/>
      <c r="AQ13" s="330" t="s">
        <v>971</v>
      </c>
      <c r="AR13" s="334" t="s">
        <v>967</v>
      </c>
      <c r="AS13" s="334"/>
      <c r="AT13" s="334"/>
      <c r="AU13" s="334"/>
      <c r="AV13" s="334"/>
      <c r="AW13" s="334"/>
      <c r="AX13" s="334"/>
      <c r="AY13" s="334"/>
      <c r="AZ13" s="334" t="s">
        <v>974</v>
      </c>
      <c r="BA13" s="330"/>
      <c r="BB13" s="334">
        <v>0</v>
      </c>
      <c r="BC13" s="334">
        <v>0</v>
      </c>
      <c r="BD13" s="334">
        <v>0</v>
      </c>
      <c r="BE13" s="334">
        <v>0</v>
      </c>
      <c r="BF13" s="334">
        <v>0</v>
      </c>
      <c r="BG13" s="334">
        <v>0</v>
      </c>
      <c r="BH13" s="334">
        <v>0</v>
      </c>
      <c r="BI13" s="334">
        <v>0</v>
      </c>
      <c r="BJ13" s="334">
        <v>0</v>
      </c>
      <c r="BK13" s="334">
        <v>0</v>
      </c>
      <c r="BL13" s="334"/>
      <c r="BM13" s="334"/>
      <c r="BN13" s="334"/>
      <c r="BO13" s="334" t="s">
        <v>967</v>
      </c>
      <c r="BP13" s="338"/>
      <c r="BQ13" s="334"/>
      <c r="BR13" s="334"/>
      <c r="BS13" s="274"/>
      <c r="BT13" s="274"/>
      <c r="BU13" s="334"/>
      <c r="BV13" s="334" t="s">
        <v>967</v>
      </c>
      <c r="BW13" s="334">
        <v>1</v>
      </c>
      <c r="BX13" s="330"/>
      <c r="BY13" s="330" t="s">
        <v>430</v>
      </c>
    </row>
    <row r="14" spans="1:77" x14ac:dyDescent="0.15">
      <c r="A14" s="330">
        <v>1800</v>
      </c>
      <c r="B14" s="333">
        <v>43565</v>
      </c>
      <c r="C14" s="332" t="s">
        <v>978</v>
      </c>
      <c r="D14" s="330" t="s">
        <v>970</v>
      </c>
      <c r="E14" s="330">
        <v>1</v>
      </c>
      <c r="F14" s="330" t="s">
        <v>979</v>
      </c>
      <c r="G14" s="344">
        <v>43256</v>
      </c>
      <c r="H14" s="334" t="s">
        <v>980</v>
      </c>
      <c r="I14" s="334" t="s">
        <v>967</v>
      </c>
      <c r="J14" s="334">
        <v>13</v>
      </c>
      <c r="K14" s="330" t="s">
        <v>981</v>
      </c>
      <c r="L14" s="330" t="s">
        <v>683</v>
      </c>
      <c r="M14" s="335">
        <v>119.99999999999999</v>
      </c>
      <c r="N14" s="335">
        <v>24.499999999999996</v>
      </c>
      <c r="O14" s="330"/>
      <c r="P14" s="330"/>
      <c r="Q14" s="336"/>
      <c r="R14" s="330"/>
      <c r="S14" s="336"/>
      <c r="T14" s="330"/>
      <c r="U14" s="330"/>
      <c r="V14" s="336"/>
      <c r="W14" s="336"/>
      <c r="X14" s="330"/>
      <c r="Y14" s="330"/>
      <c r="Z14" s="330"/>
      <c r="AA14" s="330"/>
      <c r="AB14" s="330"/>
      <c r="AC14" s="330"/>
      <c r="AD14" s="330"/>
      <c r="AE14" s="336"/>
      <c r="AF14" s="336"/>
      <c r="AG14" s="330"/>
      <c r="AH14" s="330"/>
      <c r="AI14" s="336"/>
      <c r="AJ14" s="330"/>
      <c r="AK14" s="330"/>
      <c r="AL14" s="330"/>
      <c r="AM14" s="330"/>
      <c r="AN14" s="336"/>
      <c r="AO14" s="337"/>
      <c r="AP14" s="336"/>
      <c r="AQ14" s="339" t="s">
        <v>971</v>
      </c>
      <c r="AR14" s="334" t="s">
        <v>967</v>
      </c>
      <c r="AS14" s="334"/>
      <c r="AT14" s="334"/>
      <c r="AU14" s="334">
        <v>6</v>
      </c>
      <c r="AV14" s="334"/>
      <c r="AW14" s="334"/>
      <c r="AX14" s="334"/>
      <c r="AY14" s="334"/>
      <c r="AZ14" s="334" t="s">
        <v>967</v>
      </c>
      <c r="BA14" s="330"/>
      <c r="BB14" s="334">
        <v>0</v>
      </c>
      <c r="BC14" s="334">
        <v>0</v>
      </c>
      <c r="BD14" s="334">
        <v>0</v>
      </c>
      <c r="BE14" s="334">
        <v>0</v>
      </c>
      <c r="BF14" s="334">
        <v>0</v>
      </c>
      <c r="BG14" s="334">
        <v>0</v>
      </c>
      <c r="BH14" s="334">
        <v>0</v>
      </c>
      <c r="BI14" s="334">
        <v>0</v>
      </c>
      <c r="BJ14" s="334">
        <v>0</v>
      </c>
      <c r="BK14" s="334">
        <v>0</v>
      </c>
      <c r="BL14" s="334"/>
      <c r="BM14" s="334"/>
      <c r="BN14" s="334"/>
      <c r="BO14" s="334" t="s">
        <v>967</v>
      </c>
      <c r="BP14" s="338"/>
      <c r="BQ14" s="334"/>
      <c r="BR14" s="334"/>
      <c r="BS14" s="274"/>
      <c r="BT14" s="274"/>
      <c r="BU14" s="334"/>
      <c r="BV14" s="334" t="s">
        <v>967</v>
      </c>
      <c r="BW14" s="334">
        <v>1</v>
      </c>
      <c r="BX14" s="330"/>
      <c r="BY14" s="330" t="s">
        <v>982</v>
      </c>
    </row>
    <row r="15" spans="1:77" x14ac:dyDescent="0.15">
      <c r="A15" s="330">
        <v>2207</v>
      </c>
      <c r="B15" s="333">
        <v>43565</v>
      </c>
      <c r="C15" s="332" t="s">
        <v>325</v>
      </c>
      <c r="D15" s="330" t="s">
        <v>326</v>
      </c>
      <c r="E15" s="330">
        <v>1</v>
      </c>
      <c r="F15" s="330" t="s">
        <v>327</v>
      </c>
      <c r="G15" s="333">
        <v>43543</v>
      </c>
      <c r="H15" s="334" t="s">
        <v>342</v>
      </c>
      <c r="I15" s="334" t="s">
        <v>328</v>
      </c>
      <c r="J15" s="334">
        <v>14</v>
      </c>
      <c r="K15" s="330" t="s">
        <v>700</v>
      </c>
      <c r="L15" s="330" t="s">
        <v>1025</v>
      </c>
      <c r="M15" s="335">
        <v>139.1</v>
      </c>
      <c r="N15" s="335">
        <v>23.399999999999995</v>
      </c>
      <c r="O15" s="330"/>
      <c r="P15" s="330"/>
      <c r="Q15" s="336"/>
      <c r="R15" s="330"/>
      <c r="S15" s="336"/>
      <c r="T15" s="330"/>
      <c r="U15" s="330"/>
      <c r="V15" s="336"/>
      <c r="W15" s="336"/>
      <c r="X15" s="330"/>
      <c r="Y15" s="330"/>
      <c r="Z15" s="330"/>
      <c r="AA15" s="330"/>
      <c r="AB15" s="330"/>
      <c r="AC15" s="330"/>
      <c r="AD15" s="330"/>
      <c r="AE15" s="336"/>
      <c r="AF15" s="336"/>
      <c r="AG15" s="330"/>
      <c r="AH15" s="330"/>
      <c r="AI15" s="336"/>
      <c r="AJ15" s="330"/>
      <c r="AK15" s="330"/>
      <c r="AL15" s="330"/>
      <c r="AM15" s="330"/>
      <c r="AN15" s="336"/>
      <c r="AO15" s="337"/>
      <c r="AP15" s="336"/>
      <c r="AQ15" s="339" t="s">
        <v>332</v>
      </c>
      <c r="AR15" s="334" t="s">
        <v>328</v>
      </c>
      <c r="AS15" s="334"/>
      <c r="AT15" s="334"/>
      <c r="AU15" s="334">
        <v>7</v>
      </c>
      <c r="AV15" s="334"/>
      <c r="AW15" s="334"/>
      <c r="AX15" s="334"/>
      <c r="AY15" s="334"/>
      <c r="AZ15" s="334" t="s">
        <v>334</v>
      </c>
      <c r="BA15" s="330"/>
      <c r="BB15" s="334">
        <v>0</v>
      </c>
      <c r="BC15" s="334">
        <v>0</v>
      </c>
      <c r="BD15" s="334">
        <v>0</v>
      </c>
      <c r="BE15" s="334">
        <v>0</v>
      </c>
      <c r="BF15" s="334">
        <v>0</v>
      </c>
      <c r="BG15" s="334">
        <v>0</v>
      </c>
      <c r="BH15" s="334">
        <v>0</v>
      </c>
      <c r="BI15" s="334">
        <v>0</v>
      </c>
      <c r="BJ15" s="334">
        <v>0</v>
      </c>
      <c r="BK15" s="334">
        <v>0</v>
      </c>
      <c r="BL15" s="334"/>
      <c r="BM15" s="334"/>
      <c r="BN15" s="334"/>
      <c r="BO15" s="334" t="s">
        <v>328</v>
      </c>
      <c r="BP15" s="338"/>
      <c r="BQ15" s="334"/>
      <c r="BR15" s="334"/>
      <c r="BS15" s="330"/>
      <c r="BT15" s="330"/>
      <c r="BU15" s="334"/>
      <c r="BV15" s="334" t="s">
        <v>328</v>
      </c>
      <c r="BW15" s="334"/>
      <c r="BX15" s="330"/>
      <c r="BY15" s="330" t="s">
        <v>1026</v>
      </c>
    </row>
    <row r="16" spans="1:77" x14ac:dyDescent="0.15">
      <c r="A16" s="330">
        <v>492</v>
      </c>
      <c r="B16" s="333">
        <v>43565</v>
      </c>
      <c r="C16" s="332" t="s">
        <v>821</v>
      </c>
      <c r="D16" s="330" t="s">
        <v>837</v>
      </c>
      <c r="E16" s="330">
        <v>1</v>
      </c>
      <c r="F16" s="330" t="s">
        <v>823</v>
      </c>
      <c r="G16" s="344">
        <v>43489</v>
      </c>
      <c r="H16" s="334" t="s">
        <v>387</v>
      </c>
      <c r="I16" s="334" t="s">
        <v>390</v>
      </c>
      <c r="J16" s="334">
        <v>15</v>
      </c>
      <c r="K16" s="330" t="s">
        <v>868</v>
      </c>
      <c r="L16" s="330" t="s">
        <v>1027</v>
      </c>
      <c r="M16" s="335">
        <v>85.72727272727272</v>
      </c>
      <c r="N16" s="335">
        <v>25.318181818181817</v>
      </c>
      <c r="O16" s="330"/>
      <c r="P16" s="330"/>
      <c r="Q16" s="336"/>
      <c r="R16" s="330"/>
      <c r="S16" s="336"/>
      <c r="T16" s="330"/>
      <c r="U16" s="330"/>
      <c r="V16" s="336"/>
      <c r="W16" s="336"/>
      <c r="X16" s="330"/>
      <c r="Y16" s="330"/>
      <c r="Z16" s="330"/>
      <c r="AA16" s="330"/>
      <c r="AB16" s="330"/>
      <c r="AC16" s="330"/>
      <c r="AD16" s="330"/>
      <c r="AE16" s="336"/>
      <c r="AF16" s="336"/>
      <c r="AG16" s="330"/>
      <c r="AH16" s="330"/>
      <c r="AI16" s="336"/>
      <c r="AJ16" s="330"/>
      <c r="AK16" s="330"/>
      <c r="AL16" s="330"/>
      <c r="AM16" s="330"/>
      <c r="AN16" s="336"/>
      <c r="AO16" s="337"/>
      <c r="AP16" s="336"/>
      <c r="AQ16" s="330" t="s">
        <v>828</v>
      </c>
      <c r="AR16" s="334" t="s">
        <v>825</v>
      </c>
      <c r="AS16" s="334"/>
      <c r="AT16" s="334"/>
      <c r="AU16" s="334">
        <v>5</v>
      </c>
      <c r="AV16" s="334"/>
      <c r="AW16" s="334"/>
      <c r="AX16" s="334"/>
      <c r="AY16" s="334"/>
      <c r="AZ16" s="334" t="s">
        <v>825</v>
      </c>
      <c r="BA16" s="330"/>
      <c r="BB16" s="334">
        <v>0</v>
      </c>
      <c r="BC16" s="334">
        <v>0</v>
      </c>
      <c r="BD16" s="334">
        <v>0</v>
      </c>
      <c r="BE16" s="334">
        <v>0</v>
      </c>
      <c r="BF16" s="334">
        <v>0</v>
      </c>
      <c r="BG16" s="334">
        <v>0</v>
      </c>
      <c r="BH16" s="334">
        <v>0</v>
      </c>
      <c r="BI16" s="334">
        <v>0</v>
      </c>
      <c r="BJ16" s="334">
        <v>0</v>
      </c>
      <c r="BK16" s="334">
        <v>0</v>
      </c>
      <c r="BL16" s="334"/>
      <c r="BM16" s="334"/>
      <c r="BN16" s="334"/>
      <c r="BO16" s="334" t="s">
        <v>825</v>
      </c>
      <c r="BP16" s="338"/>
      <c r="BQ16" s="334"/>
      <c r="BR16" s="334"/>
      <c r="BS16" s="330"/>
      <c r="BT16" s="330"/>
      <c r="BU16" s="334"/>
      <c r="BV16" s="334" t="s">
        <v>825</v>
      </c>
      <c r="BW16" s="334">
        <v>1</v>
      </c>
      <c r="BX16" s="330"/>
      <c r="BY16" s="330" t="s">
        <v>1028</v>
      </c>
    </row>
    <row r="17" spans="1:77" x14ac:dyDescent="0.15">
      <c r="A17" s="330">
        <v>1909</v>
      </c>
      <c r="B17" s="333">
        <v>43565</v>
      </c>
      <c r="C17" s="332" t="s">
        <v>821</v>
      </c>
      <c r="D17" s="330" t="s">
        <v>837</v>
      </c>
      <c r="E17" s="330">
        <v>2</v>
      </c>
      <c r="F17" s="330" t="s">
        <v>830</v>
      </c>
      <c r="G17" s="333">
        <v>43547</v>
      </c>
      <c r="H17" s="334" t="s">
        <v>824</v>
      </c>
      <c r="I17" s="334" t="s">
        <v>825</v>
      </c>
      <c r="J17" s="334">
        <v>1</v>
      </c>
      <c r="K17" s="330" t="s">
        <v>838</v>
      </c>
      <c r="L17" s="330" t="s">
        <v>839</v>
      </c>
      <c r="M17" s="335">
        <v>131.47272727272727</v>
      </c>
      <c r="N17" s="335">
        <v>24.636363636363637</v>
      </c>
      <c r="O17" s="330"/>
      <c r="P17" s="330"/>
      <c r="Q17" s="336"/>
      <c r="R17" s="330"/>
      <c r="S17" s="336"/>
      <c r="T17" s="330"/>
      <c r="U17" s="330"/>
      <c r="V17" s="336"/>
      <c r="W17" s="336"/>
      <c r="X17" s="330"/>
      <c r="Y17" s="330"/>
      <c r="Z17" s="330"/>
      <c r="AA17" s="330"/>
      <c r="AB17" s="330"/>
      <c r="AC17" s="330"/>
      <c r="AD17" s="330"/>
      <c r="AE17" s="336"/>
      <c r="AF17" s="335">
        <v>17.609090909090909</v>
      </c>
      <c r="AG17" s="330"/>
      <c r="AH17" s="330"/>
      <c r="AI17" s="336"/>
      <c r="AJ17" s="330"/>
      <c r="AK17" s="330"/>
      <c r="AL17" s="330"/>
      <c r="AM17" s="330"/>
      <c r="AN17" s="336"/>
      <c r="AO17" s="337"/>
      <c r="AP17" s="336"/>
      <c r="AQ17" s="330" t="s">
        <v>831</v>
      </c>
      <c r="AR17" s="334" t="s">
        <v>825</v>
      </c>
      <c r="AS17" s="334"/>
      <c r="AT17" s="334"/>
      <c r="AU17" s="334">
        <v>5</v>
      </c>
      <c r="AV17" s="334"/>
      <c r="AW17" s="334"/>
      <c r="AX17" s="334"/>
      <c r="AY17" s="334"/>
      <c r="AZ17" s="334" t="s">
        <v>840</v>
      </c>
      <c r="BA17" s="330"/>
      <c r="BB17" s="334">
        <v>0</v>
      </c>
      <c r="BC17" s="334">
        <v>0</v>
      </c>
      <c r="BD17" s="334">
        <v>0</v>
      </c>
      <c r="BE17" s="334">
        <v>0</v>
      </c>
      <c r="BF17" s="334">
        <v>0</v>
      </c>
      <c r="BG17" s="334">
        <v>0</v>
      </c>
      <c r="BH17" s="334">
        <v>0</v>
      </c>
      <c r="BI17" s="334">
        <v>0</v>
      </c>
      <c r="BJ17" s="334">
        <v>0</v>
      </c>
      <c r="BK17" s="334">
        <v>0</v>
      </c>
      <c r="BL17" s="334"/>
      <c r="BM17" s="334"/>
      <c r="BN17" s="334">
        <v>12</v>
      </c>
      <c r="BO17" s="334" t="s">
        <v>825</v>
      </c>
      <c r="BP17" s="338"/>
      <c r="BQ17" s="334"/>
      <c r="BR17" s="334"/>
      <c r="BS17" s="330"/>
      <c r="BT17" s="330"/>
      <c r="BU17" s="334"/>
      <c r="BV17" s="334" t="s">
        <v>825</v>
      </c>
      <c r="BW17" s="334"/>
      <c r="BX17" s="330" t="s">
        <v>841</v>
      </c>
      <c r="BY17" s="274" t="s">
        <v>430</v>
      </c>
    </row>
    <row r="18" spans="1:77" x14ac:dyDescent="0.15">
      <c r="A18" s="330">
        <v>404</v>
      </c>
      <c r="B18" s="333">
        <v>43565</v>
      </c>
      <c r="C18" s="332" t="s">
        <v>26</v>
      </c>
      <c r="D18" s="330" t="s">
        <v>114</v>
      </c>
      <c r="E18" s="330">
        <v>2</v>
      </c>
      <c r="F18" s="330" t="s">
        <v>37</v>
      </c>
      <c r="G18" s="333">
        <v>43281</v>
      </c>
      <c r="H18" s="334" t="s">
        <v>387</v>
      </c>
      <c r="I18" s="334" t="s">
        <v>390</v>
      </c>
      <c r="J18" s="334">
        <v>2</v>
      </c>
      <c r="K18" s="330" t="s">
        <v>110</v>
      </c>
      <c r="L18" s="330" t="s">
        <v>1019</v>
      </c>
      <c r="M18" s="335">
        <v>124.99999999999999</v>
      </c>
      <c r="N18" s="335">
        <v>25.75454545454545</v>
      </c>
      <c r="O18" s="330" t="s">
        <v>453</v>
      </c>
      <c r="P18" s="340">
        <v>45500</v>
      </c>
      <c r="Q18" s="335">
        <v>28.354545454545452</v>
      </c>
      <c r="R18" s="340"/>
      <c r="S18" s="336"/>
      <c r="T18" s="330"/>
      <c r="U18" s="330"/>
      <c r="V18" s="336"/>
      <c r="W18" s="336"/>
      <c r="X18" s="330"/>
      <c r="Y18" s="330"/>
      <c r="Z18" s="330"/>
      <c r="AA18" s="330"/>
      <c r="AB18" s="330"/>
      <c r="AC18" s="330"/>
      <c r="AD18" s="330"/>
      <c r="AE18" s="336"/>
      <c r="AF18" s="335">
        <v>18.718181818181815</v>
      </c>
      <c r="AG18" s="330"/>
      <c r="AH18" s="330"/>
      <c r="AI18" s="336"/>
      <c r="AJ18" s="330"/>
      <c r="AK18" s="330"/>
      <c r="AL18" s="330"/>
      <c r="AM18" s="330"/>
      <c r="AN18" s="336"/>
      <c r="AO18" s="337"/>
      <c r="AP18" s="336"/>
      <c r="AQ18" s="339" t="s">
        <v>39</v>
      </c>
      <c r="AR18" s="334" t="s">
        <v>30</v>
      </c>
      <c r="AS18" s="334"/>
      <c r="AT18" s="334"/>
      <c r="AU18" s="334">
        <v>5.2</v>
      </c>
      <c r="AV18" s="334"/>
      <c r="AW18" s="334"/>
      <c r="AX18" s="334"/>
      <c r="AY18" s="334"/>
      <c r="AZ18" s="334" t="s">
        <v>34</v>
      </c>
      <c r="BA18" s="330"/>
      <c r="BB18" s="334">
        <v>0</v>
      </c>
      <c r="BC18" s="334">
        <v>0</v>
      </c>
      <c r="BD18" s="334">
        <v>2</v>
      </c>
      <c r="BE18" s="334">
        <v>0</v>
      </c>
      <c r="BF18" s="334">
        <v>0</v>
      </c>
      <c r="BG18" s="334">
        <v>0</v>
      </c>
      <c r="BH18" s="334">
        <v>0</v>
      </c>
      <c r="BI18" s="334">
        <v>0</v>
      </c>
      <c r="BJ18" s="334">
        <v>0</v>
      </c>
      <c r="BK18" s="334">
        <v>0</v>
      </c>
      <c r="BL18" s="334"/>
      <c r="BM18" s="334"/>
      <c r="BN18" s="334"/>
      <c r="BO18" s="334" t="s">
        <v>30</v>
      </c>
      <c r="BP18" s="338"/>
      <c r="BQ18" s="334"/>
      <c r="BR18" s="334"/>
      <c r="BS18" s="330"/>
      <c r="BT18" s="330"/>
      <c r="BU18" s="334"/>
      <c r="BV18" s="334" t="s">
        <v>30</v>
      </c>
      <c r="BW18" s="334"/>
      <c r="BX18" s="330"/>
      <c r="BY18" s="330" t="s">
        <v>632</v>
      </c>
    </row>
    <row r="19" spans="1:77" x14ac:dyDescent="0.15">
      <c r="A19" s="330">
        <v>669</v>
      </c>
      <c r="B19" s="333">
        <v>43565</v>
      </c>
      <c r="C19" s="332" t="s">
        <v>325</v>
      </c>
      <c r="D19" s="330" t="s">
        <v>326</v>
      </c>
      <c r="E19" s="330">
        <v>2</v>
      </c>
      <c r="F19" s="330" t="s">
        <v>391</v>
      </c>
      <c r="G19" s="333">
        <v>43540</v>
      </c>
      <c r="H19" s="334" t="s">
        <v>342</v>
      </c>
      <c r="I19" s="334" t="s">
        <v>328</v>
      </c>
      <c r="J19" s="334">
        <v>3</v>
      </c>
      <c r="K19" s="330" t="s">
        <v>348</v>
      </c>
      <c r="L19" s="330" t="s">
        <v>952</v>
      </c>
      <c r="M19" s="335">
        <v>123.49999999999999</v>
      </c>
      <c r="N19" s="335">
        <v>26.927272727272726</v>
      </c>
      <c r="O19" s="330"/>
      <c r="P19" s="330"/>
      <c r="Q19" s="336"/>
      <c r="R19" s="330"/>
      <c r="S19" s="336"/>
      <c r="T19" s="330"/>
      <c r="U19" s="330"/>
      <c r="V19" s="336"/>
      <c r="W19" s="336"/>
      <c r="X19" s="330"/>
      <c r="Y19" s="330"/>
      <c r="Z19" s="330"/>
      <c r="AA19" s="330"/>
      <c r="AB19" s="330"/>
      <c r="AC19" s="330"/>
      <c r="AD19" s="330"/>
      <c r="AE19" s="336"/>
      <c r="AF19" s="335">
        <v>17.118181818181814</v>
      </c>
      <c r="AG19" s="330"/>
      <c r="AH19" s="330"/>
      <c r="AI19" s="336"/>
      <c r="AJ19" s="330"/>
      <c r="AK19" s="330"/>
      <c r="AL19" s="330"/>
      <c r="AM19" s="330"/>
      <c r="AN19" s="336"/>
      <c r="AO19" s="337"/>
      <c r="AP19" s="336"/>
      <c r="AQ19" s="330" t="s">
        <v>393</v>
      </c>
      <c r="AR19" s="334" t="s">
        <v>328</v>
      </c>
      <c r="AS19" s="334"/>
      <c r="AT19" s="334"/>
      <c r="AU19" s="334">
        <v>7.26</v>
      </c>
      <c r="AV19" s="334"/>
      <c r="AW19" s="334"/>
      <c r="AX19" s="334"/>
      <c r="AY19" s="334"/>
      <c r="AZ19" s="334" t="s">
        <v>334</v>
      </c>
      <c r="BA19" s="330"/>
      <c r="BB19" s="334">
        <v>5</v>
      </c>
      <c r="BC19" s="334">
        <v>0</v>
      </c>
      <c r="BD19" s="334">
        <v>0</v>
      </c>
      <c r="BE19" s="334">
        <v>0</v>
      </c>
      <c r="BF19" s="334">
        <v>0</v>
      </c>
      <c r="BG19" s="334">
        <v>0</v>
      </c>
      <c r="BH19" s="334">
        <v>0</v>
      </c>
      <c r="BI19" s="334">
        <v>0</v>
      </c>
      <c r="BJ19" s="334">
        <v>0</v>
      </c>
      <c r="BK19" s="334">
        <v>0</v>
      </c>
      <c r="BL19" s="334"/>
      <c r="BM19" s="334"/>
      <c r="BN19" s="334">
        <v>24</v>
      </c>
      <c r="BO19" s="334" t="s">
        <v>328</v>
      </c>
      <c r="BP19" s="338"/>
      <c r="BQ19" s="334"/>
      <c r="BR19" s="334"/>
      <c r="BS19" s="330"/>
      <c r="BT19" s="330"/>
      <c r="BU19" s="334"/>
      <c r="BV19" s="334" t="s">
        <v>328</v>
      </c>
      <c r="BW19" s="334"/>
      <c r="BX19" s="330"/>
      <c r="BY19" s="330" t="s">
        <v>430</v>
      </c>
    </row>
    <row r="20" spans="1:77" x14ac:dyDescent="0.15">
      <c r="A20" s="330">
        <v>1314</v>
      </c>
      <c r="B20" s="333">
        <v>43565</v>
      </c>
      <c r="C20" s="332" t="s">
        <v>821</v>
      </c>
      <c r="D20" s="330" t="s">
        <v>837</v>
      </c>
      <c r="E20" s="330">
        <v>2</v>
      </c>
      <c r="F20" s="330" t="s">
        <v>830</v>
      </c>
      <c r="G20" s="333">
        <v>43446</v>
      </c>
      <c r="H20" s="334" t="s">
        <v>824</v>
      </c>
      <c r="I20" s="334" t="s">
        <v>825</v>
      </c>
      <c r="J20" s="334">
        <v>4</v>
      </c>
      <c r="K20" s="330" t="s">
        <v>845</v>
      </c>
      <c r="L20" s="330" t="s">
        <v>846</v>
      </c>
      <c r="M20" s="335">
        <v>128.42727272727274</v>
      </c>
      <c r="N20" s="335">
        <v>24.227272727272723</v>
      </c>
      <c r="O20" s="330"/>
      <c r="P20" s="330"/>
      <c r="Q20" s="336"/>
      <c r="R20" s="330"/>
      <c r="S20" s="336"/>
      <c r="T20" s="330"/>
      <c r="U20" s="330"/>
      <c r="V20" s="336"/>
      <c r="W20" s="336"/>
      <c r="X20" s="330"/>
      <c r="Y20" s="330"/>
      <c r="Z20" s="330"/>
      <c r="AA20" s="330"/>
      <c r="AB20" s="330"/>
      <c r="AC20" s="330"/>
      <c r="AD20" s="330"/>
      <c r="AE20" s="336"/>
      <c r="AF20" s="335">
        <v>16.709090909090907</v>
      </c>
      <c r="AG20" s="330"/>
      <c r="AH20" s="330"/>
      <c r="AI20" s="336"/>
      <c r="AJ20" s="330"/>
      <c r="AK20" s="330"/>
      <c r="AL20" s="330"/>
      <c r="AM20" s="330"/>
      <c r="AN20" s="336"/>
      <c r="AO20" s="337"/>
      <c r="AP20" s="336"/>
      <c r="AQ20" s="330" t="s">
        <v>831</v>
      </c>
      <c r="AR20" s="334" t="s">
        <v>825</v>
      </c>
      <c r="AS20" s="334"/>
      <c r="AT20" s="334"/>
      <c r="AU20" s="334">
        <v>5</v>
      </c>
      <c r="AV20" s="334"/>
      <c r="AW20" s="334"/>
      <c r="AX20" s="334"/>
      <c r="AY20" s="334"/>
      <c r="AZ20" s="334" t="s">
        <v>840</v>
      </c>
      <c r="BA20" s="330"/>
      <c r="BB20" s="334">
        <v>0</v>
      </c>
      <c r="BC20" s="334">
        <v>0</v>
      </c>
      <c r="BD20" s="334">
        <v>0</v>
      </c>
      <c r="BE20" s="334">
        <v>0</v>
      </c>
      <c r="BF20" s="334">
        <v>0</v>
      </c>
      <c r="BG20" s="334">
        <v>0</v>
      </c>
      <c r="BH20" s="334">
        <v>0</v>
      </c>
      <c r="BI20" s="334">
        <v>0</v>
      </c>
      <c r="BJ20" s="334">
        <v>0</v>
      </c>
      <c r="BK20" s="334">
        <v>0</v>
      </c>
      <c r="BL20" s="334"/>
      <c r="BM20" s="334"/>
      <c r="BN20" s="334">
        <v>12</v>
      </c>
      <c r="BO20" s="334" t="s">
        <v>825</v>
      </c>
      <c r="BP20" s="338"/>
      <c r="BQ20" s="334"/>
      <c r="BR20" s="334"/>
      <c r="BS20" s="330"/>
      <c r="BT20" s="274"/>
      <c r="BU20" s="334"/>
      <c r="BV20" s="334" t="s">
        <v>825</v>
      </c>
      <c r="BW20" s="334"/>
      <c r="BX20" s="330"/>
      <c r="BY20" s="330" t="s">
        <v>430</v>
      </c>
    </row>
    <row r="21" spans="1:77" x14ac:dyDescent="0.15">
      <c r="A21" s="330">
        <v>1476</v>
      </c>
      <c r="B21" s="333">
        <v>43565</v>
      </c>
      <c r="C21" s="332" t="s">
        <v>821</v>
      </c>
      <c r="D21" s="330" t="s">
        <v>837</v>
      </c>
      <c r="E21" s="330">
        <v>2</v>
      </c>
      <c r="F21" s="330" t="s">
        <v>830</v>
      </c>
      <c r="G21" s="333">
        <v>43266</v>
      </c>
      <c r="H21" s="334" t="s">
        <v>824</v>
      </c>
      <c r="I21" s="334" t="s">
        <v>825</v>
      </c>
      <c r="J21" s="334">
        <v>5</v>
      </c>
      <c r="K21" s="330" t="s">
        <v>848</v>
      </c>
      <c r="L21" s="330" t="s">
        <v>849</v>
      </c>
      <c r="M21" s="335">
        <v>175.38181818181815</v>
      </c>
      <c r="N21" s="335">
        <v>23.799999999999997</v>
      </c>
      <c r="O21" s="330"/>
      <c r="P21" s="330"/>
      <c r="Q21" s="336"/>
      <c r="R21" s="330"/>
      <c r="S21" s="336"/>
      <c r="T21" s="330"/>
      <c r="U21" s="330"/>
      <c r="V21" s="336"/>
      <c r="W21" s="336"/>
      <c r="X21" s="330"/>
      <c r="Y21" s="330"/>
      <c r="Z21" s="330"/>
      <c r="AA21" s="330"/>
      <c r="AB21" s="330"/>
      <c r="AC21" s="330"/>
      <c r="AD21" s="330"/>
      <c r="AE21" s="336"/>
      <c r="AF21" s="335">
        <v>16.381818181818179</v>
      </c>
      <c r="AG21" s="330"/>
      <c r="AH21" s="330"/>
      <c r="AI21" s="336"/>
      <c r="AJ21" s="330"/>
      <c r="AK21" s="330"/>
      <c r="AL21" s="330"/>
      <c r="AM21" s="330"/>
      <c r="AN21" s="336"/>
      <c r="AO21" s="337"/>
      <c r="AP21" s="336"/>
      <c r="AQ21" s="330" t="s">
        <v>831</v>
      </c>
      <c r="AR21" s="334" t="s">
        <v>825</v>
      </c>
      <c r="AS21" s="334"/>
      <c r="AT21" s="334"/>
      <c r="AU21" s="334">
        <v>3.5</v>
      </c>
      <c r="AV21" s="334"/>
      <c r="AW21" s="334"/>
      <c r="AX21" s="334"/>
      <c r="AY21" s="334"/>
      <c r="AZ21" s="334" t="s">
        <v>840</v>
      </c>
      <c r="BA21" s="330"/>
      <c r="BB21" s="334">
        <v>0</v>
      </c>
      <c r="BC21" s="334">
        <v>0</v>
      </c>
      <c r="BD21" s="334">
        <v>0</v>
      </c>
      <c r="BE21" s="334">
        <v>0</v>
      </c>
      <c r="BF21" s="334">
        <v>0</v>
      </c>
      <c r="BG21" s="334">
        <v>0</v>
      </c>
      <c r="BH21" s="334">
        <v>0</v>
      </c>
      <c r="BI21" s="334">
        <v>0</v>
      </c>
      <c r="BJ21" s="334">
        <v>0</v>
      </c>
      <c r="BK21" s="334">
        <v>0</v>
      </c>
      <c r="BL21" s="334"/>
      <c r="BM21" s="334"/>
      <c r="BN21" s="334"/>
      <c r="BO21" s="334" t="s">
        <v>825</v>
      </c>
      <c r="BP21" s="338"/>
      <c r="BQ21" s="334"/>
      <c r="BR21" s="334"/>
      <c r="BS21" s="274"/>
      <c r="BT21" s="274"/>
      <c r="BU21" s="334"/>
      <c r="BV21" s="334" t="s">
        <v>825</v>
      </c>
      <c r="BW21" s="334">
        <v>1</v>
      </c>
      <c r="BX21" s="274"/>
      <c r="BY21" s="341" t="s">
        <v>985</v>
      </c>
    </row>
    <row r="22" spans="1:77" x14ac:dyDescent="0.15">
      <c r="A22" s="330">
        <v>574</v>
      </c>
      <c r="B22" s="333">
        <v>43565</v>
      </c>
      <c r="C22" s="332" t="s">
        <v>325</v>
      </c>
      <c r="D22" s="330" t="s">
        <v>326</v>
      </c>
      <c r="E22" s="330">
        <v>2</v>
      </c>
      <c r="F22" s="330" t="s">
        <v>391</v>
      </c>
      <c r="G22" s="333">
        <v>43504</v>
      </c>
      <c r="H22" s="334" t="s">
        <v>342</v>
      </c>
      <c r="I22" s="334" t="s">
        <v>328</v>
      </c>
      <c r="J22" s="334">
        <v>6</v>
      </c>
      <c r="K22" s="330" t="s">
        <v>371</v>
      </c>
      <c r="L22" s="330" t="s">
        <v>472</v>
      </c>
      <c r="M22" s="335">
        <v>160</v>
      </c>
      <c r="N22" s="335">
        <v>24.999999999999996</v>
      </c>
      <c r="O22" s="330"/>
      <c r="P22" s="330"/>
      <c r="Q22" s="336"/>
      <c r="R22" s="330"/>
      <c r="S22" s="336"/>
      <c r="T22" s="330"/>
      <c r="U22" s="330"/>
      <c r="V22" s="336"/>
      <c r="W22" s="336"/>
      <c r="X22" s="330"/>
      <c r="Y22" s="330"/>
      <c r="Z22" s="330"/>
      <c r="AA22" s="330"/>
      <c r="AB22" s="330"/>
      <c r="AC22" s="330"/>
      <c r="AD22" s="330"/>
      <c r="AE22" s="336"/>
      <c r="AF22" s="335">
        <v>20</v>
      </c>
      <c r="AG22" s="330"/>
      <c r="AH22" s="330"/>
      <c r="AI22" s="336"/>
      <c r="AJ22" s="330"/>
      <c r="AK22" s="330"/>
      <c r="AL22" s="330"/>
      <c r="AM22" s="330"/>
      <c r="AN22" s="336"/>
      <c r="AO22" s="337"/>
      <c r="AP22" s="336"/>
      <c r="AQ22" s="330" t="s">
        <v>393</v>
      </c>
      <c r="AR22" s="334" t="s">
        <v>328</v>
      </c>
      <c r="AS22" s="334"/>
      <c r="AT22" s="334"/>
      <c r="AU22" s="334">
        <v>10.199999999999999</v>
      </c>
      <c r="AV22" s="334" t="s">
        <v>957</v>
      </c>
      <c r="AW22" s="334">
        <v>10</v>
      </c>
      <c r="AX22" s="334"/>
      <c r="AY22" s="334">
        <v>6</v>
      </c>
      <c r="AZ22" s="334" t="s">
        <v>334</v>
      </c>
      <c r="BA22" s="330"/>
      <c r="BB22" s="334">
        <v>0</v>
      </c>
      <c r="BC22" s="334">
        <v>0</v>
      </c>
      <c r="BD22" s="334">
        <v>0</v>
      </c>
      <c r="BE22" s="334">
        <v>0</v>
      </c>
      <c r="BF22" s="334">
        <v>0</v>
      </c>
      <c r="BG22" s="334">
        <v>0</v>
      </c>
      <c r="BH22" s="334">
        <v>0</v>
      </c>
      <c r="BI22" s="334">
        <v>0</v>
      </c>
      <c r="BJ22" s="334">
        <v>0</v>
      </c>
      <c r="BK22" s="334">
        <v>0</v>
      </c>
      <c r="BL22" s="334"/>
      <c r="BM22" s="334"/>
      <c r="BN22" s="334"/>
      <c r="BO22" s="334" t="s">
        <v>328</v>
      </c>
      <c r="BP22" s="357">
        <v>163.58181818181816</v>
      </c>
      <c r="BQ22" s="334"/>
      <c r="BR22" s="343"/>
      <c r="BS22" s="274"/>
      <c r="BT22" s="274"/>
      <c r="BU22" s="274"/>
      <c r="BV22" s="334" t="s">
        <v>328</v>
      </c>
      <c r="BW22" s="334"/>
      <c r="BX22" s="330"/>
      <c r="BY22" s="330" t="s">
        <v>430</v>
      </c>
    </row>
    <row r="23" spans="1:77" x14ac:dyDescent="0.15">
      <c r="A23" s="330">
        <v>1132</v>
      </c>
      <c r="B23" s="333">
        <v>43565</v>
      </c>
      <c r="C23" s="332" t="s">
        <v>959</v>
      </c>
      <c r="D23" s="330" t="s">
        <v>960</v>
      </c>
      <c r="E23" s="330">
        <v>2</v>
      </c>
      <c r="F23" s="330" t="s">
        <v>987</v>
      </c>
      <c r="G23" s="333">
        <v>43510</v>
      </c>
      <c r="H23" s="334" t="s">
        <v>962</v>
      </c>
      <c r="I23" s="334" t="s">
        <v>963</v>
      </c>
      <c r="J23" s="334">
        <v>7</v>
      </c>
      <c r="K23" s="330" t="s">
        <v>964</v>
      </c>
      <c r="L23" s="330" t="s">
        <v>618</v>
      </c>
      <c r="M23" s="335">
        <v>116.3</v>
      </c>
      <c r="N23" s="335">
        <v>27.172727272727272</v>
      </c>
      <c r="O23" s="330" t="s">
        <v>453</v>
      </c>
      <c r="P23" s="340">
        <v>3822</v>
      </c>
      <c r="Q23" s="335">
        <v>28.672727272727268</v>
      </c>
      <c r="R23" s="340"/>
      <c r="S23" s="336"/>
      <c r="T23" s="330"/>
      <c r="U23" s="330"/>
      <c r="V23" s="336"/>
      <c r="W23" s="336"/>
      <c r="X23" s="330"/>
      <c r="Y23" s="330"/>
      <c r="Z23" s="330"/>
      <c r="AA23" s="330"/>
      <c r="AB23" s="330"/>
      <c r="AC23" s="330"/>
      <c r="AD23" s="330"/>
      <c r="AE23" s="336"/>
      <c r="AF23" s="335">
        <v>18.454545454545453</v>
      </c>
      <c r="AG23" s="330"/>
      <c r="AH23" s="330"/>
      <c r="AI23" s="336"/>
      <c r="AJ23" s="330"/>
      <c r="AK23" s="330"/>
      <c r="AL23" s="330"/>
      <c r="AM23" s="330"/>
      <c r="AN23" s="336"/>
      <c r="AO23" s="337"/>
      <c r="AP23" s="336"/>
      <c r="AQ23" s="330" t="s">
        <v>988</v>
      </c>
      <c r="AR23" s="334" t="s">
        <v>963</v>
      </c>
      <c r="AS23" s="334"/>
      <c r="AT23" s="334"/>
      <c r="AU23" s="334">
        <v>7</v>
      </c>
      <c r="AV23" s="334"/>
      <c r="AW23" s="334"/>
      <c r="AX23" s="334"/>
      <c r="AY23" s="334"/>
      <c r="AZ23" s="334" t="s">
        <v>967</v>
      </c>
      <c r="BA23" s="330"/>
      <c r="BB23" s="334">
        <v>6</v>
      </c>
      <c r="BC23" s="334">
        <v>0</v>
      </c>
      <c r="BD23" s="334">
        <v>0</v>
      </c>
      <c r="BE23" s="334">
        <v>0</v>
      </c>
      <c r="BF23" s="334">
        <v>0</v>
      </c>
      <c r="BG23" s="334">
        <v>0</v>
      </c>
      <c r="BH23" s="334">
        <v>0</v>
      </c>
      <c r="BI23" s="334">
        <v>0</v>
      </c>
      <c r="BJ23" s="334">
        <v>0</v>
      </c>
      <c r="BK23" s="334">
        <v>0</v>
      </c>
      <c r="BL23" s="334"/>
      <c r="BM23" s="334"/>
      <c r="BN23" s="334"/>
      <c r="BO23" s="334" t="s">
        <v>963</v>
      </c>
      <c r="BP23" s="338"/>
      <c r="BQ23" s="334"/>
      <c r="BR23" s="334"/>
      <c r="BS23" s="274"/>
      <c r="BT23" s="274"/>
      <c r="BU23" s="274"/>
      <c r="BV23" s="334" t="s">
        <v>963</v>
      </c>
      <c r="BW23" s="334"/>
      <c r="BX23" s="330"/>
      <c r="BY23" s="274" t="s">
        <v>430</v>
      </c>
    </row>
    <row r="24" spans="1:77" x14ac:dyDescent="0.15">
      <c r="A24" s="330">
        <v>159</v>
      </c>
      <c r="B24" s="333">
        <v>43565</v>
      </c>
      <c r="C24" s="332" t="s">
        <v>821</v>
      </c>
      <c r="D24" s="330" t="s">
        <v>837</v>
      </c>
      <c r="E24" s="330">
        <v>2</v>
      </c>
      <c r="F24" s="330" t="s">
        <v>830</v>
      </c>
      <c r="G24" s="344">
        <v>43343</v>
      </c>
      <c r="H24" s="334" t="s">
        <v>387</v>
      </c>
      <c r="I24" s="334" t="s">
        <v>390</v>
      </c>
      <c r="J24" s="334">
        <v>8</v>
      </c>
      <c r="K24" s="330" t="s">
        <v>857</v>
      </c>
      <c r="L24" s="330" t="s">
        <v>620</v>
      </c>
      <c r="M24" s="335">
        <v>121.22727272727271</v>
      </c>
      <c r="N24" s="335">
        <v>24.16363636363636</v>
      </c>
      <c r="O24" s="330"/>
      <c r="P24" s="330"/>
      <c r="Q24" s="336"/>
      <c r="R24" s="330"/>
      <c r="S24" s="336"/>
      <c r="T24" s="330"/>
      <c r="U24" s="330"/>
      <c r="V24" s="336"/>
      <c r="W24" s="336"/>
      <c r="X24" s="330"/>
      <c r="Y24" s="330"/>
      <c r="Z24" s="330"/>
      <c r="AA24" s="330"/>
      <c r="AB24" s="330"/>
      <c r="AC24" s="330"/>
      <c r="AD24" s="330"/>
      <c r="AE24" s="336"/>
      <c r="AF24" s="335">
        <v>17.818181818181817</v>
      </c>
      <c r="AG24" s="330"/>
      <c r="AH24" s="330"/>
      <c r="AI24" s="336"/>
      <c r="AJ24" s="330"/>
      <c r="AK24" s="330"/>
      <c r="AL24" s="330"/>
      <c r="AM24" s="330"/>
      <c r="AN24" s="336"/>
      <c r="AO24" s="337"/>
      <c r="AP24" s="336"/>
      <c r="AQ24" s="330" t="s">
        <v>831</v>
      </c>
      <c r="AR24" s="334" t="s">
        <v>825</v>
      </c>
      <c r="AS24" s="334"/>
      <c r="AT24" s="334"/>
      <c r="AU24" s="334">
        <v>8</v>
      </c>
      <c r="AV24" s="334"/>
      <c r="AW24" s="334"/>
      <c r="AX24" s="334"/>
      <c r="AY24" s="334"/>
      <c r="AZ24" s="334" t="s">
        <v>825</v>
      </c>
      <c r="BA24" s="330"/>
      <c r="BB24" s="334">
        <v>0</v>
      </c>
      <c r="BC24" s="334">
        <v>0</v>
      </c>
      <c r="BD24" s="334">
        <v>0</v>
      </c>
      <c r="BE24" s="334">
        <v>0</v>
      </c>
      <c r="BF24" s="334">
        <v>0</v>
      </c>
      <c r="BG24" s="334">
        <v>0</v>
      </c>
      <c r="BH24" s="334">
        <v>0</v>
      </c>
      <c r="BI24" s="334">
        <v>0</v>
      </c>
      <c r="BJ24" s="334">
        <v>0</v>
      </c>
      <c r="BK24" s="334">
        <v>0</v>
      </c>
      <c r="BL24" s="334"/>
      <c r="BM24" s="334"/>
      <c r="BN24" s="334"/>
      <c r="BO24" s="334" t="s">
        <v>825</v>
      </c>
      <c r="BP24" s="338"/>
      <c r="BQ24" s="334"/>
      <c r="BR24" s="334"/>
      <c r="BS24" s="330"/>
      <c r="BT24" s="330"/>
      <c r="BU24" s="334"/>
      <c r="BV24" s="334" t="s">
        <v>825</v>
      </c>
      <c r="BW24" s="334">
        <v>1</v>
      </c>
      <c r="BX24" s="330"/>
      <c r="BY24" s="330" t="s">
        <v>990</v>
      </c>
    </row>
    <row r="25" spans="1:77" x14ac:dyDescent="0.15">
      <c r="A25" s="330">
        <v>1647</v>
      </c>
      <c r="B25" s="333">
        <v>43565</v>
      </c>
      <c r="C25" s="332" t="s">
        <v>959</v>
      </c>
      <c r="D25" s="330" t="s">
        <v>960</v>
      </c>
      <c r="E25" s="330">
        <v>2</v>
      </c>
      <c r="F25" s="330" t="s">
        <v>987</v>
      </c>
      <c r="G25" s="333">
        <v>43302</v>
      </c>
      <c r="H25" s="334" t="s">
        <v>962</v>
      </c>
      <c r="I25" s="334" t="s">
        <v>963</v>
      </c>
      <c r="J25" s="334">
        <v>10</v>
      </c>
      <c r="K25" s="330" t="s">
        <v>973</v>
      </c>
      <c r="L25" s="330" t="s">
        <v>558</v>
      </c>
      <c r="M25" s="335">
        <v>135.99999999999997</v>
      </c>
      <c r="N25" s="335">
        <v>26.25454545454545</v>
      </c>
      <c r="O25" s="330"/>
      <c r="P25" s="330"/>
      <c r="Q25" s="336"/>
      <c r="R25" s="330"/>
      <c r="S25" s="336"/>
      <c r="T25" s="330"/>
      <c r="U25" s="330"/>
      <c r="V25" s="336"/>
      <c r="W25" s="336"/>
      <c r="X25" s="330"/>
      <c r="Y25" s="330"/>
      <c r="Z25" s="330"/>
      <c r="AA25" s="330"/>
      <c r="AB25" s="330"/>
      <c r="AC25" s="330"/>
      <c r="AD25" s="330"/>
      <c r="AE25" s="336"/>
      <c r="AF25" s="335">
        <v>18.799999999999997</v>
      </c>
      <c r="AG25" s="330"/>
      <c r="AH25" s="330"/>
      <c r="AI25" s="336"/>
      <c r="AJ25" s="330"/>
      <c r="AK25" s="330"/>
      <c r="AL25" s="330"/>
      <c r="AM25" s="330"/>
      <c r="AN25" s="336"/>
      <c r="AO25" s="337"/>
      <c r="AP25" s="336"/>
      <c r="AQ25" s="339" t="s">
        <v>988</v>
      </c>
      <c r="AR25" s="334" t="s">
        <v>963</v>
      </c>
      <c r="AS25" s="334"/>
      <c r="AT25" s="334"/>
      <c r="AU25" s="334">
        <v>11.5</v>
      </c>
      <c r="AV25" s="334" t="s">
        <v>957</v>
      </c>
      <c r="AW25" s="334">
        <v>5</v>
      </c>
      <c r="AX25" s="334"/>
      <c r="AY25" s="334">
        <v>5</v>
      </c>
      <c r="AZ25" s="334" t="s">
        <v>974</v>
      </c>
      <c r="BA25" s="330"/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/>
      <c r="BM25" s="334"/>
      <c r="BN25" s="334"/>
      <c r="BO25" s="334" t="s">
        <v>963</v>
      </c>
      <c r="BP25" s="338"/>
      <c r="BQ25" s="334"/>
      <c r="BR25" s="334"/>
      <c r="BS25" s="274"/>
      <c r="BT25" s="274"/>
      <c r="BU25" s="274"/>
      <c r="BV25" s="334" t="s">
        <v>963</v>
      </c>
      <c r="BW25" s="334"/>
      <c r="BX25" s="330"/>
      <c r="BY25" s="330" t="s">
        <v>991</v>
      </c>
    </row>
    <row r="26" spans="1:77" x14ac:dyDescent="0.15">
      <c r="A26" s="330">
        <v>2091</v>
      </c>
      <c r="B26" s="333">
        <v>43565</v>
      </c>
      <c r="C26" s="332" t="s">
        <v>821</v>
      </c>
      <c r="D26" s="330" t="s">
        <v>837</v>
      </c>
      <c r="E26" s="330">
        <v>2</v>
      </c>
      <c r="F26" s="330" t="s">
        <v>830</v>
      </c>
      <c r="G26" s="344">
        <v>43558</v>
      </c>
      <c r="H26" s="334" t="s">
        <v>387</v>
      </c>
      <c r="I26" s="334" t="s">
        <v>390</v>
      </c>
      <c r="J26" s="334">
        <v>11</v>
      </c>
      <c r="K26" s="330" t="s">
        <v>875</v>
      </c>
      <c r="L26" s="330" t="s">
        <v>796</v>
      </c>
      <c r="M26" s="335">
        <v>147.77272727272728</v>
      </c>
      <c r="N26" s="335">
        <v>28.436363636363634</v>
      </c>
      <c r="O26" s="330"/>
      <c r="P26" s="330"/>
      <c r="Q26" s="336"/>
      <c r="R26" s="330"/>
      <c r="S26" s="336"/>
      <c r="T26" s="330"/>
      <c r="U26" s="330"/>
      <c r="V26" s="336"/>
      <c r="W26" s="336"/>
      <c r="X26" s="330"/>
      <c r="Y26" s="330"/>
      <c r="Z26" s="330"/>
      <c r="AA26" s="330"/>
      <c r="AB26" s="330"/>
      <c r="AC26" s="330"/>
      <c r="AD26" s="330"/>
      <c r="AE26" s="336"/>
      <c r="AF26" s="335">
        <v>19.609090909090909</v>
      </c>
      <c r="AG26" s="330"/>
      <c r="AH26" s="330"/>
      <c r="AI26" s="336"/>
      <c r="AJ26" s="330"/>
      <c r="AK26" s="330"/>
      <c r="AL26" s="330"/>
      <c r="AM26" s="330"/>
      <c r="AN26" s="336"/>
      <c r="AO26" s="337"/>
      <c r="AP26" s="336"/>
      <c r="AQ26" s="339" t="s">
        <v>831</v>
      </c>
      <c r="AR26" s="334" t="s">
        <v>825</v>
      </c>
      <c r="AS26" s="334"/>
      <c r="AT26" s="334"/>
      <c r="AU26" s="334">
        <v>5.5</v>
      </c>
      <c r="AV26" s="334"/>
      <c r="AW26" s="334"/>
      <c r="AX26" s="334"/>
      <c r="AY26" s="334"/>
      <c r="AZ26" s="334" t="s">
        <v>534</v>
      </c>
      <c r="BA26" s="330"/>
      <c r="BB26" s="334">
        <v>0</v>
      </c>
      <c r="BC26" s="334">
        <v>0</v>
      </c>
      <c r="BD26" s="334">
        <v>0</v>
      </c>
      <c r="BE26" s="334">
        <v>0</v>
      </c>
      <c r="BF26" s="334">
        <v>0</v>
      </c>
      <c r="BG26" s="334">
        <v>0</v>
      </c>
      <c r="BH26" s="334">
        <v>0</v>
      </c>
      <c r="BI26" s="334">
        <v>0</v>
      </c>
      <c r="BJ26" s="334">
        <v>0</v>
      </c>
      <c r="BK26" s="334">
        <v>0</v>
      </c>
      <c r="BL26" s="334"/>
      <c r="BM26" s="334"/>
      <c r="BN26" s="334"/>
      <c r="BO26" s="334" t="s">
        <v>825</v>
      </c>
      <c r="BP26" s="338"/>
      <c r="BQ26" s="334"/>
      <c r="BR26" s="334"/>
      <c r="BS26" s="274" t="s">
        <v>975</v>
      </c>
      <c r="BT26" s="274" t="s">
        <v>276</v>
      </c>
      <c r="BU26" s="334">
        <v>50</v>
      </c>
      <c r="BV26" s="334" t="s">
        <v>825</v>
      </c>
      <c r="BW26" s="334"/>
      <c r="BX26" s="274" t="s">
        <v>976</v>
      </c>
      <c r="BY26" s="330" t="s">
        <v>430</v>
      </c>
    </row>
    <row r="27" spans="1:77" x14ac:dyDescent="0.15">
      <c r="A27" s="330">
        <v>2025</v>
      </c>
      <c r="B27" s="333">
        <v>43565</v>
      </c>
      <c r="C27" s="332" t="s">
        <v>978</v>
      </c>
      <c r="D27" s="330" t="s">
        <v>970</v>
      </c>
      <c r="E27" s="330">
        <v>2</v>
      </c>
      <c r="F27" s="330" t="s">
        <v>993</v>
      </c>
      <c r="G27" s="333">
        <v>43273</v>
      </c>
      <c r="H27" s="334" t="s">
        <v>962</v>
      </c>
      <c r="I27" s="334" t="s">
        <v>963</v>
      </c>
      <c r="J27" s="334">
        <v>12</v>
      </c>
      <c r="K27" s="330" t="s">
        <v>679</v>
      </c>
      <c r="L27" s="330" t="s">
        <v>882</v>
      </c>
      <c r="M27" s="335">
        <v>151.32727272727271</v>
      </c>
      <c r="N27" s="335">
        <v>39.190909090909088</v>
      </c>
      <c r="O27" s="330"/>
      <c r="P27" s="330"/>
      <c r="Q27" s="336"/>
      <c r="R27" s="330"/>
      <c r="S27" s="336"/>
      <c r="T27" s="330"/>
      <c r="U27" s="330"/>
      <c r="V27" s="336"/>
      <c r="W27" s="336"/>
      <c r="X27" s="330"/>
      <c r="Y27" s="330"/>
      <c r="Z27" s="330"/>
      <c r="AA27" s="330"/>
      <c r="AB27" s="330"/>
      <c r="AC27" s="330"/>
      <c r="AD27" s="330"/>
      <c r="AE27" s="336"/>
      <c r="AF27" s="335">
        <v>32.418181818181814</v>
      </c>
      <c r="AG27" s="330"/>
      <c r="AH27" s="330"/>
      <c r="AI27" s="336"/>
      <c r="AJ27" s="330"/>
      <c r="AK27" s="330"/>
      <c r="AL27" s="330"/>
      <c r="AM27" s="330"/>
      <c r="AN27" s="336"/>
      <c r="AO27" s="337"/>
      <c r="AP27" s="336"/>
      <c r="AQ27" s="330" t="s">
        <v>994</v>
      </c>
      <c r="AR27" s="334" t="s">
        <v>967</v>
      </c>
      <c r="AS27" s="334"/>
      <c r="AT27" s="334"/>
      <c r="AU27" s="334"/>
      <c r="AV27" s="334"/>
      <c r="AW27" s="334"/>
      <c r="AX27" s="334"/>
      <c r="AY27" s="334"/>
      <c r="AZ27" s="334" t="s">
        <v>974</v>
      </c>
      <c r="BA27" s="330"/>
      <c r="BB27" s="334">
        <v>0</v>
      </c>
      <c r="BC27" s="334">
        <v>0</v>
      </c>
      <c r="BD27" s="334">
        <v>0</v>
      </c>
      <c r="BE27" s="334">
        <v>0</v>
      </c>
      <c r="BF27" s="334">
        <v>0</v>
      </c>
      <c r="BG27" s="334">
        <v>0</v>
      </c>
      <c r="BH27" s="334">
        <v>0</v>
      </c>
      <c r="BI27" s="334">
        <v>0</v>
      </c>
      <c r="BJ27" s="334">
        <v>0</v>
      </c>
      <c r="BK27" s="334">
        <v>0</v>
      </c>
      <c r="BL27" s="334"/>
      <c r="BM27" s="334"/>
      <c r="BN27" s="334"/>
      <c r="BO27" s="334" t="s">
        <v>967</v>
      </c>
      <c r="BP27" s="338"/>
      <c r="BQ27" s="334"/>
      <c r="BR27" s="334"/>
      <c r="BS27" s="274"/>
      <c r="BT27" s="274"/>
      <c r="BU27" s="334"/>
      <c r="BV27" s="334" t="s">
        <v>967</v>
      </c>
      <c r="BW27" s="334">
        <v>1</v>
      </c>
      <c r="BX27" s="330"/>
      <c r="BY27" s="330" t="s">
        <v>430</v>
      </c>
    </row>
    <row r="28" spans="1:77" x14ac:dyDescent="0.15">
      <c r="A28" s="330">
        <v>1798</v>
      </c>
      <c r="B28" s="333">
        <v>43565</v>
      </c>
      <c r="C28" s="332" t="s">
        <v>978</v>
      </c>
      <c r="D28" s="330" t="s">
        <v>970</v>
      </c>
      <c r="E28" s="330">
        <v>2</v>
      </c>
      <c r="F28" s="330" t="s">
        <v>993</v>
      </c>
      <c r="G28" s="344">
        <v>43256</v>
      </c>
      <c r="H28" s="334" t="s">
        <v>980</v>
      </c>
      <c r="I28" s="334" t="s">
        <v>967</v>
      </c>
      <c r="J28" s="334">
        <v>13</v>
      </c>
      <c r="K28" s="330" t="s">
        <v>981</v>
      </c>
      <c r="L28" s="330" t="s">
        <v>683</v>
      </c>
      <c r="M28" s="335">
        <v>124.99999999999999</v>
      </c>
      <c r="N28" s="335">
        <v>24.499999999999996</v>
      </c>
      <c r="O28" s="330"/>
      <c r="P28" s="330"/>
      <c r="Q28" s="336"/>
      <c r="R28" s="330"/>
      <c r="S28" s="336"/>
      <c r="T28" s="330"/>
      <c r="U28" s="330"/>
      <c r="V28" s="336"/>
      <c r="W28" s="336"/>
      <c r="X28" s="330"/>
      <c r="Y28" s="330"/>
      <c r="Z28" s="330"/>
      <c r="AA28" s="330"/>
      <c r="AB28" s="330"/>
      <c r="AC28" s="330"/>
      <c r="AD28" s="330"/>
      <c r="AE28" s="336"/>
      <c r="AF28" s="335">
        <v>18.2</v>
      </c>
      <c r="AG28" s="330"/>
      <c r="AH28" s="330"/>
      <c r="AI28" s="336"/>
      <c r="AJ28" s="330"/>
      <c r="AK28" s="330"/>
      <c r="AL28" s="330"/>
      <c r="AM28" s="330"/>
      <c r="AN28" s="336"/>
      <c r="AO28" s="337"/>
      <c r="AP28" s="336"/>
      <c r="AQ28" s="339" t="s">
        <v>994</v>
      </c>
      <c r="AR28" s="334" t="s">
        <v>967</v>
      </c>
      <c r="AS28" s="334"/>
      <c r="AT28" s="334"/>
      <c r="AU28" s="334">
        <v>6</v>
      </c>
      <c r="AV28" s="334"/>
      <c r="AW28" s="334"/>
      <c r="AX28" s="334"/>
      <c r="AY28" s="334"/>
      <c r="AZ28" s="334" t="s">
        <v>967</v>
      </c>
      <c r="BA28" s="330"/>
      <c r="BB28" s="334">
        <v>0</v>
      </c>
      <c r="BC28" s="334">
        <v>0</v>
      </c>
      <c r="BD28" s="334">
        <v>0</v>
      </c>
      <c r="BE28" s="334">
        <v>0</v>
      </c>
      <c r="BF28" s="334">
        <v>0</v>
      </c>
      <c r="BG28" s="334">
        <v>0</v>
      </c>
      <c r="BH28" s="334">
        <v>0</v>
      </c>
      <c r="BI28" s="334">
        <v>0</v>
      </c>
      <c r="BJ28" s="334">
        <v>0</v>
      </c>
      <c r="BK28" s="334">
        <v>0</v>
      </c>
      <c r="BL28" s="334"/>
      <c r="BM28" s="334"/>
      <c r="BN28" s="334"/>
      <c r="BO28" s="334" t="s">
        <v>967</v>
      </c>
      <c r="BP28" s="338"/>
      <c r="BQ28" s="334"/>
      <c r="BR28" s="334"/>
      <c r="BS28" s="274"/>
      <c r="BT28" s="274"/>
      <c r="BU28" s="334"/>
      <c r="BV28" s="334" t="s">
        <v>967</v>
      </c>
      <c r="BW28" s="334">
        <v>1</v>
      </c>
      <c r="BX28" s="330"/>
      <c r="BY28" s="330" t="s">
        <v>995</v>
      </c>
    </row>
    <row r="29" spans="1:77" x14ac:dyDescent="0.15">
      <c r="A29" s="330">
        <v>2205</v>
      </c>
      <c r="B29" s="333">
        <v>43565</v>
      </c>
      <c r="C29" s="332" t="s">
        <v>325</v>
      </c>
      <c r="D29" s="330" t="s">
        <v>326</v>
      </c>
      <c r="E29" s="330">
        <v>2</v>
      </c>
      <c r="F29" s="330" t="s">
        <v>391</v>
      </c>
      <c r="G29" s="333">
        <v>43543</v>
      </c>
      <c r="H29" s="334" t="s">
        <v>342</v>
      </c>
      <c r="I29" s="334" t="s">
        <v>328</v>
      </c>
      <c r="J29" s="334">
        <v>14</v>
      </c>
      <c r="K29" s="330" t="s">
        <v>700</v>
      </c>
      <c r="L29" s="330" t="s">
        <v>1025</v>
      </c>
      <c r="M29" s="335">
        <v>185.1</v>
      </c>
      <c r="N29" s="335">
        <v>23.9</v>
      </c>
      <c r="O29" s="330"/>
      <c r="P29" s="330"/>
      <c r="Q29" s="336"/>
      <c r="R29" s="330"/>
      <c r="S29" s="336"/>
      <c r="T29" s="330"/>
      <c r="U29" s="330"/>
      <c r="V29" s="336"/>
      <c r="W29" s="336"/>
      <c r="X29" s="330"/>
      <c r="Y29" s="330"/>
      <c r="Z29" s="330"/>
      <c r="AA29" s="330"/>
      <c r="AB29" s="330"/>
      <c r="AC29" s="330"/>
      <c r="AD29" s="330"/>
      <c r="AE29" s="336"/>
      <c r="AF29" s="335">
        <v>15.699999999999998</v>
      </c>
      <c r="AG29" s="330"/>
      <c r="AH29" s="330"/>
      <c r="AI29" s="336"/>
      <c r="AJ29" s="330"/>
      <c r="AK29" s="330"/>
      <c r="AL29" s="330"/>
      <c r="AM29" s="330"/>
      <c r="AN29" s="336"/>
      <c r="AO29" s="337"/>
      <c r="AP29" s="336"/>
      <c r="AQ29" s="330" t="s">
        <v>393</v>
      </c>
      <c r="AR29" s="334" t="s">
        <v>328</v>
      </c>
      <c r="AS29" s="334"/>
      <c r="AT29" s="334"/>
      <c r="AU29" s="334">
        <v>7</v>
      </c>
      <c r="AV29" s="334"/>
      <c r="AW29" s="334"/>
      <c r="AX29" s="334"/>
      <c r="AY29" s="334"/>
      <c r="AZ29" s="334" t="s">
        <v>334</v>
      </c>
      <c r="BA29" s="330"/>
      <c r="BB29" s="334">
        <v>0</v>
      </c>
      <c r="BC29" s="334">
        <v>0</v>
      </c>
      <c r="BD29" s="334">
        <v>0</v>
      </c>
      <c r="BE29" s="334">
        <v>0</v>
      </c>
      <c r="BF29" s="334">
        <v>0</v>
      </c>
      <c r="BG29" s="334">
        <v>0</v>
      </c>
      <c r="BH29" s="334">
        <v>0</v>
      </c>
      <c r="BI29" s="334">
        <v>0</v>
      </c>
      <c r="BJ29" s="334">
        <v>0</v>
      </c>
      <c r="BK29" s="334">
        <v>0</v>
      </c>
      <c r="BL29" s="334"/>
      <c r="BM29" s="334"/>
      <c r="BN29" s="334"/>
      <c r="BO29" s="334" t="s">
        <v>328</v>
      </c>
      <c r="BP29" s="338"/>
      <c r="BQ29" s="334"/>
      <c r="BR29" s="334"/>
      <c r="BS29" s="330"/>
      <c r="BT29" s="330"/>
      <c r="BU29" s="334"/>
      <c r="BV29" s="334" t="s">
        <v>328</v>
      </c>
      <c r="BW29" s="334"/>
      <c r="BX29" s="330"/>
      <c r="BY29" s="330" t="s">
        <v>1029</v>
      </c>
    </row>
    <row r="30" spans="1:77" x14ac:dyDescent="0.15">
      <c r="A30" s="330">
        <v>490</v>
      </c>
      <c r="B30" s="333">
        <v>43565</v>
      </c>
      <c r="C30" s="332" t="s">
        <v>821</v>
      </c>
      <c r="D30" s="330" t="s">
        <v>837</v>
      </c>
      <c r="E30" s="330">
        <v>2</v>
      </c>
      <c r="F30" s="330" t="s">
        <v>830</v>
      </c>
      <c r="G30" s="344">
        <v>43489</v>
      </c>
      <c r="H30" s="334" t="s">
        <v>387</v>
      </c>
      <c r="I30" s="334" t="s">
        <v>390</v>
      </c>
      <c r="J30" s="334">
        <v>15</v>
      </c>
      <c r="K30" s="330" t="s">
        <v>868</v>
      </c>
      <c r="L30" s="330" t="s">
        <v>1027</v>
      </c>
      <c r="M30" s="335">
        <v>82.22727272727272</v>
      </c>
      <c r="N30" s="335">
        <v>24.281818181818181</v>
      </c>
      <c r="O30" s="330"/>
      <c r="P30" s="330"/>
      <c r="Q30" s="336"/>
      <c r="R30" s="330"/>
      <c r="S30" s="336"/>
      <c r="T30" s="330"/>
      <c r="U30" s="330"/>
      <c r="V30" s="336"/>
      <c r="W30" s="336"/>
      <c r="X30" s="330"/>
      <c r="Y30" s="330"/>
      <c r="Z30" s="330"/>
      <c r="AA30" s="330"/>
      <c r="AB30" s="330"/>
      <c r="AC30" s="330"/>
      <c r="AD30" s="330"/>
      <c r="AE30" s="336"/>
      <c r="AF30" s="335">
        <v>16.718181818181819</v>
      </c>
      <c r="AG30" s="330"/>
      <c r="AH30" s="330"/>
      <c r="AI30" s="336"/>
      <c r="AJ30" s="330"/>
      <c r="AK30" s="330"/>
      <c r="AL30" s="330"/>
      <c r="AM30" s="330"/>
      <c r="AN30" s="336"/>
      <c r="AO30" s="337"/>
      <c r="AP30" s="336"/>
      <c r="AQ30" s="330" t="s">
        <v>831</v>
      </c>
      <c r="AR30" s="334" t="s">
        <v>825</v>
      </c>
      <c r="AS30" s="334"/>
      <c r="AT30" s="334"/>
      <c r="AU30" s="334">
        <v>5</v>
      </c>
      <c r="AV30" s="334"/>
      <c r="AW30" s="334"/>
      <c r="AX30" s="334"/>
      <c r="AY30" s="334"/>
      <c r="AZ30" s="334" t="s">
        <v>825</v>
      </c>
      <c r="BA30" s="330"/>
      <c r="BB30" s="334">
        <v>0</v>
      </c>
      <c r="BC30" s="334">
        <v>0</v>
      </c>
      <c r="BD30" s="334">
        <v>0</v>
      </c>
      <c r="BE30" s="334">
        <v>0</v>
      </c>
      <c r="BF30" s="334">
        <v>0</v>
      </c>
      <c r="BG30" s="334">
        <v>0</v>
      </c>
      <c r="BH30" s="334">
        <v>0</v>
      </c>
      <c r="BI30" s="334">
        <v>0</v>
      </c>
      <c r="BJ30" s="334">
        <v>0</v>
      </c>
      <c r="BK30" s="334">
        <v>0</v>
      </c>
      <c r="BL30" s="334"/>
      <c r="BM30" s="334"/>
      <c r="BN30" s="334"/>
      <c r="BO30" s="334" t="s">
        <v>825</v>
      </c>
      <c r="BP30" s="338"/>
      <c r="BQ30" s="334"/>
      <c r="BR30" s="334"/>
      <c r="BS30" s="330"/>
      <c r="BT30" s="330"/>
      <c r="BU30" s="334"/>
      <c r="BV30" s="334" t="s">
        <v>825</v>
      </c>
      <c r="BW30" s="334">
        <v>1</v>
      </c>
      <c r="BX30" s="330"/>
      <c r="BY30" s="330" t="s">
        <v>1030</v>
      </c>
    </row>
    <row r="31" spans="1:77" x14ac:dyDescent="0.15">
      <c r="A31" s="330">
        <v>1913</v>
      </c>
      <c r="B31" s="333">
        <v>43565</v>
      </c>
      <c r="C31" s="332" t="s">
        <v>821</v>
      </c>
      <c r="D31" s="330" t="s">
        <v>837</v>
      </c>
      <c r="E31" s="330">
        <v>3</v>
      </c>
      <c r="F31" s="330" t="s">
        <v>916</v>
      </c>
      <c r="G31" s="333">
        <v>43547</v>
      </c>
      <c r="H31" s="334" t="s">
        <v>824</v>
      </c>
      <c r="I31" s="334" t="s">
        <v>825</v>
      </c>
      <c r="J31" s="334">
        <v>1</v>
      </c>
      <c r="K31" s="330" t="s">
        <v>838</v>
      </c>
      <c r="L31" s="330" t="s">
        <v>839</v>
      </c>
      <c r="M31" s="335">
        <v>122.65454545454543</v>
      </c>
      <c r="N31" s="335">
        <v>29.318181818181817</v>
      </c>
      <c r="O31" s="330"/>
      <c r="P31" s="330"/>
      <c r="Q31" s="336"/>
      <c r="R31" s="330"/>
      <c r="S31" s="336"/>
      <c r="T31" s="330"/>
      <c r="U31" s="330"/>
      <c r="V31" s="336"/>
      <c r="W31" s="335">
        <v>23.463636363636361</v>
      </c>
      <c r="X31" s="330"/>
      <c r="Y31" s="330"/>
      <c r="Z31" s="330"/>
      <c r="AA31" s="330"/>
      <c r="AB31" s="330"/>
      <c r="AC31" s="330"/>
      <c r="AD31" s="330"/>
      <c r="AE31" s="336"/>
      <c r="AF31" s="336"/>
      <c r="AG31" s="330"/>
      <c r="AH31" s="330"/>
      <c r="AI31" s="336"/>
      <c r="AJ31" s="330"/>
      <c r="AK31" s="330"/>
      <c r="AL31" s="330"/>
      <c r="AM31" s="330"/>
      <c r="AN31" s="336"/>
      <c r="AO31" s="337"/>
      <c r="AP31" s="336"/>
      <c r="AQ31" s="339" t="s">
        <v>917</v>
      </c>
      <c r="AR31" s="334" t="s">
        <v>825</v>
      </c>
      <c r="AS31" s="334"/>
      <c r="AT31" s="334"/>
      <c r="AU31" s="334">
        <v>5</v>
      </c>
      <c r="AV31" s="334"/>
      <c r="AW31" s="334"/>
      <c r="AX31" s="334"/>
      <c r="AY31" s="334"/>
      <c r="AZ31" s="334" t="s">
        <v>840</v>
      </c>
      <c r="BA31" s="330"/>
      <c r="BB31" s="334">
        <v>0</v>
      </c>
      <c r="BC31" s="334">
        <v>0</v>
      </c>
      <c r="BD31" s="334">
        <v>0</v>
      </c>
      <c r="BE31" s="334">
        <v>0</v>
      </c>
      <c r="BF31" s="334">
        <v>0</v>
      </c>
      <c r="BG31" s="334">
        <v>0</v>
      </c>
      <c r="BH31" s="334">
        <v>0</v>
      </c>
      <c r="BI31" s="334">
        <v>0</v>
      </c>
      <c r="BJ31" s="334">
        <v>0</v>
      </c>
      <c r="BK31" s="334">
        <v>0</v>
      </c>
      <c r="BL31" s="334"/>
      <c r="BM31" s="334"/>
      <c r="BN31" s="334">
        <v>12</v>
      </c>
      <c r="BO31" s="334" t="s">
        <v>825</v>
      </c>
      <c r="BP31" s="338"/>
      <c r="BQ31" s="334"/>
      <c r="BR31" s="334"/>
      <c r="BS31" s="330"/>
      <c r="BT31" s="330"/>
      <c r="BU31" s="334"/>
      <c r="BV31" s="334" t="s">
        <v>825</v>
      </c>
      <c r="BW31" s="334"/>
      <c r="BX31" s="330" t="s">
        <v>841</v>
      </c>
      <c r="BY31" s="274" t="s">
        <v>1031</v>
      </c>
    </row>
    <row r="32" spans="1:77" x14ac:dyDescent="0.15">
      <c r="A32" s="330">
        <v>407</v>
      </c>
      <c r="B32" s="333">
        <v>43565</v>
      </c>
      <c r="C32" s="332" t="s">
        <v>26</v>
      </c>
      <c r="D32" s="330" t="s">
        <v>114</v>
      </c>
      <c r="E32" s="330">
        <v>3</v>
      </c>
      <c r="F32" s="330" t="s">
        <v>115</v>
      </c>
      <c r="G32" s="333">
        <v>43281</v>
      </c>
      <c r="H32" s="334" t="s">
        <v>387</v>
      </c>
      <c r="I32" s="334" t="s">
        <v>390</v>
      </c>
      <c r="J32" s="334">
        <v>2</v>
      </c>
      <c r="K32" s="330" t="s">
        <v>110</v>
      </c>
      <c r="L32" s="330" t="s">
        <v>1019</v>
      </c>
      <c r="M32" s="335">
        <v>149.89999999999998</v>
      </c>
      <c r="N32" s="335">
        <v>28.663636363636364</v>
      </c>
      <c r="O32" s="330"/>
      <c r="P32" s="330"/>
      <c r="Q32" s="336"/>
      <c r="R32" s="330"/>
      <c r="S32" s="336"/>
      <c r="T32" s="330"/>
      <c r="U32" s="330"/>
      <c r="V32" s="336"/>
      <c r="W32" s="335">
        <v>22.463636363636361</v>
      </c>
      <c r="X32" s="330"/>
      <c r="Y32" s="330"/>
      <c r="Z32" s="330"/>
      <c r="AA32" s="330"/>
      <c r="AB32" s="330"/>
      <c r="AC32" s="330"/>
      <c r="AD32" s="330"/>
      <c r="AE32" s="336"/>
      <c r="AF32" s="336"/>
      <c r="AG32" s="330"/>
      <c r="AH32" s="330"/>
      <c r="AI32" s="336"/>
      <c r="AJ32" s="330"/>
      <c r="AK32" s="330"/>
      <c r="AL32" s="330"/>
      <c r="AM32" s="330"/>
      <c r="AN32" s="336"/>
      <c r="AO32" s="337"/>
      <c r="AP32" s="336"/>
      <c r="AQ32" s="330" t="s">
        <v>117</v>
      </c>
      <c r="AR32" s="334" t="s">
        <v>30</v>
      </c>
      <c r="AS32" s="334"/>
      <c r="AT32" s="334"/>
      <c r="AU32" s="334">
        <v>5.2</v>
      </c>
      <c r="AV32" s="334"/>
      <c r="AW32" s="334"/>
      <c r="AX32" s="334"/>
      <c r="AY32" s="334"/>
      <c r="AZ32" s="334" t="s">
        <v>34</v>
      </c>
      <c r="BA32" s="330"/>
      <c r="BB32" s="334">
        <v>0</v>
      </c>
      <c r="BC32" s="334">
        <v>0</v>
      </c>
      <c r="BD32" s="334">
        <v>2</v>
      </c>
      <c r="BE32" s="334">
        <v>0</v>
      </c>
      <c r="BF32" s="334">
        <v>0</v>
      </c>
      <c r="BG32" s="334">
        <v>0</v>
      </c>
      <c r="BH32" s="334">
        <v>0</v>
      </c>
      <c r="BI32" s="334">
        <v>0</v>
      </c>
      <c r="BJ32" s="334">
        <v>0</v>
      </c>
      <c r="BK32" s="334">
        <v>0</v>
      </c>
      <c r="BL32" s="334"/>
      <c r="BM32" s="334"/>
      <c r="BN32" s="334"/>
      <c r="BO32" s="334" t="s">
        <v>30</v>
      </c>
      <c r="BP32" s="338"/>
      <c r="BQ32" s="334"/>
      <c r="BR32" s="334"/>
      <c r="BS32" s="330"/>
      <c r="BT32" s="330"/>
      <c r="BU32" s="334"/>
      <c r="BV32" s="334" t="s">
        <v>30</v>
      </c>
      <c r="BW32" s="334"/>
      <c r="BX32" s="330"/>
      <c r="BY32" s="330" t="s">
        <v>641</v>
      </c>
    </row>
    <row r="33" spans="1:77" x14ac:dyDescent="0.15">
      <c r="A33" s="330">
        <v>673</v>
      </c>
      <c r="B33" s="333">
        <v>43565</v>
      </c>
      <c r="C33" s="332" t="s">
        <v>325</v>
      </c>
      <c r="D33" s="330" t="s">
        <v>326</v>
      </c>
      <c r="E33" s="330">
        <v>3</v>
      </c>
      <c r="F33" s="330" t="s">
        <v>402</v>
      </c>
      <c r="G33" s="333">
        <v>43540</v>
      </c>
      <c r="H33" s="334" t="s">
        <v>342</v>
      </c>
      <c r="I33" s="334" t="s">
        <v>328</v>
      </c>
      <c r="J33" s="334">
        <v>3</v>
      </c>
      <c r="K33" s="330" t="s">
        <v>348</v>
      </c>
      <c r="L33" s="330" t="s">
        <v>952</v>
      </c>
      <c r="M33" s="335">
        <v>127.3</v>
      </c>
      <c r="N33" s="335">
        <v>33.118181818181817</v>
      </c>
      <c r="O33" s="330"/>
      <c r="P33" s="330"/>
      <c r="Q33" s="336"/>
      <c r="R33" s="330"/>
      <c r="S33" s="336"/>
      <c r="T33" s="330"/>
      <c r="U33" s="330"/>
      <c r="V33" s="336"/>
      <c r="W33" s="335">
        <v>27.254545454545454</v>
      </c>
      <c r="X33" s="330"/>
      <c r="Y33" s="330"/>
      <c r="Z33" s="330"/>
      <c r="AA33" s="330"/>
      <c r="AB33" s="330"/>
      <c r="AC33" s="330"/>
      <c r="AD33" s="330"/>
      <c r="AE33" s="336"/>
      <c r="AF33" s="336"/>
      <c r="AG33" s="330"/>
      <c r="AH33" s="330"/>
      <c r="AI33" s="336"/>
      <c r="AJ33" s="330"/>
      <c r="AK33" s="330"/>
      <c r="AL33" s="330"/>
      <c r="AM33" s="330"/>
      <c r="AN33" s="336"/>
      <c r="AO33" s="337"/>
      <c r="AP33" s="336"/>
      <c r="AQ33" s="330" t="s">
        <v>403</v>
      </c>
      <c r="AR33" s="334" t="s">
        <v>328</v>
      </c>
      <c r="AS33" s="334"/>
      <c r="AT33" s="334"/>
      <c r="AU33" s="334">
        <v>7.26</v>
      </c>
      <c r="AV33" s="334"/>
      <c r="AW33" s="334"/>
      <c r="AX33" s="334"/>
      <c r="AY33" s="334"/>
      <c r="AZ33" s="334" t="s">
        <v>334</v>
      </c>
      <c r="BA33" s="330"/>
      <c r="BB33" s="334">
        <v>5</v>
      </c>
      <c r="BC33" s="334">
        <v>0</v>
      </c>
      <c r="BD33" s="334">
        <v>0</v>
      </c>
      <c r="BE33" s="334">
        <v>0</v>
      </c>
      <c r="BF33" s="334">
        <v>0</v>
      </c>
      <c r="BG33" s="334">
        <v>0</v>
      </c>
      <c r="BH33" s="334">
        <v>0</v>
      </c>
      <c r="BI33" s="334">
        <v>0</v>
      </c>
      <c r="BJ33" s="334">
        <v>0</v>
      </c>
      <c r="BK33" s="334">
        <v>0</v>
      </c>
      <c r="BL33" s="334"/>
      <c r="BM33" s="334"/>
      <c r="BN33" s="334">
        <v>24</v>
      </c>
      <c r="BO33" s="334" t="s">
        <v>328</v>
      </c>
      <c r="BP33" s="338"/>
      <c r="BQ33" s="334"/>
      <c r="BR33" s="334"/>
      <c r="BS33" s="330"/>
      <c r="BT33" s="330"/>
      <c r="BU33" s="334"/>
      <c r="BV33" s="334" t="s">
        <v>328</v>
      </c>
      <c r="BW33" s="334"/>
      <c r="BX33" s="330"/>
      <c r="BY33" s="330" t="s">
        <v>430</v>
      </c>
    </row>
    <row r="34" spans="1:77" x14ac:dyDescent="0.15">
      <c r="A34" s="330">
        <v>1317</v>
      </c>
      <c r="B34" s="333">
        <v>43565</v>
      </c>
      <c r="C34" s="332" t="s">
        <v>821</v>
      </c>
      <c r="D34" s="330" t="s">
        <v>837</v>
      </c>
      <c r="E34" s="330">
        <v>3</v>
      </c>
      <c r="F34" s="330" t="s">
        <v>916</v>
      </c>
      <c r="G34" s="333">
        <v>43446</v>
      </c>
      <c r="H34" s="334" t="s">
        <v>824</v>
      </c>
      <c r="I34" s="334" t="s">
        <v>825</v>
      </c>
      <c r="J34" s="334">
        <v>4</v>
      </c>
      <c r="K34" s="330" t="s">
        <v>845</v>
      </c>
      <c r="L34" s="330" t="s">
        <v>846</v>
      </c>
      <c r="M34" s="335">
        <v>123.10909090909088</v>
      </c>
      <c r="N34" s="335">
        <v>25.590909090909086</v>
      </c>
      <c r="O34" s="330"/>
      <c r="P34" s="330"/>
      <c r="Q34" s="336"/>
      <c r="R34" s="330"/>
      <c r="S34" s="336"/>
      <c r="T34" s="330"/>
      <c r="U34" s="330"/>
      <c r="V34" s="336"/>
      <c r="W34" s="335">
        <v>21.918181818181814</v>
      </c>
      <c r="X34" s="330"/>
      <c r="Y34" s="330"/>
      <c r="Z34" s="330"/>
      <c r="AA34" s="330"/>
      <c r="AB34" s="330"/>
      <c r="AC34" s="330"/>
      <c r="AD34" s="330"/>
      <c r="AE34" s="336"/>
      <c r="AF34" s="336"/>
      <c r="AG34" s="330"/>
      <c r="AH34" s="330"/>
      <c r="AI34" s="336"/>
      <c r="AJ34" s="330"/>
      <c r="AK34" s="330"/>
      <c r="AL34" s="330"/>
      <c r="AM34" s="330"/>
      <c r="AN34" s="336"/>
      <c r="AO34" s="337"/>
      <c r="AP34" s="336"/>
      <c r="AQ34" s="339" t="s">
        <v>917</v>
      </c>
      <c r="AR34" s="334" t="s">
        <v>825</v>
      </c>
      <c r="AS34" s="334"/>
      <c r="AT34" s="334"/>
      <c r="AU34" s="334">
        <v>5</v>
      </c>
      <c r="AV34" s="334"/>
      <c r="AW34" s="334"/>
      <c r="AX34" s="334"/>
      <c r="AY34" s="334"/>
      <c r="AZ34" s="334" t="s">
        <v>840</v>
      </c>
      <c r="BA34" s="330"/>
      <c r="BB34" s="334">
        <v>0</v>
      </c>
      <c r="BC34" s="334">
        <v>0</v>
      </c>
      <c r="BD34" s="334">
        <v>0</v>
      </c>
      <c r="BE34" s="334">
        <v>0</v>
      </c>
      <c r="BF34" s="334">
        <v>0</v>
      </c>
      <c r="BG34" s="334">
        <v>0</v>
      </c>
      <c r="BH34" s="334">
        <v>0</v>
      </c>
      <c r="BI34" s="334">
        <v>0</v>
      </c>
      <c r="BJ34" s="334">
        <v>0</v>
      </c>
      <c r="BK34" s="334">
        <v>0</v>
      </c>
      <c r="BL34" s="334"/>
      <c r="BM34" s="334"/>
      <c r="BN34" s="334">
        <v>12</v>
      </c>
      <c r="BO34" s="334" t="s">
        <v>825</v>
      </c>
      <c r="BP34" s="338"/>
      <c r="BQ34" s="334"/>
      <c r="BR34" s="334"/>
      <c r="BS34" s="330"/>
      <c r="BT34" s="330"/>
      <c r="BU34" s="334"/>
      <c r="BV34" s="334" t="s">
        <v>825</v>
      </c>
      <c r="BW34" s="334"/>
      <c r="BX34" s="330"/>
      <c r="BY34" s="330" t="s">
        <v>430</v>
      </c>
    </row>
    <row r="35" spans="1:77" x14ac:dyDescent="0.15">
      <c r="A35" s="330">
        <v>1479</v>
      </c>
      <c r="B35" s="333">
        <v>43565</v>
      </c>
      <c r="C35" s="332" t="s">
        <v>821</v>
      </c>
      <c r="D35" s="330" t="s">
        <v>837</v>
      </c>
      <c r="E35" s="330">
        <v>3</v>
      </c>
      <c r="F35" s="330" t="s">
        <v>921</v>
      </c>
      <c r="G35" s="333">
        <v>43266</v>
      </c>
      <c r="H35" s="334" t="s">
        <v>824</v>
      </c>
      <c r="I35" s="334" t="s">
        <v>825</v>
      </c>
      <c r="J35" s="334">
        <v>5</v>
      </c>
      <c r="K35" s="330" t="s">
        <v>848</v>
      </c>
      <c r="L35" s="330" t="s">
        <v>849</v>
      </c>
      <c r="M35" s="335">
        <v>170.88181818181818</v>
      </c>
      <c r="N35" s="335">
        <v>26.909090909090907</v>
      </c>
      <c r="O35" s="330"/>
      <c r="P35" s="330"/>
      <c r="Q35" s="336"/>
      <c r="R35" s="330"/>
      <c r="S35" s="336"/>
      <c r="T35" s="330"/>
      <c r="U35" s="330"/>
      <c r="V35" s="336"/>
      <c r="W35" s="335">
        <v>20.209090909090907</v>
      </c>
      <c r="X35" s="335"/>
      <c r="Y35" s="335"/>
      <c r="Z35" s="335"/>
      <c r="AA35" s="335"/>
      <c r="AB35" s="335"/>
      <c r="AC35" s="335"/>
      <c r="AD35" s="335"/>
      <c r="AE35" s="336"/>
      <c r="AF35" s="336"/>
      <c r="AG35" s="330"/>
      <c r="AH35" s="330"/>
      <c r="AI35" s="336"/>
      <c r="AJ35" s="330"/>
      <c r="AK35" s="330"/>
      <c r="AL35" s="330"/>
      <c r="AM35" s="330"/>
      <c r="AN35" s="336"/>
      <c r="AO35" s="337"/>
      <c r="AP35" s="336"/>
      <c r="AQ35" s="330" t="s">
        <v>917</v>
      </c>
      <c r="AR35" s="334" t="s">
        <v>825</v>
      </c>
      <c r="AS35" s="334"/>
      <c r="AT35" s="334"/>
      <c r="AU35" s="334">
        <v>3.5</v>
      </c>
      <c r="AV35" s="334"/>
      <c r="AW35" s="334"/>
      <c r="AX35" s="334"/>
      <c r="AY35" s="334"/>
      <c r="AZ35" s="334" t="s">
        <v>840</v>
      </c>
      <c r="BA35" s="330"/>
      <c r="BB35" s="334">
        <v>0</v>
      </c>
      <c r="BC35" s="334">
        <v>0</v>
      </c>
      <c r="BD35" s="334">
        <v>0</v>
      </c>
      <c r="BE35" s="334">
        <v>0</v>
      </c>
      <c r="BF35" s="334">
        <v>0</v>
      </c>
      <c r="BG35" s="334">
        <v>0</v>
      </c>
      <c r="BH35" s="334">
        <v>0</v>
      </c>
      <c r="BI35" s="334">
        <v>0</v>
      </c>
      <c r="BJ35" s="334">
        <v>0</v>
      </c>
      <c r="BK35" s="334">
        <v>0</v>
      </c>
      <c r="BL35" s="334"/>
      <c r="BM35" s="334"/>
      <c r="BN35" s="334"/>
      <c r="BO35" s="334" t="s">
        <v>825</v>
      </c>
      <c r="BP35" s="338"/>
      <c r="BQ35" s="334"/>
      <c r="BR35" s="334"/>
      <c r="BS35" s="274"/>
      <c r="BT35" s="274"/>
      <c r="BU35" s="334"/>
      <c r="BV35" s="334" t="s">
        <v>825</v>
      </c>
      <c r="BW35" s="334">
        <v>1</v>
      </c>
      <c r="BX35" s="274"/>
      <c r="BY35" s="341" t="s">
        <v>998</v>
      </c>
    </row>
    <row r="36" spans="1:77" x14ac:dyDescent="0.15">
      <c r="A36" s="330">
        <v>576</v>
      </c>
      <c r="B36" s="333">
        <v>43565</v>
      </c>
      <c r="C36" s="332" t="s">
        <v>325</v>
      </c>
      <c r="D36" s="330" t="s">
        <v>326</v>
      </c>
      <c r="E36" s="330">
        <v>3</v>
      </c>
      <c r="F36" s="330" t="s">
        <v>402</v>
      </c>
      <c r="G36" s="333">
        <v>43504</v>
      </c>
      <c r="H36" s="334" t="s">
        <v>342</v>
      </c>
      <c r="I36" s="334" t="s">
        <v>328</v>
      </c>
      <c r="J36" s="334">
        <v>6</v>
      </c>
      <c r="K36" s="330" t="s">
        <v>371</v>
      </c>
      <c r="L36" s="330" t="s">
        <v>472</v>
      </c>
      <c r="M36" s="335">
        <v>98.181818181818173</v>
      </c>
      <c r="N36" s="335">
        <v>28.18181818181818</v>
      </c>
      <c r="O36" s="330"/>
      <c r="P36" s="330"/>
      <c r="Q36" s="336"/>
      <c r="R36" s="330"/>
      <c r="S36" s="336"/>
      <c r="T36" s="330"/>
      <c r="U36" s="330"/>
      <c r="V36" s="336"/>
      <c r="W36" s="335">
        <v>20.909090909090907</v>
      </c>
      <c r="X36" s="330"/>
      <c r="Y36" s="330"/>
      <c r="Z36" s="330"/>
      <c r="AA36" s="330"/>
      <c r="AB36" s="330"/>
      <c r="AC36" s="330"/>
      <c r="AD36" s="330"/>
      <c r="AE36" s="336"/>
      <c r="AF36" s="336"/>
      <c r="AG36" s="330"/>
      <c r="AH36" s="330"/>
      <c r="AI36" s="336"/>
      <c r="AJ36" s="330"/>
      <c r="AK36" s="330"/>
      <c r="AL36" s="330"/>
      <c r="AM36" s="330"/>
      <c r="AN36" s="336"/>
      <c r="AO36" s="337"/>
      <c r="AP36" s="336"/>
      <c r="AQ36" s="339" t="s">
        <v>403</v>
      </c>
      <c r="AR36" s="334" t="s">
        <v>328</v>
      </c>
      <c r="AS36" s="334"/>
      <c r="AT36" s="334"/>
      <c r="AU36" s="334">
        <v>10.199999999999999</v>
      </c>
      <c r="AV36" s="334" t="s">
        <v>957</v>
      </c>
      <c r="AW36" s="334">
        <v>10</v>
      </c>
      <c r="AX36" s="334"/>
      <c r="AY36" s="334">
        <v>6</v>
      </c>
      <c r="AZ36" s="334" t="s">
        <v>334</v>
      </c>
      <c r="BA36" s="330"/>
      <c r="BB36" s="334">
        <v>0</v>
      </c>
      <c r="BC36" s="334">
        <v>0</v>
      </c>
      <c r="BD36" s="334">
        <v>0</v>
      </c>
      <c r="BE36" s="334">
        <v>0</v>
      </c>
      <c r="BF36" s="334">
        <v>0</v>
      </c>
      <c r="BG36" s="334">
        <v>0</v>
      </c>
      <c r="BH36" s="334">
        <v>0</v>
      </c>
      <c r="BI36" s="334">
        <v>0</v>
      </c>
      <c r="BJ36" s="334">
        <v>0</v>
      </c>
      <c r="BK36" s="334">
        <v>0</v>
      </c>
      <c r="BL36" s="334"/>
      <c r="BM36" s="334"/>
      <c r="BN36" s="334"/>
      <c r="BO36" s="334" t="s">
        <v>328</v>
      </c>
      <c r="BP36" s="357">
        <v>163.58181818181816</v>
      </c>
      <c r="BQ36" s="334"/>
      <c r="BR36" s="343"/>
      <c r="BS36" s="274"/>
      <c r="BT36" s="274"/>
      <c r="BU36" s="274"/>
      <c r="BV36" s="334" t="s">
        <v>328</v>
      </c>
      <c r="BW36" s="334"/>
      <c r="BX36" s="330"/>
      <c r="BY36" s="330" t="s">
        <v>430</v>
      </c>
    </row>
    <row r="37" spans="1:77" x14ac:dyDescent="0.15">
      <c r="A37" s="330">
        <v>1135</v>
      </c>
      <c r="B37" s="333">
        <v>43565</v>
      </c>
      <c r="C37" s="332" t="s">
        <v>959</v>
      </c>
      <c r="D37" s="330" t="s">
        <v>960</v>
      </c>
      <c r="E37" s="330">
        <v>3</v>
      </c>
      <c r="F37" s="330" t="s">
        <v>1000</v>
      </c>
      <c r="G37" s="333">
        <v>43510</v>
      </c>
      <c r="H37" s="334" t="s">
        <v>962</v>
      </c>
      <c r="I37" s="334" t="s">
        <v>963</v>
      </c>
      <c r="J37" s="334">
        <v>7</v>
      </c>
      <c r="K37" s="330" t="s">
        <v>964</v>
      </c>
      <c r="L37" s="330" t="s">
        <v>618</v>
      </c>
      <c r="M37" s="335">
        <v>139.22727272727272</v>
      </c>
      <c r="N37" s="335">
        <v>27.4</v>
      </c>
      <c r="O37" s="330"/>
      <c r="P37" s="330"/>
      <c r="Q37" s="336"/>
      <c r="R37" s="330"/>
      <c r="S37" s="336"/>
      <c r="T37" s="330"/>
      <c r="U37" s="330"/>
      <c r="V37" s="336"/>
      <c r="W37" s="335">
        <v>22.309090909090905</v>
      </c>
      <c r="X37" s="330"/>
      <c r="Y37" s="330"/>
      <c r="Z37" s="330"/>
      <c r="AA37" s="330"/>
      <c r="AB37" s="330"/>
      <c r="AC37" s="330"/>
      <c r="AD37" s="330"/>
      <c r="AE37" s="336"/>
      <c r="AF37" s="336"/>
      <c r="AG37" s="330"/>
      <c r="AH37" s="330"/>
      <c r="AI37" s="336"/>
      <c r="AJ37" s="330"/>
      <c r="AK37" s="330"/>
      <c r="AL37" s="330"/>
      <c r="AM37" s="330"/>
      <c r="AN37" s="336"/>
      <c r="AO37" s="337"/>
      <c r="AP37" s="336"/>
      <c r="AQ37" s="330" t="s">
        <v>1001</v>
      </c>
      <c r="AR37" s="334" t="s">
        <v>963</v>
      </c>
      <c r="AS37" s="334"/>
      <c r="AT37" s="334"/>
      <c r="AU37" s="334">
        <v>7</v>
      </c>
      <c r="AV37" s="334"/>
      <c r="AW37" s="334"/>
      <c r="AX37" s="334"/>
      <c r="AY37" s="334"/>
      <c r="AZ37" s="334" t="s">
        <v>967</v>
      </c>
      <c r="BA37" s="330"/>
      <c r="BB37" s="334">
        <v>6</v>
      </c>
      <c r="BC37" s="334">
        <v>0</v>
      </c>
      <c r="BD37" s="334">
        <v>0</v>
      </c>
      <c r="BE37" s="334">
        <v>0</v>
      </c>
      <c r="BF37" s="334">
        <v>0</v>
      </c>
      <c r="BG37" s="334">
        <v>0</v>
      </c>
      <c r="BH37" s="334">
        <v>0</v>
      </c>
      <c r="BI37" s="334">
        <v>0</v>
      </c>
      <c r="BJ37" s="334">
        <v>0</v>
      </c>
      <c r="BK37" s="334">
        <v>0</v>
      </c>
      <c r="BL37" s="334"/>
      <c r="BM37" s="334"/>
      <c r="BN37" s="334"/>
      <c r="BO37" s="334" t="s">
        <v>963</v>
      </c>
      <c r="BP37" s="338"/>
      <c r="BQ37" s="334"/>
      <c r="BR37" s="334"/>
      <c r="BS37" s="274"/>
      <c r="BT37" s="274"/>
      <c r="BU37" s="274"/>
      <c r="BV37" s="334" t="s">
        <v>963</v>
      </c>
      <c r="BW37" s="334"/>
      <c r="BX37" s="330"/>
      <c r="BY37" s="274" t="s">
        <v>430</v>
      </c>
    </row>
    <row r="38" spans="1:77" x14ac:dyDescent="0.15">
      <c r="A38" s="330">
        <v>162</v>
      </c>
      <c r="B38" s="333">
        <v>43565</v>
      </c>
      <c r="C38" s="332" t="s">
        <v>821</v>
      </c>
      <c r="D38" s="330" t="s">
        <v>837</v>
      </c>
      <c r="E38" s="330">
        <v>3</v>
      </c>
      <c r="F38" s="330" t="s">
        <v>916</v>
      </c>
      <c r="G38" s="344">
        <v>43343</v>
      </c>
      <c r="H38" s="334" t="s">
        <v>387</v>
      </c>
      <c r="I38" s="334" t="s">
        <v>390</v>
      </c>
      <c r="J38" s="334">
        <v>8</v>
      </c>
      <c r="K38" s="330" t="s">
        <v>857</v>
      </c>
      <c r="L38" s="330" t="s">
        <v>620</v>
      </c>
      <c r="M38" s="335">
        <v>120.32727272727273</v>
      </c>
      <c r="N38" s="335">
        <v>29.799999999999997</v>
      </c>
      <c r="O38" s="330"/>
      <c r="P38" s="330"/>
      <c r="Q38" s="336"/>
      <c r="R38" s="330"/>
      <c r="S38" s="336"/>
      <c r="T38" s="330"/>
      <c r="U38" s="330"/>
      <c r="V38" s="336"/>
      <c r="W38" s="335">
        <v>24.018181818181819</v>
      </c>
      <c r="X38" s="330"/>
      <c r="Y38" s="330"/>
      <c r="Z38" s="330"/>
      <c r="AA38" s="330"/>
      <c r="AB38" s="330"/>
      <c r="AC38" s="330"/>
      <c r="AD38" s="330"/>
      <c r="AE38" s="336"/>
      <c r="AF38" s="336"/>
      <c r="AG38" s="330"/>
      <c r="AH38" s="330"/>
      <c r="AI38" s="336"/>
      <c r="AJ38" s="330"/>
      <c r="AK38" s="330"/>
      <c r="AL38" s="330"/>
      <c r="AM38" s="330"/>
      <c r="AN38" s="336"/>
      <c r="AO38" s="337"/>
      <c r="AP38" s="336"/>
      <c r="AQ38" s="330" t="s">
        <v>917</v>
      </c>
      <c r="AR38" s="334" t="s">
        <v>825</v>
      </c>
      <c r="AS38" s="334"/>
      <c r="AT38" s="334"/>
      <c r="AU38" s="334">
        <v>8</v>
      </c>
      <c r="AV38" s="334"/>
      <c r="AW38" s="334"/>
      <c r="AX38" s="334"/>
      <c r="AY38" s="334"/>
      <c r="AZ38" s="334" t="s">
        <v>825</v>
      </c>
      <c r="BA38" s="330"/>
      <c r="BB38" s="334">
        <v>0</v>
      </c>
      <c r="BC38" s="334">
        <v>0</v>
      </c>
      <c r="BD38" s="334">
        <v>0</v>
      </c>
      <c r="BE38" s="334">
        <v>0</v>
      </c>
      <c r="BF38" s="334">
        <v>0</v>
      </c>
      <c r="BG38" s="334">
        <v>0</v>
      </c>
      <c r="BH38" s="334">
        <v>0</v>
      </c>
      <c r="BI38" s="334">
        <v>0</v>
      </c>
      <c r="BJ38" s="334">
        <v>0</v>
      </c>
      <c r="BK38" s="334">
        <v>0</v>
      </c>
      <c r="BL38" s="334"/>
      <c r="BM38" s="334"/>
      <c r="BN38" s="334"/>
      <c r="BO38" s="334" t="s">
        <v>825</v>
      </c>
      <c r="BP38" s="338"/>
      <c r="BQ38" s="334"/>
      <c r="BR38" s="334"/>
      <c r="BS38" s="330"/>
      <c r="BT38" s="330"/>
      <c r="BU38" s="334"/>
      <c r="BV38" s="334" t="s">
        <v>825</v>
      </c>
      <c r="BW38" s="334">
        <v>1</v>
      </c>
      <c r="BX38" s="330"/>
      <c r="BY38" s="330" t="s">
        <v>1003</v>
      </c>
    </row>
    <row r="39" spans="1:77" x14ac:dyDescent="0.15">
      <c r="A39" s="330">
        <v>1650</v>
      </c>
      <c r="B39" s="333">
        <v>43565</v>
      </c>
      <c r="C39" s="332" t="s">
        <v>959</v>
      </c>
      <c r="D39" s="330" t="s">
        <v>960</v>
      </c>
      <c r="E39" s="330">
        <v>3</v>
      </c>
      <c r="F39" s="330" t="s">
        <v>1000</v>
      </c>
      <c r="G39" s="333">
        <v>43302</v>
      </c>
      <c r="H39" s="334" t="s">
        <v>962</v>
      </c>
      <c r="I39" s="334" t="s">
        <v>963</v>
      </c>
      <c r="J39" s="334">
        <v>10</v>
      </c>
      <c r="K39" s="330" t="s">
        <v>973</v>
      </c>
      <c r="L39" s="330" t="s">
        <v>558</v>
      </c>
      <c r="M39" s="335">
        <v>135.99999999999997</v>
      </c>
      <c r="N39" s="335">
        <v>28.25454545454545</v>
      </c>
      <c r="O39" s="330"/>
      <c r="P39" s="330"/>
      <c r="Q39" s="336"/>
      <c r="R39" s="330"/>
      <c r="S39" s="336"/>
      <c r="T39" s="330"/>
      <c r="U39" s="330"/>
      <c r="V39" s="336"/>
      <c r="W39" s="335">
        <v>21.999999999999996</v>
      </c>
      <c r="X39" s="330"/>
      <c r="Y39" s="330"/>
      <c r="Z39" s="330"/>
      <c r="AA39" s="330"/>
      <c r="AB39" s="330"/>
      <c r="AC39" s="330"/>
      <c r="AD39" s="330"/>
      <c r="AE39" s="336"/>
      <c r="AF39" s="336"/>
      <c r="AG39" s="330"/>
      <c r="AH39" s="330"/>
      <c r="AI39" s="336"/>
      <c r="AJ39" s="330"/>
      <c r="AK39" s="330"/>
      <c r="AL39" s="330"/>
      <c r="AM39" s="330"/>
      <c r="AN39" s="336"/>
      <c r="AO39" s="337"/>
      <c r="AP39" s="336"/>
      <c r="AQ39" s="339" t="s">
        <v>1001</v>
      </c>
      <c r="AR39" s="334" t="s">
        <v>963</v>
      </c>
      <c r="AS39" s="334"/>
      <c r="AT39" s="334"/>
      <c r="AU39" s="334">
        <v>11.5</v>
      </c>
      <c r="AV39" s="334" t="s">
        <v>957</v>
      </c>
      <c r="AW39" s="334">
        <v>5</v>
      </c>
      <c r="AX39" s="334"/>
      <c r="AY39" s="334">
        <v>5</v>
      </c>
      <c r="AZ39" s="334" t="s">
        <v>974</v>
      </c>
      <c r="BA39" s="330"/>
      <c r="BB39" s="334">
        <v>0</v>
      </c>
      <c r="BC39" s="334">
        <v>0</v>
      </c>
      <c r="BD39" s="334">
        <v>0</v>
      </c>
      <c r="BE39" s="334">
        <v>0</v>
      </c>
      <c r="BF39" s="334">
        <v>0</v>
      </c>
      <c r="BG39" s="334">
        <v>0</v>
      </c>
      <c r="BH39" s="334">
        <v>0</v>
      </c>
      <c r="BI39" s="334">
        <v>0</v>
      </c>
      <c r="BJ39" s="334">
        <v>0</v>
      </c>
      <c r="BK39" s="334">
        <v>0</v>
      </c>
      <c r="BL39" s="334"/>
      <c r="BM39" s="334"/>
      <c r="BN39" s="334"/>
      <c r="BO39" s="334" t="s">
        <v>963</v>
      </c>
      <c r="BP39" s="338"/>
      <c r="BQ39" s="334"/>
      <c r="BR39" s="334"/>
      <c r="BS39" s="274"/>
      <c r="BT39" s="274"/>
      <c r="BU39" s="274"/>
      <c r="BV39" s="334" t="s">
        <v>963</v>
      </c>
      <c r="BW39" s="334"/>
      <c r="BX39" s="330"/>
      <c r="BY39" s="330" t="s">
        <v>1004</v>
      </c>
    </row>
    <row r="40" spans="1:77" x14ac:dyDescent="0.15">
      <c r="A40" s="330">
        <v>2094</v>
      </c>
      <c r="B40" s="333">
        <v>43565</v>
      </c>
      <c r="C40" s="332" t="s">
        <v>821</v>
      </c>
      <c r="D40" s="330" t="s">
        <v>837</v>
      </c>
      <c r="E40" s="330">
        <v>3</v>
      </c>
      <c r="F40" s="330" t="s">
        <v>916</v>
      </c>
      <c r="G40" s="344">
        <v>43558</v>
      </c>
      <c r="H40" s="334" t="s">
        <v>387</v>
      </c>
      <c r="I40" s="334" t="s">
        <v>390</v>
      </c>
      <c r="J40" s="334">
        <v>11</v>
      </c>
      <c r="K40" s="330" t="s">
        <v>875</v>
      </c>
      <c r="L40" s="330" t="s">
        <v>796</v>
      </c>
      <c r="M40" s="335">
        <v>144.5181818181818</v>
      </c>
      <c r="N40" s="335">
        <v>30.054545454545455</v>
      </c>
      <c r="O40" s="330"/>
      <c r="P40" s="330"/>
      <c r="Q40" s="336"/>
      <c r="R40" s="330"/>
      <c r="S40" s="336"/>
      <c r="T40" s="330"/>
      <c r="U40" s="330"/>
      <c r="V40" s="336"/>
      <c r="W40" s="335">
        <v>25.727272727272727</v>
      </c>
      <c r="X40" s="330"/>
      <c r="Y40" s="330"/>
      <c r="Z40" s="330"/>
      <c r="AA40" s="330"/>
      <c r="AB40" s="330"/>
      <c r="AC40" s="330"/>
      <c r="AD40" s="330"/>
      <c r="AE40" s="336"/>
      <c r="AF40" s="336"/>
      <c r="AG40" s="330"/>
      <c r="AH40" s="330"/>
      <c r="AI40" s="336"/>
      <c r="AJ40" s="330"/>
      <c r="AK40" s="330"/>
      <c r="AL40" s="330"/>
      <c r="AM40" s="330"/>
      <c r="AN40" s="336"/>
      <c r="AO40" s="337"/>
      <c r="AP40" s="336"/>
      <c r="AQ40" s="339" t="s">
        <v>917</v>
      </c>
      <c r="AR40" s="334" t="s">
        <v>825</v>
      </c>
      <c r="AS40" s="334"/>
      <c r="AT40" s="334"/>
      <c r="AU40" s="334">
        <v>5.5</v>
      </c>
      <c r="AV40" s="334"/>
      <c r="AW40" s="334"/>
      <c r="AX40" s="334"/>
      <c r="AY40" s="334"/>
      <c r="AZ40" s="334" t="s">
        <v>534</v>
      </c>
      <c r="BA40" s="330"/>
      <c r="BB40" s="334">
        <v>0</v>
      </c>
      <c r="BC40" s="334">
        <v>0</v>
      </c>
      <c r="BD40" s="334">
        <v>0</v>
      </c>
      <c r="BE40" s="334">
        <v>0</v>
      </c>
      <c r="BF40" s="334">
        <v>0</v>
      </c>
      <c r="BG40" s="334">
        <v>0</v>
      </c>
      <c r="BH40" s="334">
        <v>0</v>
      </c>
      <c r="BI40" s="334">
        <v>0</v>
      </c>
      <c r="BJ40" s="334">
        <v>0</v>
      </c>
      <c r="BK40" s="334">
        <v>0</v>
      </c>
      <c r="BL40" s="334"/>
      <c r="BM40" s="334"/>
      <c r="BN40" s="334"/>
      <c r="BO40" s="334" t="s">
        <v>825</v>
      </c>
      <c r="BP40" s="338"/>
      <c r="BQ40" s="334"/>
      <c r="BR40" s="334"/>
      <c r="BS40" s="274" t="s">
        <v>975</v>
      </c>
      <c r="BT40" s="274" t="s">
        <v>276</v>
      </c>
      <c r="BU40" s="334">
        <v>50</v>
      </c>
      <c r="BV40" s="334" t="s">
        <v>825</v>
      </c>
      <c r="BW40" s="334"/>
      <c r="BX40" s="274" t="s">
        <v>976</v>
      </c>
      <c r="BY40" s="330" t="s">
        <v>430</v>
      </c>
    </row>
    <row r="41" spans="1:77" x14ac:dyDescent="0.15">
      <c r="A41" s="330">
        <v>2027</v>
      </c>
      <c r="B41" s="333">
        <v>43565</v>
      </c>
      <c r="C41" s="332" t="s">
        <v>978</v>
      </c>
      <c r="D41" s="330" t="s">
        <v>970</v>
      </c>
      <c r="E41" s="330">
        <v>3</v>
      </c>
      <c r="F41" s="330" t="s">
        <v>1006</v>
      </c>
      <c r="G41" s="333">
        <v>43273</v>
      </c>
      <c r="H41" s="334" t="s">
        <v>962</v>
      </c>
      <c r="I41" s="334" t="s">
        <v>963</v>
      </c>
      <c r="J41" s="334">
        <v>12</v>
      </c>
      <c r="K41" s="330" t="s">
        <v>679</v>
      </c>
      <c r="L41" s="330" t="s">
        <v>882</v>
      </c>
      <c r="M41" s="335">
        <v>128.49090909090907</v>
      </c>
      <c r="N41" s="335">
        <v>41.781818181818181</v>
      </c>
      <c r="O41" s="330"/>
      <c r="P41" s="330"/>
      <c r="Q41" s="336"/>
      <c r="R41" s="330"/>
      <c r="S41" s="336"/>
      <c r="T41" s="330"/>
      <c r="U41" s="330"/>
      <c r="V41" s="336"/>
      <c r="W41" s="335">
        <v>36.018181818181816</v>
      </c>
      <c r="X41" s="330"/>
      <c r="Y41" s="330"/>
      <c r="Z41" s="330"/>
      <c r="AA41" s="330"/>
      <c r="AB41" s="330"/>
      <c r="AC41" s="330"/>
      <c r="AD41" s="330"/>
      <c r="AE41" s="336"/>
      <c r="AF41" s="336"/>
      <c r="AG41" s="330"/>
      <c r="AH41" s="330"/>
      <c r="AI41" s="336"/>
      <c r="AJ41" s="330"/>
      <c r="AK41" s="330"/>
      <c r="AL41" s="330"/>
      <c r="AM41" s="330"/>
      <c r="AN41" s="336"/>
      <c r="AO41" s="337"/>
      <c r="AP41" s="336"/>
      <c r="AQ41" s="339" t="s">
        <v>1007</v>
      </c>
      <c r="AR41" s="334" t="s">
        <v>967</v>
      </c>
      <c r="AS41" s="334"/>
      <c r="AT41" s="334"/>
      <c r="AU41" s="334"/>
      <c r="AV41" s="334"/>
      <c r="AW41" s="334"/>
      <c r="AX41" s="334"/>
      <c r="AY41" s="334"/>
      <c r="AZ41" s="334" t="s">
        <v>974</v>
      </c>
      <c r="BA41" s="330"/>
      <c r="BB41" s="334">
        <v>0</v>
      </c>
      <c r="BC41" s="334">
        <v>0</v>
      </c>
      <c r="BD41" s="334">
        <v>0</v>
      </c>
      <c r="BE41" s="334">
        <v>0</v>
      </c>
      <c r="BF41" s="334">
        <v>0</v>
      </c>
      <c r="BG41" s="334">
        <v>0</v>
      </c>
      <c r="BH41" s="334">
        <v>0</v>
      </c>
      <c r="BI41" s="334">
        <v>0</v>
      </c>
      <c r="BJ41" s="334">
        <v>0</v>
      </c>
      <c r="BK41" s="334">
        <v>0</v>
      </c>
      <c r="BL41" s="334"/>
      <c r="BM41" s="334"/>
      <c r="BN41" s="334"/>
      <c r="BO41" s="334" t="s">
        <v>967</v>
      </c>
      <c r="BP41" s="338"/>
      <c r="BQ41" s="334"/>
      <c r="BR41" s="334"/>
      <c r="BS41" s="274"/>
      <c r="BT41" s="274"/>
      <c r="BU41" s="334"/>
      <c r="BV41" s="334" t="s">
        <v>967</v>
      </c>
      <c r="BW41" s="334">
        <v>1</v>
      </c>
      <c r="BX41" s="330"/>
      <c r="BY41" s="330" t="s">
        <v>430</v>
      </c>
    </row>
    <row r="42" spans="1:77" x14ac:dyDescent="0.15">
      <c r="A42" s="330">
        <v>1801</v>
      </c>
      <c r="B42" s="333">
        <v>43565</v>
      </c>
      <c r="C42" s="332" t="s">
        <v>978</v>
      </c>
      <c r="D42" s="330" t="s">
        <v>970</v>
      </c>
      <c r="E42" s="330">
        <v>3</v>
      </c>
      <c r="F42" s="330" t="s">
        <v>1006</v>
      </c>
      <c r="G42" s="344">
        <v>43256</v>
      </c>
      <c r="H42" s="334" t="s">
        <v>980</v>
      </c>
      <c r="I42" s="334" t="s">
        <v>967</v>
      </c>
      <c r="J42" s="334">
        <v>13</v>
      </c>
      <c r="K42" s="330" t="s">
        <v>981</v>
      </c>
      <c r="L42" s="330" t="s">
        <v>683</v>
      </c>
      <c r="M42" s="335">
        <v>119.99999999999999</v>
      </c>
      <c r="N42" s="335">
        <v>28</v>
      </c>
      <c r="O42" s="330"/>
      <c r="P42" s="330"/>
      <c r="Q42" s="336"/>
      <c r="R42" s="330"/>
      <c r="S42" s="336"/>
      <c r="T42" s="330"/>
      <c r="U42" s="330"/>
      <c r="V42" s="336"/>
      <c r="W42" s="335">
        <v>21.999999999999996</v>
      </c>
      <c r="X42" s="330"/>
      <c r="Y42" s="330"/>
      <c r="Z42" s="330"/>
      <c r="AA42" s="330"/>
      <c r="AB42" s="330"/>
      <c r="AC42" s="330"/>
      <c r="AD42" s="330"/>
      <c r="AE42" s="336"/>
      <c r="AF42" s="336"/>
      <c r="AG42" s="330"/>
      <c r="AH42" s="330"/>
      <c r="AI42" s="336"/>
      <c r="AJ42" s="330"/>
      <c r="AK42" s="330"/>
      <c r="AL42" s="330"/>
      <c r="AM42" s="330"/>
      <c r="AN42" s="336"/>
      <c r="AO42" s="337"/>
      <c r="AP42" s="336"/>
      <c r="AQ42" s="339" t="s">
        <v>1007</v>
      </c>
      <c r="AR42" s="334" t="s">
        <v>967</v>
      </c>
      <c r="AS42" s="334"/>
      <c r="AT42" s="334"/>
      <c r="AU42" s="334">
        <v>6</v>
      </c>
      <c r="AV42" s="334"/>
      <c r="AW42" s="334"/>
      <c r="AX42" s="334"/>
      <c r="AY42" s="334"/>
      <c r="AZ42" s="334" t="s">
        <v>967</v>
      </c>
      <c r="BA42" s="330"/>
      <c r="BB42" s="334">
        <v>0</v>
      </c>
      <c r="BC42" s="334">
        <v>0</v>
      </c>
      <c r="BD42" s="334">
        <v>0</v>
      </c>
      <c r="BE42" s="334">
        <v>0</v>
      </c>
      <c r="BF42" s="334">
        <v>0</v>
      </c>
      <c r="BG42" s="334">
        <v>0</v>
      </c>
      <c r="BH42" s="334">
        <v>0</v>
      </c>
      <c r="BI42" s="334">
        <v>0</v>
      </c>
      <c r="BJ42" s="334">
        <v>0</v>
      </c>
      <c r="BK42" s="334">
        <v>0</v>
      </c>
      <c r="BL42" s="334"/>
      <c r="BM42" s="334"/>
      <c r="BN42" s="334"/>
      <c r="BO42" s="334" t="s">
        <v>967</v>
      </c>
      <c r="BP42" s="338"/>
      <c r="BQ42" s="334"/>
      <c r="BR42" s="334"/>
      <c r="BS42" s="274"/>
      <c r="BT42" s="274"/>
      <c r="BU42" s="334"/>
      <c r="BV42" s="334" t="s">
        <v>967</v>
      </c>
      <c r="BW42" s="334">
        <v>1</v>
      </c>
      <c r="BX42" s="330"/>
      <c r="BY42" s="330" t="s">
        <v>1008</v>
      </c>
    </row>
    <row r="43" spans="1:77" x14ac:dyDescent="0.15">
      <c r="A43" s="330">
        <v>2208</v>
      </c>
      <c r="B43" s="333">
        <v>43565</v>
      </c>
      <c r="C43" s="332" t="s">
        <v>325</v>
      </c>
      <c r="D43" s="330" t="s">
        <v>326</v>
      </c>
      <c r="E43" s="330">
        <v>3</v>
      </c>
      <c r="F43" s="330" t="s">
        <v>402</v>
      </c>
      <c r="G43" s="333">
        <v>43543</v>
      </c>
      <c r="H43" s="334" t="s">
        <v>342</v>
      </c>
      <c r="I43" s="334" t="s">
        <v>328</v>
      </c>
      <c r="J43" s="334">
        <v>14</v>
      </c>
      <c r="K43" s="330" t="s">
        <v>700</v>
      </c>
      <c r="L43" s="330" t="s">
        <v>1025</v>
      </c>
      <c r="M43" s="335">
        <v>184.2</v>
      </c>
      <c r="N43" s="335">
        <v>37.999999999999993</v>
      </c>
      <c r="O43" s="330"/>
      <c r="P43" s="330"/>
      <c r="Q43" s="336"/>
      <c r="R43" s="330"/>
      <c r="S43" s="336"/>
      <c r="T43" s="330"/>
      <c r="U43" s="330"/>
      <c r="V43" s="336"/>
      <c r="W43" s="335">
        <v>33.099999999999994</v>
      </c>
      <c r="X43" s="330"/>
      <c r="Y43" s="330"/>
      <c r="Z43" s="330"/>
      <c r="AA43" s="330"/>
      <c r="AB43" s="330"/>
      <c r="AC43" s="330"/>
      <c r="AD43" s="330"/>
      <c r="AE43" s="336"/>
      <c r="AF43" s="336"/>
      <c r="AG43" s="330"/>
      <c r="AH43" s="330"/>
      <c r="AI43" s="336"/>
      <c r="AJ43" s="330"/>
      <c r="AK43" s="330"/>
      <c r="AL43" s="330"/>
      <c r="AM43" s="330"/>
      <c r="AN43" s="336"/>
      <c r="AO43" s="337"/>
      <c r="AP43" s="336"/>
      <c r="AQ43" s="339" t="s">
        <v>403</v>
      </c>
      <c r="AR43" s="334" t="s">
        <v>328</v>
      </c>
      <c r="AS43" s="334"/>
      <c r="AT43" s="334"/>
      <c r="AU43" s="334">
        <v>7</v>
      </c>
      <c r="AV43" s="334"/>
      <c r="AW43" s="334"/>
      <c r="AX43" s="334"/>
      <c r="AY43" s="334"/>
      <c r="AZ43" s="334" t="s">
        <v>334</v>
      </c>
      <c r="BA43" s="330"/>
      <c r="BB43" s="334">
        <v>0</v>
      </c>
      <c r="BC43" s="334">
        <v>0</v>
      </c>
      <c r="BD43" s="334">
        <v>0</v>
      </c>
      <c r="BE43" s="334">
        <v>0</v>
      </c>
      <c r="BF43" s="334">
        <v>0</v>
      </c>
      <c r="BG43" s="334">
        <v>0</v>
      </c>
      <c r="BH43" s="334">
        <v>0</v>
      </c>
      <c r="BI43" s="334">
        <v>0</v>
      </c>
      <c r="BJ43" s="334">
        <v>0</v>
      </c>
      <c r="BK43" s="334">
        <v>0</v>
      </c>
      <c r="BL43" s="334"/>
      <c r="BM43" s="334"/>
      <c r="BN43" s="334"/>
      <c r="BO43" s="334" t="s">
        <v>328</v>
      </c>
      <c r="BP43" s="338"/>
      <c r="BQ43" s="334"/>
      <c r="BR43" s="334"/>
      <c r="BS43" s="330"/>
      <c r="BT43" s="330"/>
      <c r="BU43" s="334"/>
      <c r="BV43" s="334" t="s">
        <v>328</v>
      </c>
      <c r="BW43" s="334"/>
      <c r="BX43" s="330"/>
      <c r="BY43" s="330" t="s">
        <v>1032</v>
      </c>
    </row>
    <row r="44" spans="1:77" x14ac:dyDescent="0.15">
      <c r="A44" s="330">
        <v>493</v>
      </c>
      <c r="B44" s="333">
        <v>43565</v>
      </c>
      <c r="C44" s="332" t="s">
        <v>821</v>
      </c>
      <c r="D44" s="330" t="s">
        <v>837</v>
      </c>
      <c r="E44" s="330">
        <v>3</v>
      </c>
      <c r="F44" s="330" t="s">
        <v>916</v>
      </c>
      <c r="G44" s="344">
        <v>43489</v>
      </c>
      <c r="H44" s="334" t="s">
        <v>387</v>
      </c>
      <c r="I44" s="334" t="s">
        <v>390</v>
      </c>
      <c r="J44" s="334">
        <v>15</v>
      </c>
      <c r="K44" s="330" t="s">
        <v>868</v>
      </c>
      <c r="L44" s="330" t="s">
        <v>1027</v>
      </c>
      <c r="M44" s="335">
        <v>84.090909090909079</v>
      </c>
      <c r="N44" s="335">
        <v>29.418181818181814</v>
      </c>
      <c r="O44" s="330"/>
      <c r="P44" s="330"/>
      <c r="Q44" s="336"/>
      <c r="R44" s="330"/>
      <c r="S44" s="336"/>
      <c r="T44" s="330"/>
      <c r="U44" s="330"/>
      <c r="V44" s="336"/>
      <c r="W44" s="335">
        <v>19.654545454545453</v>
      </c>
      <c r="X44" s="330"/>
      <c r="Y44" s="330"/>
      <c r="Z44" s="330"/>
      <c r="AA44" s="330"/>
      <c r="AB44" s="330"/>
      <c r="AC44" s="330"/>
      <c r="AD44" s="330"/>
      <c r="AE44" s="336"/>
      <c r="AF44" s="336"/>
      <c r="AG44" s="330"/>
      <c r="AH44" s="330"/>
      <c r="AI44" s="336"/>
      <c r="AJ44" s="330"/>
      <c r="AK44" s="330"/>
      <c r="AL44" s="330"/>
      <c r="AM44" s="330"/>
      <c r="AN44" s="336"/>
      <c r="AO44" s="337"/>
      <c r="AP44" s="336"/>
      <c r="AQ44" s="330" t="s">
        <v>917</v>
      </c>
      <c r="AR44" s="334" t="s">
        <v>825</v>
      </c>
      <c r="AS44" s="334"/>
      <c r="AT44" s="334"/>
      <c r="AU44" s="334">
        <v>5</v>
      </c>
      <c r="AV44" s="334"/>
      <c r="AW44" s="334"/>
      <c r="AX44" s="334"/>
      <c r="AY44" s="334"/>
      <c r="AZ44" s="334" t="s">
        <v>825</v>
      </c>
      <c r="BA44" s="330"/>
      <c r="BB44" s="334">
        <v>0</v>
      </c>
      <c r="BC44" s="334">
        <v>0</v>
      </c>
      <c r="BD44" s="334">
        <v>0</v>
      </c>
      <c r="BE44" s="334">
        <v>0</v>
      </c>
      <c r="BF44" s="334">
        <v>0</v>
      </c>
      <c r="BG44" s="334">
        <v>0</v>
      </c>
      <c r="BH44" s="334">
        <v>0</v>
      </c>
      <c r="BI44" s="334">
        <v>0</v>
      </c>
      <c r="BJ44" s="334">
        <v>0</v>
      </c>
      <c r="BK44" s="334">
        <v>0</v>
      </c>
      <c r="BL44" s="334"/>
      <c r="BM44" s="334"/>
      <c r="BN44" s="334"/>
      <c r="BO44" s="334" t="s">
        <v>825</v>
      </c>
      <c r="BP44" s="338"/>
      <c r="BQ44" s="334"/>
      <c r="BR44" s="334"/>
      <c r="BS44" s="330"/>
      <c r="BT44" s="330"/>
      <c r="BU44" s="334"/>
      <c r="BV44" s="334" t="s">
        <v>825</v>
      </c>
      <c r="BW44" s="334">
        <v>1</v>
      </c>
      <c r="BX44" s="330"/>
      <c r="BY44" s="330" t="s">
        <v>1033</v>
      </c>
    </row>
    <row r="45" spans="1:77" x14ac:dyDescent="0.15">
      <c r="A45" s="330">
        <v>1912</v>
      </c>
      <c r="B45" s="333">
        <v>43565</v>
      </c>
      <c r="C45" s="332" t="s">
        <v>821</v>
      </c>
      <c r="D45" s="330" t="s">
        <v>837</v>
      </c>
      <c r="E45" s="330">
        <v>4</v>
      </c>
      <c r="F45" s="330" t="s">
        <v>1009</v>
      </c>
      <c r="G45" s="333">
        <v>43547</v>
      </c>
      <c r="H45" s="334" t="s">
        <v>824</v>
      </c>
      <c r="I45" s="334" t="s">
        <v>825</v>
      </c>
      <c r="J45" s="334">
        <v>1</v>
      </c>
      <c r="K45" s="330" t="s">
        <v>838</v>
      </c>
      <c r="L45" s="330" t="s">
        <v>839</v>
      </c>
      <c r="M45" s="335">
        <v>135.20909090909089</v>
      </c>
      <c r="N45" s="335">
        <v>22.236363636363635</v>
      </c>
      <c r="O45" s="330"/>
      <c r="P45" s="330"/>
      <c r="Q45" s="336"/>
      <c r="R45" s="330"/>
      <c r="S45" s="336"/>
      <c r="T45" s="330"/>
      <c r="U45" s="330"/>
      <c r="V45" s="336"/>
      <c r="W45" s="336"/>
      <c r="X45" s="330"/>
      <c r="Y45" s="330"/>
      <c r="Z45" s="330"/>
      <c r="AA45" s="330"/>
      <c r="AB45" s="330"/>
      <c r="AC45" s="330"/>
      <c r="AD45" s="330"/>
      <c r="AE45" s="336"/>
      <c r="AF45" s="336"/>
      <c r="AG45" s="330"/>
      <c r="AH45" s="330"/>
      <c r="AI45" s="336"/>
      <c r="AJ45" s="330"/>
      <c r="AK45" s="330"/>
      <c r="AL45" s="330"/>
      <c r="AM45" s="330"/>
      <c r="AN45" s="335">
        <v>10.790909090909089</v>
      </c>
      <c r="AO45" s="337"/>
      <c r="AP45" s="336"/>
      <c r="AQ45" s="30" t="s">
        <v>1010</v>
      </c>
      <c r="AR45" s="334" t="s">
        <v>825</v>
      </c>
      <c r="AS45" s="334"/>
      <c r="AT45" s="334"/>
      <c r="AU45" s="334">
        <v>5</v>
      </c>
      <c r="AV45" s="334"/>
      <c r="AW45" s="334"/>
      <c r="AX45" s="334"/>
      <c r="AY45" s="334"/>
      <c r="AZ45" s="334" t="s">
        <v>840</v>
      </c>
      <c r="BA45" s="330"/>
      <c r="BB45" s="334">
        <v>0</v>
      </c>
      <c r="BC45" s="334">
        <v>0</v>
      </c>
      <c r="BD45" s="334">
        <v>0</v>
      </c>
      <c r="BE45" s="334">
        <v>0</v>
      </c>
      <c r="BF45" s="334">
        <v>0</v>
      </c>
      <c r="BG45" s="334">
        <v>0</v>
      </c>
      <c r="BH45" s="334">
        <v>0</v>
      </c>
      <c r="BI45" s="334">
        <v>0</v>
      </c>
      <c r="BJ45" s="334">
        <v>0</v>
      </c>
      <c r="BK45" s="334">
        <v>0</v>
      </c>
      <c r="BL45" s="334"/>
      <c r="BM45" s="334"/>
      <c r="BN45" s="334">
        <v>12</v>
      </c>
      <c r="BO45" s="334" t="s">
        <v>825</v>
      </c>
      <c r="BP45" s="338"/>
      <c r="BQ45" s="334"/>
      <c r="BR45" s="334"/>
      <c r="BS45" s="330"/>
      <c r="BT45" s="274"/>
      <c r="BU45" s="334"/>
      <c r="BV45" s="334" t="s">
        <v>825</v>
      </c>
      <c r="BW45" s="334"/>
      <c r="BX45" s="330" t="s">
        <v>841</v>
      </c>
      <c r="BY45" s="274" t="s">
        <v>430</v>
      </c>
    </row>
    <row r="46" spans="1:77" x14ac:dyDescent="0.15">
      <c r="A46" s="330">
        <v>672</v>
      </c>
      <c r="B46" s="333">
        <v>43565</v>
      </c>
      <c r="C46" s="332" t="s">
        <v>821</v>
      </c>
      <c r="D46" s="330" t="s">
        <v>837</v>
      </c>
      <c r="E46" s="330">
        <v>4</v>
      </c>
      <c r="F46" s="330" t="s">
        <v>1009</v>
      </c>
      <c r="G46" s="333">
        <v>43540</v>
      </c>
      <c r="H46" s="334" t="s">
        <v>342</v>
      </c>
      <c r="I46" s="334" t="s">
        <v>328</v>
      </c>
      <c r="J46" s="334">
        <v>3</v>
      </c>
      <c r="K46" s="330" t="s">
        <v>348</v>
      </c>
      <c r="L46" s="330" t="s">
        <v>952</v>
      </c>
      <c r="M46" s="335">
        <v>140</v>
      </c>
      <c r="N46" s="335">
        <v>26.945454545454545</v>
      </c>
      <c r="O46" s="330"/>
      <c r="P46" s="330"/>
      <c r="Q46" s="336"/>
      <c r="R46" s="330"/>
      <c r="S46" s="336"/>
      <c r="T46" s="330"/>
      <c r="U46" s="330"/>
      <c r="V46" s="336"/>
      <c r="W46" s="336"/>
      <c r="X46" s="330"/>
      <c r="Y46" s="330"/>
      <c r="Z46" s="330"/>
      <c r="AA46" s="330"/>
      <c r="AB46" s="330"/>
      <c r="AC46" s="330"/>
      <c r="AD46" s="330"/>
      <c r="AE46" s="336"/>
      <c r="AF46" s="336"/>
      <c r="AG46" s="330"/>
      <c r="AH46" s="330"/>
      <c r="AI46" s="336"/>
      <c r="AJ46" s="330"/>
      <c r="AK46" s="330"/>
      <c r="AL46" s="330"/>
      <c r="AM46" s="330"/>
      <c r="AN46" s="335">
        <v>12.263636363636364</v>
      </c>
      <c r="AO46" s="337"/>
      <c r="AP46" s="336"/>
      <c r="AQ46" s="30" t="s">
        <v>1012</v>
      </c>
      <c r="AR46" s="334" t="s">
        <v>825</v>
      </c>
      <c r="AS46" s="334"/>
      <c r="AT46" s="334"/>
      <c r="AU46" s="334">
        <v>7.26</v>
      </c>
      <c r="AV46" s="334"/>
      <c r="AW46" s="334"/>
      <c r="AX46" s="334"/>
      <c r="AY46" s="334"/>
      <c r="AZ46" s="334" t="s">
        <v>534</v>
      </c>
      <c r="BA46" s="330"/>
      <c r="BB46" s="334">
        <v>5</v>
      </c>
      <c r="BC46" s="334">
        <v>0</v>
      </c>
      <c r="BD46" s="334">
        <v>0</v>
      </c>
      <c r="BE46" s="334">
        <v>0</v>
      </c>
      <c r="BF46" s="334">
        <v>0</v>
      </c>
      <c r="BG46" s="334">
        <v>0</v>
      </c>
      <c r="BH46" s="334">
        <v>0</v>
      </c>
      <c r="BI46" s="334">
        <v>0</v>
      </c>
      <c r="BJ46" s="334">
        <v>0</v>
      </c>
      <c r="BK46" s="334">
        <v>0</v>
      </c>
      <c r="BL46" s="334"/>
      <c r="BM46" s="334"/>
      <c r="BN46" s="334">
        <v>24</v>
      </c>
      <c r="BO46" s="334" t="s">
        <v>825</v>
      </c>
      <c r="BP46" s="338"/>
      <c r="BQ46" s="334"/>
      <c r="BR46" s="334"/>
      <c r="BS46" s="330"/>
      <c r="BT46" s="274"/>
      <c r="BU46" s="334"/>
      <c r="BV46" s="334" t="s">
        <v>825</v>
      </c>
      <c r="BW46" s="334"/>
      <c r="BX46" s="330"/>
      <c r="BY46" s="330" t="s">
        <v>430</v>
      </c>
    </row>
  </sheetData>
  <sheetProtection algorithmName="SHA-512" hashValue="56hpJuc0e3AygZj65lRP/Csd1a3nVpuxaWrVJwOoSGjun7N7bjCXTNAwRoal0AOBvVsQOLUjZs718M56TXLY2g==" saltValue="EXiVTyZIZb1LgvLCiz2H7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B2103-CC41-4843-B824-B94064720479}">
  <sheetPr codeName="Sheet55"/>
  <dimension ref="A1:BZ3"/>
  <sheetViews>
    <sheetView workbookViewId="0">
      <selection activeCell="A49" sqref="A49:XFD95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30">
        <v>793</v>
      </c>
      <c r="B2" s="331">
        <v>43565</v>
      </c>
      <c r="C2" s="332" t="s">
        <v>937</v>
      </c>
      <c r="D2" s="330" t="s">
        <v>938</v>
      </c>
      <c r="E2" s="330"/>
      <c r="F2" s="330" t="s">
        <v>939</v>
      </c>
      <c r="G2" s="333">
        <v>43281</v>
      </c>
      <c r="H2" s="334" t="s">
        <v>940</v>
      </c>
      <c r="I2" s="334" t="s">
        <v>941</v>
      </c>
      <c r="J2" s="334"/>
      <c r="K2" s="330" t="s">
        <v>942</v>
      </c>
      <c r="L2" s="330" t="s">
        <v>943</v>
      </c>
      <c r="M2" s="335">
        <v>123.13636363636361</v>
      </c>
      <c r="N2" s="335">
        <v>25.409090909090907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0" t="s">
        <v>944</v>
      </c>
      <c r="AR2" s="334" t="s">
        <v>941</v>
      </c>
      <c r="AS2" s="334"/>
      <c r="AT2" s="334"/>
      <c r="AU2" s="334"/>
      <c r="AV2" s="334">
        <v>9.3000000000000007</v>
      </c>
      <c r="AW2" s="334"/>
      <c r="AX2" s="334"/>
      <c r="AY2" s="334"/>
      <c r="AZ2" s="334" t="s">
        <v>390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/>
      <c r="BO2" s="334" t="s">
        <v>941</v>
      </c>
      <c r="BP2" s="338"/>
      <c r="BQ2" s="334"/>
      <c r="BR2" s="334"/>
      <c r="BS2" s="330"/>
      <c r="BT2" s="330"/>
      <c r="BU2" s="334"/>
      <c r="BV2" s="334" t="s">
        <v>941</v>
      </c>
      <c r="BW2" s="334"/>
      <c r="BX2" s="330"/>
      <c r="BY2" s="372" t="s">
        <v>945</v>
      </c>
      <c r="BZ2" s="311" t="s">
        <v>429</v>
      </c>
    </row>
    <row r="3" spans="1:78" x14ac:dyDescent="0.15">
      <c r="A3" s="330">
        <v>791</v>
      </c>
      <c r="B3" s="331">
        <v>43565</v>
      </c>
      <c r="C3" s="332" t="s">
        <v>937</v>
      </c>
      <c r="D3" s="330" t="s">
        <v>938</v>
      </c>
      <c r="E3" s="330"/>
      <c r="F3" s="330" t="s">
        <v>946</v>
      </c>
      <c r="G3" s="333">
        <v>43281</v>
      </c>
      <c r="H3" s="334" t="s">
        <v>940</v>
      </c>
      <c r="I3" s="334" t="s">
        <v>941</v>
      </c>
      <c r="J3" s="334"/>
      <c r="K3" s="330" t="s">
        <v>942</v>
      </c>
      <c r="L3" s="330" t="s">
        <v>943</v>
      </c>
      <c r="M3" s="335">
        <v>123.13636363636361</v>
      </c>
      <c r="N3" s="335">
        <v>22.254545454545454</v>
      </c>
      <c r="O3" s="330"/>
      <c r="P3" s="330"/>
      <c r="Q3" s="336"/>
      <c r="R3" s="33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5">
        <v>15.699999999999998</v>
      </c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947</v>
      </c>
      <c r="AR3" s="334" t="s">
        <v>941</v>
      </c>
      <c r="AS3" s="334"/>
      <c r="AT3" s="334"/>
      <c r="AU3" s="334"/>
      <c r="AV3" s="334">
        <v>9.3000000000000007</v>
      </c>
      <c r="AW3" s="334"/>
      <c r="AX3" s="334"/>
      <c r="AY3" s="334"/>
      <c r="AZ3" s="334" t="s">
        <v>390</v>
      </c>
      <c r="BA3" s="330"/>
      <c r="BB3" s="334">
        <v>0</v>
      </c>
      <c r="BC3" s="334">
        <v>0</v>
      </c>
      <c r="BD3" s="334">
        <v>0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941</v>
      </c>
      <c r="BP3" s="338"/>
      <c r="BQ3" s="334"/>
      <c r="BR3" s="334"/>
      <c r="BS3" s="274"/>
      <c r="BT3" s="274"/>
      <c r="BU3" s="334"/>
      <c r="BV3" s="334" t="s">
        <v>941</v>
      </c>
      <c r="BW3" s="334"/>
      <c r="BX3" s="330"/>
      <c r="BY3" s="330" t="s">
        <v>948</v>
      </c>
      <c r="BZ3" s="311" t="s">
        <v>429</v>
      </c>
    </row>
  </sheetData>
  <sheetProtection algorithmName="SHA-512" hashValue="JzLUAiyr0pusbCSdKXRESXxaZVbcFcwFGnkgJHtsYGee1HOumCUy98vyRjkZi/gxtjtD4OlhnriqKvywmHpFXg==" saltValue="VCSjFEL2/iauX4/OV+x4Uw==" spinCount="100000" sheet="1" objects="1" scenarios="1"/>
  <hyperlinks>
    <hyperlink ref="BY2" r:id="rId1" xr:uid="{9EF056B3-492D-D444-9AD8-82121217448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B6C51-1346-2147-BAFB-9E382C50CB47}">
  <sheetPr codeName="Sheet56"/>
  <dimension ref="A1:BY40"/>
  <sheetViews>
    <sheetView zoomScale="120" zoomScaleNormal="120" zoomScalePageLayoutView="120" workbookViewId="0">
      <pane ySplit="1" topLeftCell="A2" activePane="bottomLeft" state="frozen"/>
      <selection activeCell="O35" sqref="O35"/>
      <selection pane="bottomLeft" activeCell="O35" sqref="O3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30">
        <v>1911</v>
      </c>
      <c r="B2" s="331">
        <v>43383</v>
      </c>
      <c r="C2" s="332" t="s">
        <v>821</v>
      </c>
      <c r="D2" s="330" t="s">
        <v>837</v>
      </c>
      <c r="E2" s="330"/>
      <c r="F2" s="330" t="s">
        <v>823</v>
      </c>
      <c r="G2" s="333">
        <v>43284</v>
      </c>
      <c r="H2" s="334" t="s">
        <v>824</v>
      </c>
      <c r="I2" s="334" t="s">
        <v>825</v>
      </c>
      <c r="J2" s="334">
        <v>1</v>
      </c>
      <c r="K2" s="330" t="s">
        <v>838</v>
      </c>
      <c r="L2" s="330" t="s">
        <v>949</v>
      </c>
      <c r="M2" s="335">
        <v>128.68181818181819</v>
      </c>
      <c r="N2" s="335">
        <v>24.118181818181817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9" t="s">
        <v>828</v>
      </c>
      <c r="AR2" s="334" t="s">
        <v>825</v>
      </c>
      <c r="AS2" s="334"/>
      <c r="AT2" s="334"/>
      <c r="AU2" s="334"/>
      <c r="AV2" s="334">
        <v>5</v>
      </c>
      <c r="AW2" s="334"/>
      <c r="AX2" s="334"/>
      <c r="AY2" s="334"/>
      <c r="AZ2" s="334" t="s">
        <v>840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>
        <v>12</v>
      </c>
      <c r="BO2" s="334" t="s">
        <v>825</v>
      </c>
      <c r="BP2" s="338"/>
      <c r="BQ2" s="334"/>
      <c r="BR2" s="334"/>
      <c r="BS2" s="330"/>
      <c r="BT2" s="330"/>
      <c r="BU2" s="334"/>
      <c r="BV2" s="334" t="s">
        <v>825</v>
      </c>
      <c r="BW2" s="334"/>
      <c r="BX2" s="330" t="s">
        <v>841</v>
      </c>
      <c r="BY2" s="274" t="s">
        <v>950</v>
      </c>
    </row>
    <row r="3" spans="1:77" x14ac:dyDescent="0.15">
      <c r="A3" s="330">
        <v>406</v>
      </c>
      <c r="B3" s="331">
        <v>43383</v>
      </c>
      <c r="C3" s="332" t="s">
        <v>26</v>
      </c>
      <c r="D3" s="330" t="s">
        <v>114</v>
      </c>
      <c r="E3" s="330"/>
      <c r="F3" s="330" t="s">
        <v>28</v>
      </c>
      <c r="G3" s="333">
        <v>43281</v>
      </c>
      <c r="H3" s="334" t="s">
        <v>387</v>
      </c>
      <c r="I3" s="334" t="s">
        <v>390</v>
      </c>
      <c r="J3" s="334">
        <v>2</v>
      </c>
      <c r="K3" s="330" t="s">
        <v>110</v>
      </c>
      <c r="L3" s="330" t="s">
        <v>951</v>
      </c>
      <c r="M3" s="335">
        <v>124</v>
      </c>
      <c r="N3" s="335">
        <v>25.75454545454545</v>
      </c>
      <c r="O3" s="330" t="s">
        <v>453</v>
      </c>
      <c r="P3" s="340">
        <v>45500</v>
      </c>
      <c r="Q3" s="335">
        <v>28.354545454545452</v>
      </c>
      <c r="R3" s="340"/>
      <c r="S3" s="335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6"/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173</v>
      </c>
      <c r="AR3" s="334" t="s">
        <v>30</v>
      </c>
      <c r="AS3" s="334"/>
      <c r="AT3" s="334"/>
      <c r="AU3" s="334"/>
      <c r="AV3" s="334">
        <v>5.2</v>
      </c>
      <c r="AW3" s="334"/>
      <c r="AX3" s="334"/>
      <c r="AY3" s="334"/>
      <c r="AZ3" s="334" t="s">
        <v>34</v>
      </c>
      <c r="BA3" s="330"/>
      <c r="BB3" s="334">
        <v>0</v>
      </c>
      <c r="BC3" s="334">
        <v>0</v>
      </c>
      <c r="BD3" s="334">
        <v>2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30</v>
      </c>
      <c r="BP3" s="338"/>
      <c r="BQ3" s="334"/>
      <c r="BR3" s="334"/>
      <c r="BS3" s="330"/>
      <c r="BT3" s="330"/>
      <c r="BU3" s="334"/>
      <c r="BV3" s="334" t="s">
        <v>30</v>
      </c>
      <c r="BW3" s="334"/>
      <c r="BX3" s="330"/>
      <c r="BY3" s="330" t="s">
        <v>612</v>
      </c>
    </row>
    <row r="4" spans="1:77" x14ac:dyDescent="0.15">
      <c r="A4" s="330">
        <v>671</v>
      </c>
      <c r="B4" s="331">
        <v>43383</v>
      </c>
      <c r="C4" s="332" t="s">
        <v>325</v>
      </c>
      <c r="D4" s="330" t="s">
        <v>326</v>
      </c>
      <c r="E4" s="330"/>
      <c r="F4" s="330" t="s">
        <v>327</v>
      </c>
      <c r="G4" s="333">
        <v>43356</v>
      </c>
      <c r="H4" s="334" t="s">
        <v>342</v>
      </c>
      <c r="I4" s="334" t="s">
        <v>328</v>
      </c>
      <c r="J4" s="334">
        <v>3</v>
      </c>
      <c r="K4" s="330" t="s">
        <v>348</v>
      </c>
      <c r="L4" s="330" t="s">
        <v>952</v>
      </c>
      <c r="M4" s="335">
        <v>120.5</v>
      </c>
      <c r="N4" s="335">
        <v>26.927272727272726</v>
      </c>
      <c r="O4" s="330"/>
      <c r="P4" s="330"/>
      <c r="Q4" s="336"/>
      <c r="R4" s="330"/>
      <c r="S4" s="336"/>
      <c r="T4" s="330"/>
      <c r="U4" s="330"/>
      <c r="V4" s="336"/>
      <c r="W4" s="336"/>
      <c r="X4" s="330"/>
      <c r="Y4" s="330"/>
      <c r="Z4" s="330"/>
      <c r="AA4" s="330"/>
      <c r="AB4" s="330"/>
      <c r="AC4" s="330"/>
      <c r="AD4" s="330"/>
      <c r="AE4" s="336"/>
      <c r="AF4" s="336"/>
      <c r="AG4" s="330"/>
      <c r="AH4" s="330"/>
      <c r="AI4" s="336"/>
      <c r="AJ4" s="330"/>
      <c r="AK4" s="330"/>
      <c r="AL4" s="330"/>
      <c r="AM4" s="330"/>
      <c r="AN4" s="336"/>
      <c r="AO4" s="337"/>
      <c r="AP4" s="336"/>
      <c r="AQ4" s="330" t="s">
        <v>332</v>
      </c>
      <c r="AR4" s="334" t="s">
        <v>328</v>
      </c>
      <c r="AS4" s="334"/>
      <c r="AT4" s="334"/>
      <c r="AU4" s="334"/>
      <c r="AV4" s="334">
        <v>7.26</v>
      </c>
      <c r="AW4" s="334"/>
      <c r="AX4" s="334"/>
      <c r="AY4" s="334"/>
      <c r="AZ4" s="334" t="s">
        <v>334</v>
      </c>
      <c r="BA4" s="330"/>
      <c r="BB4" s="334">
        <v>5</v>
      </c>
      <c r="BC4" s="334">
        <v>0</v>
      </c>
      <c r="BD4" s="334">
        <v>0</v>
      </c>
      <c r="BE4" s="334">
        <v>0</v>
      </c>
      <c r="BF4" s="334">
        <v>0</v>
      </c>
      <c r="BG4" s="334">
        <v>0</v>
      </c>
      <c r="BH4" s="334">
        <v>0</v>
      </c>
      <c r="BI4" s="334">
        <v>0</v>
      </c>
      <c r="BJ4" s="334">
        <v>0</v>
      </c>
      <c r="BK4" s="334">
        <v>0</v>
      </c>
      <c r="BL4" s="334"/>
      <c r="BM4" s="334"/>
      <c r="BN4" s="334">
        <v>24</v>
      </c>
      <c r="BO4" s="334" t="s">
        <v>328</v>
      </c>
      <c r="BP4" s="338"/>
      <c r="BQ4" s="334"/>
      <c r="BR4" s="334"/>
      <c r="BS4" s="330"/>
      <c r="BT4" s="330"/>
      <c r="BU4" s="334"/>
      <c r="BV4" s="334" t="s">
        <v>328</v>
      </c>
      <c r="BW4" s="334"/>
      <c r="BX4" s="330"/>
      <c r="BY4" s="330" t="s">
        <v>953</v>
      </c>
    </row>
    <row r="5" spans="1:77" x14ac:dyDescent="0.15">
      <c r="A5" s="330">
        <v>1316</v>
      </c>
      <c r="B5" s="331">
        <v>43383</v>
      </c>
      <c r="C5" s="332" t="s">
        <v>821</v>
      </c>
      <c r="D5" s="330" t="s">
        <v>837</v>
      </c>
      <c r="E5" s="330"/>
      <c r="F5" s="330" t="s">
        <v>823</v>
      </c>
      <c r="G5" s="333">
        <v>43281</v>
      </c>
      <c r="H5" s="334" t="s">
        <v>824</v>
      </c>
      <c r="I5" s="334" t="s">
        <v>825</v>
      </c>
      <c r="J5" s="334">
        <v>4</v>
      </c>
      <c r="K5" s="330" t="s">
        <v>845</v>
      </c>
      <c r="L5" s="330" t="s">
        <v>846</v>
      </c>
      <c r="M5" s="335">
        <v>125.88181818181818</v>
      </c>
      <c r="N5" s="335">
        <v>24.227272727272723</v>
      </c>
      <c r="O5" s="330"/>
      <c r="P5" s="330"/>
      <c r="Q5" s="330"/>
      <c r="R5" s="330"/>
      <c r="S5" s="336"/>
      <c r="T5" s="330"/>
      <c r="U5" s="330"/>
      <c r="V5" s="336"/>
      <c r="W5" s="336"/>
      <c r="X5" s="330"/>
      <c r="Y5" s="330"/>
      <c r="Z5" s="330"/>
      <c r="AA5" s="330"/>
      <c r="AB5" s="330"/>
      <c r="AC5" s="330"/>
      <c r="AD5" s="330"/>
      <c r="AE5" s="336"/>
      <c r="AF5" s="336"/>
      <c r="AG5" s="330"/>
      <c r="AH5" s="330"/>
      <c r="AI5" s="336"/>
      <c r="AJ5" s="330"/>
      <c r="AK5" s="330"/>
      <c r="AL5" s="330"/>
      <c r="AM5" s="330"/>
      <c r="AN5" s="330"/>
      <c r="AO5" s="337"/>
      <c r="AP5" s="336"/>
      <c r="AQ5" s="339" t="s">
        <v>828</v>
      </c>
      <c r="AR5" s="334" t="s">
        <v>825</v>
      </c>
      <c r="AS5" s="334"/>
      <c r="AT5" s="334"/>
      <c r="AU5" s="334"/>
      <c r="AV5" s="334">
        <v>5</v>
      </c>
      <c r="AW5" s="334"/>
      <c r="AX5" s="334"/>
      <c r="AY5" s="334"/>
      <c r="AZ5" s="334" t="s">
        <v>840</v>
      </c>
      <c r="BA5" s="330"/>
      <c r="BB5" s="334">
        <v>0</v>
      </c>
      <c r="BC5" s="334">
        <v>0</v>
      </c>
      <c r="BD5" s="334">
        <v>0</v>
      </c>
      <c r="BE5" s="334">
        <v>0</v>
      </c>
      <c r="BF5" s="334">
        <v>0</v>
      </c>
      <c r="BG5" s="334">
        <v>0</v>
      </c>
      <c r="BH5" s="334">
        <v>0</v>
      </c>
      <c r="BI5" s="334">
        <v>0</v>
      </c>
      <c r="BJ5" s="334">
        <v>0</v>
      </c>
      <c r="BK5" s="334">
        <v>0</v>
      </c>
      <c r="BL5" s="334"/>
      <c r="BM5" s="334"/>
      <c r="BN5" s="334">
        <v>12</v>
      </c>
      <c r="BO5" s="334" t="s">
        <v>825</v>
      </c>
      <c r="BP5" s="338"/>
      <c r="BQ5" s="334"/>
      <c r="BR5" s="334"/>
      <c r="BS5" s="330"/>
      <c r="BT5" s="274"/>
      <c r="BU5" s="334"/>
      <c r="BV5" s="334" t="s">
        <v>825</v>
      </c>
      <c r="BW5" s="334"/>
      <c r="BX5" s="330"/>
      <c r="BY5" s="330" t="s">
        <v>954</v>
      </c>
    </row>
    <row r="6" spans="1:77" x14ac:dyDescent="0.15">
      <c r="A6" s="330">
        <v>1478</v>
      </c>
      <c r="B6" s="331">
        <v>43383</v>
      </c>
      <c r="C6" s="332" t="s">
        <v>821</v>
      </c>
      <c r="D6" s="330" t="s">
        <v>837</v>
      </c>
      <c r="E6" s="330"/>
      <c r="F6" s="330" t="s">
        <v>823</v>
      </c>
      <c r="G6" s="333">
        <v>43266</v>
      </c>
      <c r="H6" s="334" t="s">
        <v>824</v>
      </c>
      <c r="I6" s="334" t="s">
        <v>825</v>
      </c>
      <c r="J6" s="334">
        <v>5</v>
      </c>
      <c r="K6" s="330" t="s">
        <v>848</v>
      </c>
      <c r="L6" s="330" t="s">
        <v>955</v>
      </c>
      <c r="M6" s="335">
        <v>170.88181818181818</v>
      </c>
      <c r="N6" s="335">
        <v>23.799999999999997</v>
      </c>
      <c r="O6" s="330"/>
      <c r="P6" s="330"/>
      <c r="Q6" s="336"/>
      <c r="R6" s="330"/>
      <c r="S6" s="336"/>
      <c r="T6" s="330"/>
      <c r="U6" s="330"/>
      <c r="V6" s="336"/>
      <c r="W6" s="336"/>
      <c r="X6" s="335"/>
      <c r="Y6" s="335"/>
      <c r="Z6" s="335"/>
      <c r="AA6" s="335"/>
      <c r="AB6" s="335"/>
      <c r="AC6" s="335"/>
      <c r="AD6" s="335"/>
      <c r="AE6" s="336"/>
      <c r="AF6" s="336"/>
      <c r="AG6" s="330"/>
      <c r="AH6" s="330"/>
      <c r="AI6" s="336"/>
      <c r="AJ6" s="330"/>
      <c r="AK6" s="330"/>
      <c r="AL6" s="330"/>
      <c r="AM6" s="330"/>
      <c r="AN6" s="336"/>
      <c r="AO6" s="337"/>
      <c r="AP6" s="336"/>
      <c r="AQ6" s="330" t="s">
        <v>828</v>
      </c>
      <c r="AR6" s="334" t="s">
        <v>825</v>
      </c>
      <c r="AS6" s="334"/>
      <c r="AT6" s="334"/>
      <c r="AU6" s="334"/>
      <c r="AV6" s="334">
        <v>3.5</v>
      </c>
      <c r="AW6" s="334"/>
      <c r="AX6" s="334"/>
      <c r="AY6" s="334"/>
      <c r="AZ6" s="334" t="s">
        <v>840</v>
      </c>
      <c r="BA6" s="330"/>
      <c r="BB6" s="334">
        <v>0</v>
      </c>
      <c r="BC6" s="334">
        <v>0</v>
      </c>
      <c r="BD6" s="334">
        <v>0</v>
      </c>
      <c r="BE6" s="334">
        <v>0</v>
      </c>
      <c r="BF6" s="334">
        <v>0</v>
      </c>
      <c r="BG6" s="334">
        <v>0</v>
      </c>
      <c r="BH6" s="334">
        <v>0</v>
      </c>
      <c r="BI6" s="334">
        <v>0</v>
      </c>
      <c r="BJ6" s="334">
        <v>0</v>
      </c>
      <c r="BK6" s="334">
        <v>0</v>
      </c>
      <c r="BL6" s="334"/>
      <c r="BM6" s="334"/>
      <c r="BN6" s="334"/>
      <c r="BO6" s="334" t="s">
        <v>825</v>
      </c>
      <c r="BP6" s="338"/>
      <c r="BQ6" s="334"/>
      <c r="BR6" s="334"/>
      <c r="BS6" s="274"/>
      <c r="BT6" s="274"/>
      <c r="BU6" s="334"/>
      <c r="BV6" s="334" t="s">
        <v>825</v>
      </c>
      <c r="BW6" s="334">
        <v>1</v>
      </c>
      <c r="BX6" s="274"/>
      <c r="BY6" s="341" t="s">
        <v>956</v>
      </c>
    </row>
    <row r="7" spans="1:77" x14ac:dyDescent="0.15">
      <c r="A7" s="330">
        <v>575</v>
      </c>
      <c r="B7" s="331">
        <v>43383</v>
      </c>
      <c r="C7" s="332" t="s">
        <v>325</v>
      </c>
      <c r="D7" s="330" t="s">
        <v>326</v>
      </c>
      <c r="E7" s="330"/>
      <c r="F7" s="330" t="s">
        <v>327</v>
      </c>
      <c r="G7" s="333">
        <v>43312</v>
      </c>
      <c r="H7" s="334" t="s">
        <v>342</v>
      </c>
      <c r="I7" s="334" t="s">
        <v>328</v>
      </c>
      <c r="J7" s="334">
        <v>6</v>
      </c>
      <c r="K7" s="330" t="s">
        <v>371</v>
      </c>
      <c r="L7" s="330" t="s">
        <v>472</v>
      </c>
      <c r="M7" s="335">
        <v>94.545454545454533</v>
      </c>
      <c r="N7" s="335">
        <v>24.545454545454543</v>
      </c>
      <c r="O7" s="330"/>
      <c r="P7" s="330"/>
      <c r="Q7" s="336"/>
      <c r="R7" s="330"/>
      <c r="S7" s="336"/>
      <c r="T7" s="330"/>
      <c r="U7" s="330"/>
      <c r="V7" s="336"/>
      <c r="W7" s="336"/>
      <c r="X7" s="330"/>
      <c r="Y7" s="330"/>
      <c r="Z7" s="330"/>
      <c r="AA7" s="330"/>
      <c r="AB7" s="330"/>
      <c r="AC7" s="330"/>
      <c r="AD7" s="330"/>
      <c r="AE7" s="336"/>
      <c r="AF7" s="336"/>
      <c r="AG7" s="330"/>
      <c r="AH7" s="330"/>
      <c r="AI7" s="336"/>
      <c r="AJ7" s="330"/>
      <c r="AK7" s="330"/>
      <c r="AL7" s="330"/>
      <c r="AM7" s="330"/>
      <c r="AN7" s="336"/>
      <c r="AO7" s="337"/>
      <c r="AP7" s="336"/>
      <c r="AQ7" s="330" t="s">
        <v>332</v>
      </c>
      <c r="AR7" s="334" t="s">
        <v>328</v>
      </c>
      <c r="AS7" s="334"/>
      <c r="AT7" s="334"/>
      <c r="AU7" s="334"/>
      <c r="AV7" s="334">
        <v>10.199999999999999</v>
      </c>
      <c r="AW7" s="334" t="s">
        <v>957</v>
      </c>
      <c r="AX7" s="334">
        <v>10</v>
      </c>
      <c r="AY7" s="334">
        <v>6</v>
      </c>
      <c r="AZ7" s="334" t="s">
        <v>334</v>
      </c>
      <c r="BA7" s="330"/>
      <c r="BB7" s="334">
        <v>0</v>
      </c>
      <c r="BC7" s="334">
        <v>0</v>
      </c>
      <c r="BD7" s="334">
        <v>0</v>
      </c>
      <c r="BE7" s="334">
        <v>0</v>
      </c>
      <c r="BF7" s="334">
        <v>0</v>
      </c>
      <c r="BG7" s="334">
        <v>0</v>
      </c>
      <c r="BH7" s="334">
        <v>0</v>
      </c>
      <c r="BI7" s="334">
        <v>0</v>
      </c>
      <c r="BJ7" s="334">
        <v>0</v>
      </c>
      <c r="BK7" s="334">
        <v>0</v>
      </c>
      <c r="BL7" s="334"/>
      <c r="BM7" s="334"/>
      <c r="BN7" s="334"/>
      <c r="BO7" s="334" t="s">
        <v>328</v>
      </c>
      <c r="BP7" s="342">
        <v>163.58181818181816</v>
      </c>
      <c r="BQ7" s="334"/>
      <c r="BR7" s="343"/>
      <c r="BS7" s="274"/>
      <c r="BT7" s="274"/>
      <c r="BU7" s="274"/>
      <c r="BV7" s="334" t="s">
        <v>328</v>
      </c>
      <c r="BW7" s="334"/>
      <c r="BX7" s="330"/>
      <c r="BY7" s="330" t="s">
        <v>958</v>
      </c>
    </row>
    <row r="8" spans="1:77" x14ac:dyDescent="0.15">
      <c r="A8" s="330">
        <v>2030</v>
      </c>
      <c r="B8" s="331">
        <v>43383</v>
      </c>
      <c r="C8" s="332" t="s">
        <v>959</v>
      </c>
      <c r="D8" s="330" t="s">
        <v>960</v>
      </c>
      <c r="E8" s="330"/>
      <c r="F8" s="330" t="s">
        <v>961</v>
      </c>
      <c r="G8" s="333">
        <v>43281</v>
      </c>
      <c r="H8" s="334" t="s">
        <v>962</v>
      </c>
      <c r="I8" s="334" t="s">
        <v>963</v>
      </c>
      <c r="J8" s="334">
        <v>7</v>
      </c>
      <c r="K8" s="330" t="s">
        <v>964</v>
      </c>
      <c r="L8" s="330" t="s">
        <v>965</v>
      </c>
      <c r="M8" s="335">
        <v>113.8</v>
      </c>
      <c r="N8" s="335">
        <v>27.172727272727272</v>
      </c>
      <c r="O8" s="330" t="s">
        <v>453</v>
      </c>
      <c r="P8" s="340">
        <v>3822</v>
      </c>
      <c r="Q8" s="335">
        <v>28.672727272727268</v>
      </c>
      <c r="R8" s="340"/>
      <c r="S8" s="335"/>
      <c r="T8" s="330"/>
      <c r="U8" s="330"/>
      <c r="V8" s="336"/>
      <c r="W8" s="336"/>
      <c r="X8" s="330"/>
      <c r="Y8" s="330"/>
      <c r="Z8" s="330"/>
      <c r="AA8" s="330"/>
      <c r="AB8" s="330"/>
      <c r="AC8" s="330"/>
      <c r="AD8" s="330"/>
      <c r="AE8" s="336"/>
      <c r="AF8" s="336"/>
      <c r="AG8" s="330"/>
      <c r="AH8" s="330"/>
      <c r="AI8" s="336"/>
      <c r="AJ8" s="330"/>
      <c r="AK8" s="330"/>
      <c r="AL8" s="330"/>
      <c r="AM8" s="330"/>
      <c r="AN8" s="336"/>
      <c r="AO8" s="337"/>
      <c r="AP8" s="336"/>
      <c r="AQ8" s="339" t="s">
        <v>966</v>
      </c>
      <c r="AR8" s="334" t="s">
        <v>963</v>
      </c>
      <c r="AS8" s="334"/>
      <c r="AT8" s="334"/>
      <c r="AU8" s="334"/>
      <c r="AV8" s="334">
        <v>7</v>
      </c>
      <c r="AW8" s="334"/>
      <c r="AX8" s="334"/>
      <c r="AY8" s="334"/>
      <c r="AZ8" s="334" t="s">
        <v>967</v>
      </c>
      <c r="BA8" s="330"/>
      <c r="BB8" s="334">
        <v>0</v>
      </c>
      <c r="BC8" s="334">
        <v>0</v>
      </c>
      <c r="BD8" s="334">
        <v>0</v>
      </c>
      <c r="BE8" s="334">
        <v>0</v>
      </c>
      <c r="BF8" s="334">
        <v>0</v>
      </c>
      <c r="BG8" s="334">
        <v>0</v>
      </c>
      <c r="BH8" s="334">
        <v>0</v>
      </c>
      <c r="BI8" s="334">
        <v>0</v>
      </c>
      <c r="BJ8" s="334">
        <v>0</v>
      </c>
      <c r="BK8" s="334">
        <v>0</v>
      </c>
      <c r="BL8" s="334"/>
      <c r="BM8" s="334"/>
      <c r="BN8" s="334"/>
      <c r="BO8" s="334" t="s">
        <v>963</v>
      </c>
      <c r="BP8" s="338"/>
      <c r="BQ8" s="334"/>
      <c r="BR8" s="334"/>
      <c r="BS8" s="274"/>
      <c r="BT8" s="274"/>
      <c r="BU8" s="274"/>
      <c r="BV8" s="334" t="s">
        <v>963</v>
      </c>
      <c r="BW8" s="334"/>
      <c r="BX8" s="330"/>
      <c r="BY8" s="330" t="s">
        <v>968</v>
      </c>
    </row>
    <row r="9" spans="1:77" x14ac:dyDescent="0.15">
      <c r="A9" s="330">
        <v>161</v>
      </c>
      <c r="B9" s="331">
        <v>43383</v>
      </c>
      <c r="C9" s="332" t="s">
        <v>821</v>
      </c>
      <c r="D9" s="330" t="s">
        <v>837</v>
      </c>
      <c r="E9" s="330"/>
      <c r="F9" s="330" t="s">
        <v>823</v>
      </c>
      <c r="G9" s="344">
        <v>43343</v>
      </c>
      <c r="H9" s="334" t="s">
        <v>387</v>
      </c>
      <c r="I9" s="334" t="s">
        <v>390</v>
      </c>
      <c r="J9" s="334">
        <v>8</v>
      </c>
      <c r="K9" s="330" t="s">
        <v>857</v>
      </c>
      <c r="L9" s="330" t="s">
        <v>620</v>
      </c>
      <c r="M9" s="335">
        <v>118.76363636363634</v>
      </c>
      <c r="N9" s="335">
        <v>24.16363636363636</v>
      </c>
      <c r="O9" s="330"/>
      <c r="P9" s="330"/>
      <c r="Q9" s="336"/>
      <c r="R9" s="330"/>
      <c r="S9" s="336"/>
      <c r="T9" s="330"/>
      <c r="U9" s="330"/>
      <c r="V9" s="336"/>
      <c r="W9" s="336"/>
      <c r="X9" s="330"/>
      <c r="Y9" s="330"/>
      <c r="Z9" s="330"/>
      <c r="AA9" s="330"/>
      <c r="AB9" s="330"/>
      <c r="AC9" s="330"/>
      <c r="AD9" s="330"/>
      <c r="AE9" s="336"/>
      <c r="AF9" s="336"/>
      <c r="AG9" s="330"/>
      <c r="AH9" s="330"/>
      <c r="AI9" s="336"/>
      <c r="AJ9" s="330"/>
      <c r="AK9" s="330"/>
      <c r="AL9" s="330"/>
      <c r="AM9" s="330"/>
      <c r="AN9" s="336"/>
      <c r="AO9" s="337"/>
      <c r="AP9" s="336"/>
      <c r="AQ9" s="339" t="s">
        <v>828</v>
      </c>
      <c r="AR9" s="334" t="s">
        <v>825</v>
      </c>
      <c r="AS9" s="334"/>
      <c r="AT9" s="334"/>
      <c r="AU9" s="334"/>
      <c r="AV9" s="334">
        <v>8</v>
      </c>
      <c r="AW9" s="334"/>
      <c r="AX9" s="334"/>
      <c r="AY9" s="334"/>
      <c r="AZ9" s="334" t="s">
        <v>825</v>
      </c>
      <c r="BA9" s="330"/>
      <c r="BB9" s="334">
        <v>0</v>
      </c>
      <c r="BC9" s="334">
        <v>0</v>
      </c>
      <c r="BD9" s="334">
        <v>0</v>
      </c>
      <c r="BE9" s="334">
        <v>0</v>
      </c>
      <c r="BF9" s="334">
        <v>0</v>
      </c>
      <c r="BG9" s="334">
        <v>0</v>
      </c>
      <c r="BH9" s="334">
        <v>0</v>
      </c>
      <c r="BI9" s="334">
        <v>0</v>
      </c>
      <c r="BJ9" s="334">
        <v>0</v>
      </c>
      <c r="BK9" s="334">
        <v>0</v>
      </c>
      <c r="BL9" s="334"/>
      <c r="BM9" s="334"/>
      <c r="BN9" s="334"/>
      <c r="BO9" s="334" t="s">
        <v>825</v>
      </c>
      <c r="BP9" s="338"/>
      <c r="BQ9" s="334"/>
      <c r="BR9" s="334"/>
      <c r="BS9" s="330"/>
      <c r="BT9" s="330"/>
      <c r="BU9" s="334"/>
      <c r="BV9" s="334" t="s">
        <v>825</v>
      </c>
      <c r="BW9" s="334">
        <v>1</v>
      </c>
      <c r="BX9" s="330"/>
      <c r="BY9" s="330" t="s">
        <v>969</v>
      </c>
    </row>
    <row r="10" spans="1:77" x14ac:dyDescent="0.15">
      <c r="A10" s="330">
        <v>1896</v>
      </c>
      <c r="B10" s="331">
        <v>43383</v>
      </c>
      <c r="C10" s="332" t="s">
        <v>530</v>
      </c>
      <c r="D10" s="330" t="s">
        <v>970</v>
      </c>
      <c r="E10" s="330"/>
      <c r="F10" s="330" t="s">
        <v>823</v>
      </c>
      <c r="G10" s="333">
        <v>43281</v>
      </c>
      <c r="H10" s="334" t="s">
        <v>824</v>
      </c>
      <c r="I10" s="334" t="s">
        <v>825</v>
      </c>
      <c r="J10" s="334">
        <v>8</v>
      </c>
      <c r="K10" s="330" t="s">
        <v>858</v>
      </c>
      <c r="L10" s="330" t="s">
        <v>859</v>
      </c>
      <c r="M10" s="335">
        <v>125.66363636363634</v>
      </c>
      <c r="N10" s="335">
        <v>29.199999999999996</v>
      </c>
      <c r="O10" s="330" t="s">
        <v>453</v>
      </c>
      <c r="P10" s="340">
        <v>2492.4900000000002</v>
      </c>
      <c r="Q10" s="335">
        <v>36.199999999999996</v>
      </c>
      <c r="R10" s="340"/>
      <c r="S10" s="335"/>
      <c r="T10" s="330"/>
      <c r="U10" s="330"/>
      <c r="V10" s="336"/>
      <c r="W10" s="336"/>
      <c r="X10" s="330"/>
      <c r="Y10" s="330"/>
      <c r="Z10" s="330"/>
      <c r="AA10" s="330"/>
      <c r="AB10" s="330"/>
      <c r="AC10" s="330"/>
      <c r="AD10" s="330"/>
      <c r="AE10" s="336"/>
      <c r="AF10" s="336"/>
      <c r="AG10" s="330"/>
      <c r="AH10" s="330"/>
      <c r="AI10" s="336"/>
      <c r="AJ10" s="330"/>
      <c r="AK10" s="330"/>
      <c r="AL10" s="330"/>
      <c r="AM10" s="330"/>
      <c r="AN10" s="336"/>
      <c r="AO10" s="337"/>
      <c r="AP10" s="336"/>
      <c r="AQ10" s="339" t="s">
        <v>971</v>
      </c>
      <c r="AR10" s="334" t="s">
        <v>825</v>
      </c>
      <c r="AS10" s="334"/>
      <c r="AT10" s="334"/>
      <c r="AU10" s="334"/>
      <c r="AV10" s="334"/>
      <c r="AW10" s="334"/>
      <c r="AX10" s="334"/>
      <c r="AY10" s="334"/>
      <c r="AZ10" s="334" t="s">
        <v>387</v>
      </c>
      <c r="BA10" s="330"/>
      <c r="BB10" s="334">
        <v>0</v>
      </c>
      <c r="BC10" s="334">
        <v>0</v>
      </c>
      <c r="BD10" s="334">
        <v>0</v>
      </c>
      <c r="BE10" s="334">
        <v>0</v>
      </c>
      <c r="BF10" s="334">
        <v>0</v>
      </c>
      <c r="BG10" s="334">
        <v>0</v>
      </c>
      <c r="BH10" s="334">
        <v>0</v>
      </c>
      <c r="BI10" s="334">
        <v>0</v>
      </c>
      <c r="BJ10" s="334">
        <v>0</v>
      </c>
      <c r="BK10" s="334">
        <v>0</v>
      </c>
      <c r="BL10" s="334"/>
      <c r="BM10" s="334"/>
      <c r="BN10" s="334"/>
      <c r="BO10" s="334" t="s">
        <v>825</v>
      </c>
      <c r="BP10" s="342">
        <v>163.63636363636363</v>
      </c>
      <c r="BQ10" s="334"/>
      <c r="BR10" s="334"/>
      <c r="BS10" s="274"/>
      <c r="BT10" s="274"/>
      <c r="BU10" s="334"/>
      <c r="BV10" s="334" t="s">
        <v>825</v>
      </c>
      <c r="BW10" s="334">
        <v>1</v>
      </c>
      <c r="BX10" s="330"/>
      <c r="BY10" s="341" t="s">
        <v>972</v>
      </c>
    </row>
    <row r="11" spans="1:77" x14ac:dyDescent="0.15">
      <c r="A11" s="330">
        <v>1649</v>
      </c>
      <c r="B11" s="331">
        <v>43383</v>
      </c>
      <c r="C11" s="332" t="s">
        <v>959</v>
      </c>
      <c r="D11" s="330" t="s">
        <v>960</v>
      </c>
      <c r="E11" s="330"/>
      <c r="F11" s="330" t="s">
        <v>961</v>
      </c>
      <c r="G11" s="333">
        <v>43302</v>
      </c>
      <c r="H11" s="334" t="s">
        <v>962</v>
      </c>
      <c r="I11" s="334" t="s">
        <v>963</v>
      </c>
      <c r="J11" s="334">
        <v>9</v>
      </c>
      <c r="K11" s="330" t="s">
        <v>973</v>
      </c>
      <c r="L11" s="330" t="s">
        <v>558</v>
      </c>
      <c r="M11" s="335">
        <v>135.99999999999997</v>
      </c>
      <c r="N11" s="335">
        <v>26.25454545454545</v>
      </c>
      <c r="O11" s="330"/>
      <c r="P11" s="330"/>
      <c r="Q11" s="336"/>
      <c r="R11" s="330"/>
      <c r="S11" s="336"/>
      <c r="T11" s="330"/>
      <c r="U11" s="330"/>
      <c r="V11" s="336"/>
      <c r="W11" s="336"/>
      <c r="X11" s="330"/>
      <c r="Y11" s="330"/>
      <c r="Z11" s="330"/>
      <c r="AA11" s="330"/>
      <c r="AB11" s="330"/>
      <c r="AC11" s="330"/>
      <c r="AD11" s="330"/>
      <c r="AE11" s="336"/>
      <c r="AF11" s="336"/>
      <c r="AG11" s="330"/>
      <c r="AH11" s="330"/>
      <c r="AI11" s="336"/>
      <c r="AJ11" s="330"/>
      <c r="AK11" s="330"/>
      <c r="AL11" s="330"/>
      <c r="AM11" s="330"/>
      <c r="AN11" s="336"/>
      <c r="AO11" s="337"/>
      <c r="AP11" s="336"/>
      <c r="AQ11" s="330" t="s">
        <v>966</v>
      </c>
      <c r="AR11" s="334" t="s">
        <v>963</v>
      </c>
      <c r="AS11" s="334"/>
      <c r="AT11" s="334"/>
      <c r="AU11" s="334"/>
      <c r="AV11" s="334">
        <v>11.5</v>
      </c>
      <c r="AW11" s="334" t="s">
        <v>957</v>
      </c>
      <c r="AX11" s="334">
        <v>5</v>
      </c>
      <c r="AY11" s="334">
        <v>5</v>
      </c>
      <c r="AZ11" s="334" t="s">
        <v>974</v>
      </c>
      <c r="BA11" s="330"/>
      <c r="BB11" s="334">
        <v>0</v>
      </c>
      <c r="BC11" s="334">
        <v>0</v>
      </c>
      <c r="BD11" s="334">
        <v>0</v>
      </c>
      <c r="BE11" s="334">
        <v>0</v>
      </c>
      <c r="BF11" s="334">
        <v>0</v>
      </c>
      <c r="BG11" s="334">
        <v>0</v>
      </c>
      <c r="BH11" s="334">
        <v>0</v>
      </c>
      <c r="BI11" s="334">
        <v>0</v>
      </c>
      <c r="BJ11" s="334">
        <v>0</v>
      </c>
      <c r="BK11" s="334">
        <v>0</v>
      </c>
      <c r="BL11" s="334"/>
      <c r="BM11" s="334"/>
      <c r="BN11" s="334"/>
      <c r="BO11" s="334" t="s">
        <v>963</v>
      </c>
      <c r="BP11" s="338"/>
      <c r="BQ11" s="334"/>
      <c r="BR11" s="334"/>
      <c r="BS11" s="274"/>
      <c r="BT11" s="274"/>
      <c r="BU11" s="274"/>
      <c r="BV11" s="334" t="s">
        <v>963</v>
      </c>
      <c r="BW11" s="334"/>
      <c r="BX11" s="330"/>
      <c r="BY11" s="330" t="s">
        <v>430</v>
      </c>
    </row>
    <row r="12" spans="1:77" x14ac:dyDescent="0.15">
      <c r="A12" s="330">
        <v>2093</v>
      </c>
      <c r="B12" s="331">
        <v>43383</v>
      </c>
      <c r="C12" s="332" t="s">
        <v>821</v>
      </c>
      <c r="D12" s="330" t="s">
        <v>837</v>
      </c>
      <c r="E12" s="330"/>
      <c r="F12" s="330" t="s">
        <v>823</v>
      </c>
      <c r="G12" s="344">
        <v>43350</v>
      </c>
      <c r="H12" s="334" t="s">
        <v>825</v>
      </c>
      <c r="I12" s="334" t="s">
        <v>856</v>
      </c>
      <c r="J12" s="334">
        <v>10</v>
      </c>
      <c r="K12" s="330" t="s">
        <v>875</v>
      </c>
      <c r="L12" s="330" t="s">
        <v>796</v>
      </c>
      <c r="M12" s="335">
        <v>119</v>
      </c>
      <c r="N12" s="335">
        <v>45.672727272727272</v>
      </c>
      <c r="O12" s="330"/>
      <c r="P12" s="330"/>
      <c r="Q12" s="336"/>
      <c r="R12" s="330"/>
      <c r="S12" s="336"/>
      <c r="T12" s="330"/>
      <c r="U12" s="330"/>
      <c r="V12" s="336"/>
      <c r="W12" s="336"/>
      <c r="X12" s="330"/>
      <c r="Y12" s="330"/>
      <c r="Z12" s="330"/>
      <c r="AA12" s="330"/>
      <c r="AB12" s="330"/>
      <c r="AC12" s="330"/>
      <c r="AD12" s="330"/>
      <c r="AE12" s="336"/>
      <c r="AF12" s="336"/>
      <c r="AG12" s="330"/>
      <c r="AH12" s="330"/>
      <c r="AI12" s="336"/>
      <c r="AJ12" s="330"/>
      <c r="AK12" s="330"/>
      <c r="AL12" s="330"/>
      <c r="AM12" s="330"/>
      <c r="AN12" s="336"/>
      <c r="AO12" s="337"/>
      <c r="AP12" s="336"/>
      <c r="AQ12" s="330" t="s">
        <v>828</v>
      </c>
      <c r="AR12" s="334" t="s">
        <v>825</v>
      </c>
      <c r="AS12" s="334"/>
      <c r="AT12" s="334"/>
      <c r="AU12" s="334"/>
      <c r="AV12" s="334"/>
      <c r="AW12" s="334"/>
      <c r="AX12" s="334"/>
      <c r="AY12" s="334"/>
      <c r="AZ12" s="334" t="s">
        <v>825</v>
      </c>
      <c r="BA12" s="330"/>
      <c r="BB12" s="334">
        <v>0</v>
      </c>
      <c r="BC12" s="334">
        <v>15</v>
      </c>
      <c r="BD12" s="334">
        <v>0</v>
      </c>
      <c r="BE12" s="334">
        <v>0</v>
      </c>
      <c r="BF12" s="334">
        <v>0</v>
      </c>
      <c r="BG12" s="334">
        <v>0</v>
      </c>
      <c r="BH12" s="334">
        <v>0</v>
      </c>
      <c r="BI12" s="334">
        <v>0</v>
      </c>
      <c r="BJ12" s="334">
        <v>0</v>
      </c>
      <c r="BK12" s="334">
        <v>0</v>
      </c>
      <c r="BL12" s="334"/>
      <c r="BM12" s="334"/>
      <c r="BN12" s="334"/>
      <c r="BO12" s="334" t="s">
        <v>825</v>
      </c>
      <c r="BP12" s="338"/>
      <c r="BQ12" s="334"/>
      <c r="BR12" s="334"/>
      <c r="BS12" s="274" t="s">
        <v>975</v>
      </c>
      <c r="BT12" s="274" t="s">
        <v>276</v>
      </c>
      <c r="BU12" s="334">
        <v>50</v>
      </c>
      <c r="BV12" s="334" t="s">
        <v>825</v>
      </c>
      <c r="BW12" s="334"/>
      <c r="BX12" s="274" t="s">
        <v>976</v>
      </c>
      <c r="BY12" s="330" t="s">
        <v>977</v>
      </c>
    </row>
    <row r="13" spans="1:77" x14ac:dyDescent="0.15">
      <c r="A13" s="330">
        <v>2024</v>
      </c>
      <c r="B13" s="331">
        <v>43383</v>
      </c>
      <c r="C13" s="332" t="s">
        <v>978</v>
      </c>
      <c r="D13" s="330" t="s">
        <v>970</v>
      </c>
      <c r="E13" s="330"/>
      <c r="F13" s="330" t="s">
        <v>979</v>
      </c>
      <c r="G13" s="333">
        <v>43273</v>
      </c>
      <c r="H13" s="334" t="s">
        <v>962</v>
      </c>
      <c r="I13" s="334" t="s">
        <v>963</v>
      </c>
      <c r="J13" s="334">
        <v>11</v>
      </c>
      <c r="K13" s="330" t="s">
        <v>679</v>
      </c>
      <c r="L13" s="330" t="s">
        <v>882</v>
      </c>
      <c r="M13" s="335">
        <v>151.32727272727271</v>
      </c>
      <c r="N13" s="335">
        <v>39.190909090909088</v>
      </c>
      <c r="O13" s="330"/>
      <c r="P13" s="330"/>
      <c r="Q13" s="336"/>
      <c r="R13" s="330"/>
      <c r="S13" s="336"/>
      <c r="T13" s="330"/>
      <c r="U13" s="330"/>
      <c r="V13" s="336"/>
      <c r="W13" s="336"/>
      <c r="X13" s="330"/>
      <c r="Y13" s="330"/>
      <c r="Z13" s="330"/>
      <c r="AA13" s="330"/>
      <c r="AB13" s="330"/>
      <c r="AC13" s="330"/>
      <c r="AD13" s="330"/>
      <c r="AE13" s="336"/>
      <c r="AF13" s="336"/>
      <c r="AG13" s="330"/>
      <c r="AH13" s="330"/>
      <c r="AI13" s="336"/>
      <c r="AJ13" s="330"/>
      <c r="AK13" s="330"/>
      <c r="AL13" s="330"/>
      <c r="AM13" s="330"/>
      <c r="AN13" s="336"/>
      <c r="AO13" s="337"/>
      <c r="AP13" s="336"/>
      <c r="AQ13" s="339" t="s">
        <v>971</v>
      </c>
      <c r="AR13" s="334" t="s">
        <v>967</v>
      </c>
      <c r="AS13" s="334"/>
      <c r="AT13" s="334"/>
      <c r="AU13" s="334"/>
      <c r="AV13" s="334"/>
      <c r="AW13" s="334"/>
      <c r="AX13" s="334"/>
      <c r="AY13" s="334"/>
      <c r="AZ13" s="334" t="s">
        <v>974</v>
      </c>
      <c r="BA13" s="330"/>
      <c r="BB13" s="334">
        <v>0</v>
      </c>
      <c r="BC13" s="334">
        <v>0</v>
      </c>
      <c r="BD13" s="334">
        <v>0</v>
      </c>
      <c r="BE13" s="334">
        <v>0</v>
      </c>
      <c r="BF13" s="334">
        <v>0</v>
      </c>
      <c r="BG13" s="334">
        <v>0</v>
      </c>
      <c r="BH13" s="334">
        <v>0</v>
      </c>
      <c r="BI13" s="334">
        <v>0</v>
      </c>
      <c r="BJ13" s="334">
        <v>0</v>
      </c>
      <c r="BK13" s="334">
        <v>0</v>
      </c>
      <c r="BL13" s="334"/>
      <c r="BM13" s="334"/>
      <c r="BN13" s="334"/>
      <c r="BO13" s="334" t="s">
        <v>967</v>
      </c>
      <c r="BP13" s="338"/>
      <c r="BQ13" s="334"/>
      <c r="BR13" s="334"/>
      <c r="BS13" s="274"/>
      <c r="BT13" s="274"/>
      <c r="BU13" s="334"/>
      <c r="BV13" s="334" t="s">
        <v>967</v>
      </c>
      <c r="BW13" s="334">
        <v>1</v>
      </c>
      <c r="BX13" s="330"/>
      <c r="BY13" s="330" t="s">
        <v>430</v>
      </c>
    </row>
    <row r="14" spans="1:77" x14ac:dyDescent="0.15">
      <c r="A14" s="330">
        <v>1800</v>
      </c>
      <c r="B14" s="331">
        <v>43383</v>
      </c>
      <c r="C14" s="332" t="s">
        <v>978</v>
      </c>
      <c r="D14" s="330" t="s">
        <v>970</v>
      </c>
      <c r="E14" s="330"/>
      <c r="F14" s="330" t="s">
        <v>979</v>
      </c>
      <c r="G14" s="344">
        <v>43256</v>
      </c>
      <c r="H14" s="334" t="s">
        <v>980</v>
      </c>
      <c r="I14" s="334" t="s">
        <v>967</v>
      </c>
      <c r="J14" s="334">
        <v>12</v>
      </c>
      <c r="K14" s="330" t="s">
        <v>981</v>
      </c>
      <c r="L14" s="330" t="s">
        <v>683</v>
      </c>
      <c r="M14" s="335">
        <v>119.99999999999999</v>
      </c>
      <c r="N14" s="335">
        <v>24.499999999999996</v>
      </c>
      <c r="O14" s="330"/>
      <c r="P14" s="330"/>
      <c r="Q14" s="336"/>
      <c r="R14" s="330"/>
      <c r="S14" s="336"/>
      <c r="T14" s="330"/>
      <c r="U14" s="330"/>
      <c r="V14" s="336"/>
      <c r="W14" s="336"/>
      <c r="X14" s="330"/>
      <c r="Y14" s="330"/>
      <c r="Z14" s="330"/>
      <c r="AA14" s="330"/>
      <c r="AB14" s="330"/>
      <c r="AC14" s="330"/>
      <c r="AD14" s="330"/>
      <c r="AE14" s="336"/>
      <c r="AF14" s="336"/>
      <c r="AG14" s="330"/>
      <c r="AH14" s="330"/>
      <c r="AI14" s="336"/>
      <c r="AJ14" s="330"/>
      <c r="AK14" s="330"/>
      <c r="AL14" s="330"/>
      <c r="AM14" s="330"/>
      <c r="AN14" s="336"/>
      <c r="AO14" s="337"/>
      <c r="AP14" s="336"/>
      <c r="AQ14" s="339" t="s">
        <v>971</v>
      </c>
      <c r="AR14" s="334" t="s">
        <v>967</v>
      </c>
      <c r="AS14" s="334"/>
      <c r="AT14" s="334"/>
      <c r="AU14" s="334"/>
      <c r="AV14" s="334">
        <v>6</v>
      </c>
      <c r="AW14" s="334"/>
      <c r="AX14" s="334"/>
      <c r="AY14" s="334"/>
      <c r="AZ14" s="334" t="s">
        <v>967</v>
      </c>
      <c r="BA14" s="330"/>
      <c r="BB14" s="334">
        <v>0</v>
      </c>
      <c r="BC14" s="334">
        <v>0</v>
      </c>
      <c r="BD14" s="334">
        <v>0</v>
      </c>
      <c r="BE14" s="334">
        <v>0</v>
      </c>
      <c r="BF14" s="334">
        <v>0</v>
      </c>
      <c r="BG14" s="334">
        <v>0</v>
      </c>
      <c r="BH14" s="334">
        <v>0</v>
      </c>
      <c r="BI14" s="334">
        <v>0</v>
      </c>
      <c r="BJ14" s="334">
        <v>0</v>
      </c>
      <c r="BK14" s="334">
        <v>0</v>
      </c>
      <c r="BL14" s="334"/>
      <c r="BM14" s="334"/>
      <c r="BN14" s="334"/>
      <c r="BO14" s="334" t="s">
        <v>967</v>
      </c>
      <c r="BP14" s="338"/>
      <c r="BQ14" s="334"/>
      <c r="BR14" s="334"/>
      <c r="BS14" s="274"/>
      <c r="BT14" s="274"/>
      <c r="BU14" s="334"/>
      <c r="BV14" s="334" t="s">
        <v>967</v>
      </c>
      <c r="BW14" s="334">
        <v>1</v>
      </c>
      <c r="BX14" s="330"/>
      <c r="BY14" s="330" t="s">
        <v>982</v>
      </c>
    </row>
    <row r="15" spans="1:77" x14ac:dyDescent="0.15">
      <c r="A15" s="330">
        <v>1909</v>
      </c>
      <c r="B15" s="331">
        <v>43383</v>
      </c>
      <c r="C15" s="332" t="s">
        <v>821</v>
      </c>
      <c r="D15" s="330" t="s">
        <v>837</v>
      </c>
      <c r="E15" s="330"/>
      <c r="F15" s="330" t="s">
        <v>830</v>
      </c>
      <c r="G15" s="333">
        <v>43284</v>
      </c>
      <c r="H15" s="334" t="s">
        <v>824</v>
      </c>
      <c r="I15" s="334" t="s">
        <v>825</v>
      </c>
      <c r="J15" s="334">
        <v>1</v>
      </c>
      <c r="K15" s="330" t="s">
        <v>838</v>
      </c>
      <c r="L15" s="330" t="s">
        <v>949</v>
      </c>
      <c r="M15" s="335">
        <v>128.68181818181819</v>
      </c>
      <c r="N15" s="335">
        <v>24.118181818181817</v>
      </c>
      <c r="O15" s="330"/>
      <c r="P15" s="330"/>
      <c r="Q15" s="336"/>
      <c r="R15" s="330"/>
      <c r="S15" s="336"/>
      <c r="T15" s="330"/>
      <c r="U15" s="330"/>
      <c r="V15" s="336"/>
      <c r="W15" s="336"/>
      <c r="X15" s="330"/>
      <c r="Y15" s="330"/>
      <c r="Z15" s="330"/>
      <c r="AA15" s="330"/>
      <c r="AB15" s="330"/>
      <c r="AC15" s="330"/>
      <c r="AD15" s="330"/>
      <c r="AE15" s="336"/>
      <c r="AF15" s="335">
        <v>17.236363636363635</v>
      </c>
      <c r="AG15" s="330"/>
      <c r="AH15" s="330"/>
      <c r="AI15" s="336"/>
      <c r="AJ15" s="330"/>
      <c r="AK15" s="330"/>
      <c r="AL15" s="330"/>
      <c r="AM15" s="330"/>
      <c r="AN15" s="336"/>
      <c r="AO15" s="337"/>
      <c r="AP15" s="336"/>
      <c r="AQ15" s="339" t="s">
        <v>831</v>
      </c>
      <c r="AR15" s="334" t="s">
        <v>825</v>
      </c>
      <c r="AS15" s="334"/>
      <c r="AT15" s="334"/>
      <c r="AU15" s="334"/>
      <c r="AV15" s="334">
        <v>5</v>
      </c>
      <c r="AW15" s="334"/>
      <c r="AX15" s="334"/>
      <c r="AY15" s="334"/>
      <c r="AZ15" s="334" t="s">
        <v>840</v>
      </c>
      <c r="BA15" s="330"/>
      <c r="BB15" s="334">
        <v>0</v>
      </c>
      <c r="BC15" s="334">
        <v>0</v>
      </c>
      <c r="BD15" s="334">
        <v>0</v>
      </c>
      <c r="BE15" s="334">
        <v>0</v>
      </c>
      <c r="BF15" s="334">
        <v>0</v>
      </c>
      <c r="BG15" s="334">
        <v>0</v>
      </c>
      <c r="BH15" s="334">
        <v>0</v>
      </c>
      <c r="BI15" s="334">
        <v>0</v>
      </c>
      <c r="BJ15" s="334">
        <v>0</v>
      </c>
      <c r="BK15" s="334">
        <v>0</v>
      </c>
      <c r="BL15" s="334"/>
      <c r="BM15" s="334"/>
      <c r="BN15" s="334">
        <v>12</v>
      </c>
      <c r="BO15" s="334" t="s">
        <v>825</v>
      </c>
      <c r="BP15" s="338"/>
      <c r="BQ15" s="334"/>
      <c r="BR15" s="334"/>
      <c r="BS15" s="330"/>
      <c r="BT15" s="330"/>
      <c r="BU15" s="334"/>
      <c r="BV15" s="334" t="s">
        <v>825</v>
      </c>
      <c r="BW15" s="334"/>
      <c r="BX15" s="330" t="s">
        <v>841</v>
      </c>
      <c r="BY15" s="275" t="s">
        <v>983</v>
      </c>
    </row>
    <row r="16" spans="1:77" x14ac:dyDescent="0.15">
      <c r="A16" s="330">
        <v>404</v>
      </c>
      <c r="B16" s="331">
        <v>43383</v>
      </c>
      <c r="C16" s="332" t="s">
        <v>26</v>
      </c>
      <c r="D16" s="330" t="s">
        <v>114</v>
      </c>
      <c r="E16" s="330"/>
      <c r="F16" s="330" t="s">
        <v>37</v>
      </c>
      <c r="G16" s="333">
        <v>43281</v>
      </c>
      <c r="H16" s="334" t="s">
        <v>387</v>
      </c>
      <c r="I16" s="334" t="s">
        <v>390</v>
      </c>
      <c r="J16" s="334">
        <v>2</v>
      </c>
      <c r="K16" s="330" t="s">
        <v>110</v>
      </c>
      <c r="L16" s="330" t="s">
        <v>951</v>
      </c>
      <c r="M16" s="335">
        <v>124.99999999999999</v>
      </c>
      <c r="N16" s="335">
        <v>25.75454545454545</v>
      </c>
      <c r="O16" s="330" t="s">
        <v>453</v>
      </c>
      <c r="P16" s="340">
        <v>45500</v>
      </c>
      <c r="Q16" s="335">
        <v>28.354545454545452</v>
      </c>
      <c r="R16" s="340"/>
      <c r="S16" s="335"/>
      <c r="T16" s="330"/>
      <c r="U16" s="330"/>
      <c r="V16" s="336"/>
      <c r="W16" s="336"/>
      <c r="X16" s="330"/>
      <c r="Y16" s="330"/>
      <c r="Z16" s="330"/>
      <c r="AA16" s="330"/>
      <c r="AB16" s="330"/>
      <c r="AC16" s="330"/>
      <c r="AD16" s="330"/>
      <c r="AE16" s="336"/>
      <c r="AF16" s="335">
        <v>18.718181818181815</v>
      </c>
      <c r="AG16" s="330"/>
      <c r="AH16" s="330"/>
      <c r="AI16" s="336"/>
      <c r="AJ16" s="330"/>
      <c r="AK16" s="330"/>
      <c r="AL16" s="330"/>
      <c r="AM16" s="330"/>
      <c r="AN16" s="336"/>
      <c r="AO16" s="337"/>
      <c r="AP16" s="336"/>
      <c r="AQ16" s="330" t="s">
        <v>39</v>
      </c>
      <c r="AR16" s="334" t="s">
        <v>30</v>
      </c>
      <c r="AS16" s="334"/>
      <c r="AT16" s="334"/>
      <c r="AU16" s="334"/>
      <c r="AV16" s="334">
        <v>5.2</v>
      </c>
      <c r="AW16" s="334"/>
      <c r="AX16" s="334"/>
      <c r="AY16" s="334"/>
      <c r="AZ16" s="334" t="s">
        <v>34</v>
      </c>
      <c r="BA16" s="330"/>
      <c r="BB16" s="334">
        <v>0</v>
      </c>
      <c r="BC16" s="334">
        <v>0</v>
      </c>
      <c r="BD16" s="334">
        <v>2</v>
      </c>
      <c r="BE16" s="334">
        <v>0</v>
      </c>
      <c r="BF16" s="334">
        <v>0</v>
      </c>
      <c r="BG16" s="334">
        <v>0</v>
      </c>
      <c r="BH16" s="334">
        <v>0</v>
      </c>
      <c r="BI16" s="334">
        <v>0</v>
      </c>
      <c r="BJ16" s="334">
        <v>0</v>
      </c>
      <c r="BK16" s="334">
        <v>0</v>
      </c>
      <c r="BL16" s="334"/>
      <c r="BM16" s="334"/>
      <c r="BN16" s="334"/>
      <c r="BO16" s="334" t="s">
        <v>30</v>
      </c>
      <c r="BP16" s="338"/>
      <c r="BQ16" s="334"/>
      <c r="BR16" s="334"/>
      <c r="BS16" s="330"/>
      <c r="BT16" s="330"/>
      <c r="BU16" s="334"/>
      <c r="BV16" s="334" t="s">
        <v>30</v>
      </c>
      <c r="BW16" s="334"/>
      <c r="BX16" s="330"/>
      <c r="BY16" s="339" t="s">
        <v>632</v>
      </c>
    </row>
    <row r="17" spans="1:77" x14ac:dyDescent="0.15">
      <c r="A17" s="330">
        <v>669</v>
      </c>
      <c r="B17" s="331">
        <v>43383</v>
      </c>
      <c r="C17" s="332" t="s">
        <v>325</v>
      </c>
      <c r="D17" s="330" t="s">
        <v>326</v>
      </c>
      <c r="E17" s="330"/>
      <c r="F17" s="330" t="s">
        <v>391</v>
      </c>
      <c r="G17" s="333">
        <v>43356</v>
      </c>
      <c r="H17" s="334" t="s">
        <v>342</v>
      </c>
      <c r="I17" s="334" t="s">
        <v>328</v>
      </c>
      <c r="J17" s="334">
        <v>3</v>
      </c>
      <c r="K17" s="330" t="s">
        <v>348</v>
      </c>
      <c r="L17" s="330" t="s">
        <v>952</v>
      </c>
      <c r="M17" s="335">
        <v>123.49999999999999</v>
      </c>
      <c r="N17" s="335">
        <v>26.927272727272726</v>
      </c>
      <c r="O17" s="330"/>
      <c r="P17" s="330"/>
      <c r="Q17" s="336"/>
      <c r="R17" s="330"/>
      <c r="S17" s="336"/>
      <c r="T17" s="330"/>
      <c r="U17" s="330"/>
      <c r="V17" s="336"/>
      <c r="W17" s="336"/>
      <c r="X17" s="330"/>
      <c r="Y17" s="330"/>
      <c r="Z17" s="330"/>
      <c r="AA17" s="330"/>
      <c r="AB17" s="330"/>
      <c r="AC17" s="330"/>
      <c r="AD17" s="330"/>
      <c r="AE17" s="336"/>
      <c r="AF17" s="335">
        <v>17.118181818181814</v>
      </c>
      <c r="AG17" s="330"/>
      <c r="AH17" s="330"/>
      <c r="AI17" s="336"/>
      <c r="AJ17" s="330"/>
      <c r="AK17" s="330"/>
      <c r="AL17" s="330"/>
      <c r="AM17" s="330"/>
      <c r="AN17" s="336"/>
      <c r="AO17" s="337"/>
      <c r="AP17" s="336"/>
      <c r="AQ17" s="330" t="s">
        <v>393</v>
      </c>
      <c r="AR17" s="334" t="s">
        <v>328</v>
      </c>
      <c r="AS17" s="334"/>
      <c r="AT17" s="334"/>
      <c r="AU17" s="334"/>
      <c r="AV17" s="334">
        <v>7.26</v>
      </c>
      <c r="AW17" s="334"/>
      <c r="AX17" s="334"/>
      <c r="AY17" s="334"/>
      <c r="AZ17" s="334" t="s">
        <v>334</v>
      </c>
      <c r="BA17" s="330"/>
      <c r="BB17" s="334">
        <v>5</v>
      </c>
      <c r="BC17" s="334">
        <v>0</v>
      </c>
      <c r="BD17" s="334">
        <v>0</v>
      </c>
      <c r="BE17" s="334">
        <v>0</v>
      </c>
      <c r="BF17" s="334">
        <v>0</v>
      </c>
      <c r="BG17" s="334">
        <v>0</v>
      </c>
      <c r="BH17" s="334">
        <v>0</v>
      </c>
      <c r="BI17" s="334">
        <v>0</v>
      </c>
      <c r="BJ17" s="334">
        <v>0</v>
      </c>
      <c r="BK17" s="334">
        <v>0</v>
      </c>
      <c r="BL17" s="334"/>
      <c r="BM17" s="334"/>
      <c r="BN17" s="334">
        <v>24</v>
      </c>
      <c r="BO17" s="334" t="s">
        <v>328</v>
      </c>
      <c r="BP17" s="338"/>
      <c r="BQ17" s="334"/>
      <c r="BR17" s="334"/>
      <c r="BS17" s="330"/>
      <c r="BT17" s="330"/>
      <c r="BU17" s="334"/>
      <c r="BV17" s="334" t="s">
        <v>328</v>
      </c>
      <c r="BW17" s="334"/>
      <c r="BX17" s="330"/>
      <c r="BY17" s="339" t="s">
        <v>430</v>
      </c>
    </row>
    <row r="18" spans="1:77" x14ac:dyDescent="0.15">
      <c r="A18" s="330">
        <v>1314</v>
      </c>
      <c r="B18" s="331">
        <v>43383</v>
      </c>
      <c r="C18" s="332" t="s">
        <v>821</v>
      </c>
      <c r="D18" s="330" t="s">
        <v>837</v>
      </c>
      <c r="E18" s="330"/>
      <c r="F18" s="330" t="s">
        <v>830</v>
      </c>
      <c r="G18" s="333">
        <v>43281</v>
      </c>
      <c r="H18" s="334" t="s">
        <v>824</v>
      </c>
      <c r="I18" s="334" t="s">
        <v>825</v>
      </c>
      <c r="J18" s="334">
        <v>4</v>
      </c>
      <c r="K18" s="330" t="s">
        <v>845</v>
      </c>
      <c r="L18" s="330" t="s">
        <v>846</v>
      </c>
      <c r="M18" s="335">
        <v>128.42727272727274</v>
      </c>
      <c r="N18" s="335">
        <v>24.227272727272723</v>
      </c>
      <c r="O18" s="330"/>
      <c r="P18" s="330"/>
      <c r="Q18" s="330"/>
      <c r="R18" s="330"/>
      <c r="S18" s="336"/>
      <c r="T18" s="330"/>
      <c r="U18" s="330"/>
      <c r="V18" s="336"/>
      <c r="W18" s="336"/>
      <c r="X18" s="330"/>
      <c r="Y18" s="330"/>
      <c r="Z18" s="330"/>
      <c r="AA18" s="330"/>
      <c r="AB18" s="330"/>
      <c r="AC18" s="330"/>
      <c r="AD18" s="330"/>
      <c r="AE18" s="336"/>
      <c r="AF18" s="335">
        <v>16.709090909090907</v>
      </c>
      <c r="AG18" s="330"/>
      <c r="AH18" s="330"/>
      <c r="AI18" s="336"/>
      <c r="AJ18" s="330"/>
      <c r="AK18" s="330"/>
      <c r="AL18" s="330"/>
      <c r="AM18" s="330"/>
      <c r="AN18" s="330"/>
      <c r="AO18" s="337"/>
      <c r="AP18" s="336"/>
      <c r="AQ18" s="330" t="s">
        <v>831</v>
      </c>
      <c r="AR18" s="334" t="s">
        <v>825</v>
      </c>
      <c r="AS18" s="334"/>
      <c r="AT18" s="334"/>
      <c r="AU18" s="334"/>
      <c r="AV18" s="334">
        <v>5</v>
      </c>
      <c r="AW18" s="334"/>
      <c r="AX18" s="334"/>
      <c r="AY18" s="334"/>
      <c r="AZ18" s="334" t="s">
        <v>840</v>
      </c>
      <c r="BA18" s="330"/>
      <c r="BB18" s="334">
        <v>0</v>
      </c>
      <c r="BC18" s="334">
        <v>0</v>
      </c>
      <c r="BD18" s="334">
        <v>0</v>
      </c>
      <c r="BE18" s="334">
        <v>0</v>
      </c>
      <c r="BF18" s="334">
        <v>0</v>
      </c>
      <c r="BG18" s="334">
        <v>0</v>
      </c>
      <c r="BH18" s="334">
        <v>0</v>
      </c>
      <c r="BI18" s="334">
        <v>0</v>
      </c>
      <c r="BJ18" s="334">
        <v>0</v>
      </c>
      <c r="BK18" s="334">
        <v>0</v>
      </c>
      <c r="BL18" s="334"/>
      <c r="BM18" s="334"/>
      <c r="BN18" s="334">
        <v>12</v>
      </c>
      <c r="BO18" s="334" t="s">
        <v>825</v>
      </c>
      <c r="BP18" s="338"/>
      <c r="BQ18" s="334"/>
      <c r="BR18" s="334"/>
      <c r="BS18" s="330"/>
      <c r="BT18" s="274"/>
      <c r="BU18" s="334"/>
      <c r="BV18" s="334" t="s">
        <v>825</v>
      </c>
      <c r="BW18" s="334"/>
      <c r="BX18" s="330"/>
      <c r="BY18" s="339" t="s">
        <v>984</v>
      </c>
    </row>
    <row r="19" spans="1:77" x14ac:dyDescent="0.15">
      <c r="A19" s="330">
        <v>1476</v>
      </c>
      <c r="B19" s="331">
        <v>43383</v>
      </c>
      <c r="C19" s="332" t="s">
        <v>821</v>
      </c>
      <c r="D19" s="330" t="s">
        <v>837</v>
      </c>
      <c r="E19" s="330"/>
      <c r="F19" s="330" t="s">
        <v>830</v>
      </c>
      <c r="G19" s="333">
        <v>43266</v>
      </c>
      <c r="H19" s="334" t="s">
        <v>824</v>
      </c>
      <c r="I19" s="334" t="s">
        <v>825</v>
      </c>
      <c r="J19" s="334">
        <v>5</v>
      </c>
      <c r="K19" s="330" t="s">
        <v>848</v>
      </c>
      <c r="L19" s="330" t="s">
        <v>955</v>
      </c>
      <c r="M19" s="335">
        <v>175.38181818181815</v>
      </c>
      <c r="N19" s="335">
        <v>23.799999999999997</v>
      </c>
      <c r="O19" s="330"/>
      <c r="P19" s="330"/>
      <c r="Q19" s="336"/>
      <c r="R19" s="330"/>
      <c r="S19" s="336"/>
      <c r="T19" s="330"/>
      <c r="U19" s="330"/>
      <c r="V19" s="336"/>
      <c r="W19" s="336"/>
      <c r="X19" s="330"/>
      <c r="Y19" s="330"/>
      <c r="Z19" s="330"/>
      <c r="AA19" s="330"/>
      <c r="AB19" s="330"/>
      <c r="AC19" s="330"/>
      <c r="AD19" s="330"/>
      <c r="AE19" s="336"/>
      <c r="AF19" s="335">
        <v>16.381818181818179</v>
      </c>
      <c r="AG19" s="330"/>
      <c r="AH19" s="330"/>
      <c r="AI19" s="336"/>
      <c r="AJ19" s="330"/>
      <c r="AK19" s="330"/>
      <c r="AL19" s="330"/>
      <c r="AM19" s="330"/>
      <c r="AN19" s="336"/>
      <c r="AO19" s="337"/>
      <c r="AP19" s="336"/>
      <c r="AQ19" s="330" t="s">
        <v>831</v>
      </c>
      <c r="AR19" s="334" t="s">
        <v>825</v>
      </c>
      <c r="AS19" s="334"/>
      <c r="AT19" s="334"/>
      <c r="AU19" s="334"/>
      <c r="AV19" s="334">
        <v>3.5</v>
      </c>
      <c r="AW19" s="334"/>
      <c r="AX19" s="334"/>
      <c r="AY19" s="334"/>
      <c r="AZ19" s="334" t="s">
        <v>840</v>
      </c>
      <c r="BA19" s="330"/>
      <c r="BB19" s="334">
        <v>0</v>
      </c>
      <c r="BC19" s="334">
        <v>0</v>
      </c>
      <c r="BD19" s="334">
        <v>0</v>
      </c>
      <c r="BE19" s="334">
        <v>0</v>
      </c>
      <c r="BF19" s="334">
        <v>0</v>
      </c>
      <c r="BG19" s="334">
        <v>0</v>
      </c>
      <c r="BH19" s="334">
        <v>0</v>
      </c>
      <c r="BI19" s="334">
        <v>0</v>
      </c>
      <c r="BJ19" s="334">
        <v>0</v>
      </c>
      <c r="BK19" s="334">
        <v>0</v>
      </c>
      <c r="BL19" s="334"/>
      <c r="BM19" s="334"/>
      <c r="BN19" s="334"/>
      <c r="BO19" s="334" t="s">
        <v>825</v>
      </c>
      <c r="BP19" s="338"/>
      <c r="BQ19" s="334"/>
      <c r="BR19" s="334"/>
      <c r="BS19" s="274"/>
      <c r="BT19" s="274"/>
      <c r="BU19" s="334"/>
      <c r="BV19" s="334" t="s">
        <v>825</v>
      </c>
      <c r="BW19" s="334">
        <v>1</v>
      </c>
      <c r="BX19" s="274"/>
      <c r="BY19" s="345" t="s">
        <v>985</v>
      </c>
    </row>
    <row r="20" spans="1:77" x14ac:dyDescent="0.15">
      <c r="A20" s="330">
        <v>574</v>
      </c>
      <c r="B20" s="331">
        <v>43383</v>
      </c>
      <c r="C20" s="332" t="s">
        <v>325</v>
      </c>
      <c r="D20" s="330" t="s">
        <v>326</v>
      </c>
      <c r="E20" s="330"/>
      <c r="F20" s="330" t="s">
        <v>391</v>
      </c>
      <c r="G20" s="333">
        <v>43312</v>
      </c>
      <c r="H20" s="334" t="s">
        <v>342</v>
      </c>
      <c r="I20" s="334" t="s">
        <v>328</v>
      </c>
      <c r="J20" s="334">
        <v>6</v>
      </c>
      <c r="K20" s="330" t="s">
        <v>371</v>
      </c>
      <c r="L20" s="330" t="s">
        <v>472</v>
      </c>
      <c r="M20" s="335">
        <v>160</v>
      </c>
      <c r="N20" s="335">
        <v>24.999999999999996</v>
      </c>
      <c r="O20" s="330"/>
      <c r="P20" s="330"/>
      <c r="Q20" s="336"/>
      <c r="R20" s="330"/>
      <c r="S20" s="336"/>
      <c r="T20" s="330"/>
      <c r="U20" s="330"/>
      <c r="V20" s="336"/>
      <c r="W20" s="336"/>
      <c r="X20" s="330"/>
      <c r="Y20" s="330"/>
      <c r="Z20" s="330"/>
      <c r="AA20" s="330"/>
      <c r="AB20" s="330"/>
      <c r="AC20" s="330"/>
      <c r="AD20" s="330"/>
      <c r="AE20" s="336"/>
      <c r="AF20" s="335">
        <v>20</v>
      </c>
      <c r="AG20" s="330"/>
      <c r="AH20" s="330"/>
      <c r="AI20" s="336"/>
      <c r="AJ20" s="330"/>
      <c r="AK20" s="330"/>
      <c r="AL20" s="330"/>
      <c r="AM20" s="330"/>
      <c r="AN20" s="336"/>
      <c r="AO20" s="337"/>
      <c r="AP20" s="336"/>
      <c r="AQ20" s="339" t="s">
        <v>393</v>
      </c>
      <c r="AR20" s="334" t="s">
        <v>328</v>
      </c>
      <c r="AS20" s="334"/>
      <c r="AT20" s="334"/>
      <c r="AU20" s="334"/>
      <c r="AV20" s="334">
        <v>10.199999999999999</v>
      </c>
      <c r="AW20" s="334" t="s">
        <v>957</v>
      </c>
      <c r="AX20" s="334">
        <v>10</v>
      </c>
      <c r="AY20" s="334">
        <v>6</v>
      </c>
      <c r="AZ20" s="334" t="s">
        <v>334</v>
      </c>
      <c r="BA20" s="330"/>
      <c r="BB20" s="334">
        <v>0</v>
      </c>
      <c r="BC20" s="334">
        <v>0</v>
      </c>
      <c r="BD20" s="334">
        <v>0</v>
      </c>
      <c r="BE20" s="334">
        <v>0</v>
      </c>
      <c r="BF20" s="334">
        <v>0</v>
      </c>
      <c r="BG20" s="334">
        <v>0</v>
      </c>
      <c r="BH20" s="334">
        <v>0</v>
      </c>
      <c r="BI20" s="334">
        <v>0</v>
      </c>
      <c r="BJ20" s="334">
        <v>0</v>
      </c>
      <c r="BK20" s="334">
        <v>0</v>
      </c>
      <c r="BL20" s="334"/>
      <c r="BM20" s="334"/>
      <c r="BN20" s="334"/>
      <c r="BO20" s="334" t="s">
        <v>328</v>
      </c>
      <c r="BP20" s="342">
        <v>163.58181818181816</v>
      </c>
      <c r="BQ20" s="334"/>
      <c r="BR20" s="343"/>
      <c r="BS20" s="274"/>
      <c r="BT20" s="274"/>
      <c r="BU20" s="274"/>
      <c r="BV20" s="334" t="s">
        <v>328</v>
      </c>
      <c r="BW20" s="334"/>
      <c r="BX20" s="330"/>
      <c r="BY20" s="339" t="s">
        <v>986</v>
      </c>
    </row>
    <row r="21" spans="1:77" x14ac:dyDescent="0.15">
      <c r="A21" s="330">
        <v>2028</v>
      </c>
      <c r="B21" s="331">
        <v>43383</v>
      </c>
      <c r="C21" s="332" t="s">
        <v>959</v>
      </c>
      <c r="D21" s="330" t="s">
        <v>960</v>
      </c>
      <c r="E21" s="330"/>
      <c r="F21" s="330" t="s">
        <v>987</v>
      </c>
      <c r="G21" s="333">
        <v>43281</v>
      </c>
      <c r="H21" s="334" t="s">
        <v>962</v>
      </c>
      <c r="I21" s="334" t="s">
        <v>963</v>
      </c>
      <c r="J21" s="334">
        <v>7</v>
      </c>
      <c r="K21" s="330" t="s">
        <v>964</v>
      </c>
      <c r="L21" s="330" t="s">
        <v>965</v>
      </c>
      <c r="M21" s="335">
        <v>116.3</v>
      </c>
      <c r="N21" s="335">
        <v>27.172727272727272</v>
      </c>
      <c r="O21" s="330" t="s">
        <v>453</v>
      </c>
      <c r="P21" s="340">
        <v>3822</v>
      </c>
      <c r="Q21" s="335">
        <v>28.672727272727268</v>
      </c>
      <c r="R21" s="340"/>
      <c r="S21" s="335"/>
      <c r="T21" s="330"/>
      <c r="U21" s="330"/>
      <c r="V21" s="336"/>
      <c r="W21" s="336"/>
      <c r="X21" s="330"/>
      <c r="Y21" s="330"/>
      <c r="Z21" s="330"/>
      <c r="AA21" s="330"/>
      <c r="AB21" s="330"/>
      <c r="AC21" s="330"/>
      <c r="AD21" s="330"/>
      <c r="AE21" s="336"/>
      <c r="AF21" s="335">
        <v>18.454545454545453</v>
      </c>
      <c r="AG21" s="330"/>
      <c r="AH21" s="330"/>
      <c r="AI21" s="336"/>
      <c r="AJ21" s="330"/>
      <c r="AK21" s="330"/>
      <c r="AL21" s="330"/>
      <c r="AM21" s="330"/>
      <c r="AN21" s="336"/>
      <c r="AO21" s="337"/>
      <c r="AP21" s="336"/>
      <c r="AQ21" s="330" t="s">
        <v>988</v>
      </c>
      <c r="AR21" s="334" t="s">
        <v>963</v>
      </c>
      <c r="AS21" s="334"/>
      <c r="AT21" s="334"/>
      <c r="AU21" s="334"/>
      <c r="AV21" s="334">
        <v>7</v>
      </c>
      <c r="AW21" s="334"/>
      <c r="AX21" s="334"/>
      <c r="AY21" s="334"/>
      <c r="AZ21" s="334" t="s">
        <v>967</v>
      </c>
      <c r="BA21" s="330"/>
      <c r="BB21" s="334">
        <v>0</v>
      </c>
      <c r="BC21" s="334">
        <v>0</v>
      </c>
      <c r="BD21" s="334">
        <v>0</v>
      </c>
      <c r="BE21" s="334">
        <v>0</v>
      </c>
      <c r="BF21" s="334">
        <v>0</v>
      </c>
      <c r="BG21" s="334">
        <v>0</v>
      </c>
      <c r="BH21" s="334">
        <v>0</v>
      </c>
      <c r="BI21" s="334">
        <v>0</v>
      </c>
      <c r="BJ21" s="334">
        <v>0</v>
      </c>
      <c r="BK21" s="334">
        <v>0</v>
      </c>
      <c r="BL21" s="334"/>
      <c r="BM21" s="334"/>
      <c r="BN21" s="334"/>
      <c r="BO21" s="334" t="s">
        <v>963</v>
      </c>
      <c r="BP21" s="338"/>
      <c r="BQ21" s="334"/>
      <c r="BR21" s="334"/>
      <c r="BS21" s="274"/>
      <c r="BT21" s="274"/>
      <c r="BU21" s="274"/>
      <c r="BV21" s="334" t="s">
        <v>963</v>
      </c>
      <c r="BW21" s="334"/>
      <c r="BX21" s="330"/>
      <c r="BY21" s="339" t="s">
        <v>989</v>
      </c>
    </row>
    <row r="22" spans="1:77" x14ac:dyDescent="0.15">
      <c r="A22" s="330">
        <v>159</v>
      </c>
      <c r="B22" s="331">
        <v>43383</v>
      </c>
      <c r="C22" s="332" t="s">
        <v>821</v>
      </c>
      <c r="D22" s="330" t="s">
        <v>837</v>
      </c>
      <c r="E22" s="330"/>
      <c r="F22" s="330" t="s">
        <v>830</v>
      </c>
      <c r="G22" s="344">
        <v>43343</v>
      </c>
      <c r="H22" s="334" t="s">
        <v>387</v>
      </c>
      <c r="I22" s="334" t="s">
        <v>390</v>
      </c>
      <c r="J22" s="334">
        <v>8</v>
      </c>
      <c r="K22" s="330" t="s">
        <v>857</v>
      </c>
      <c r="L22" s="330" t="s">
        <v>620</v>
      </c>
      <c r="M22" s="335">
        <v>121.22727272727271</v>
      </c>
      <c r="N22" s="335">
        <v>24.16363636363636</v>
      </c>
      <c r="O22" s="330"/>
      <c r="P22" s="330"/>
      <c r="Q22" s="336"/>
      <c r="R22" s="330"/>
      <c r="S22" s="336"/>
      <c r="T22" s="330"/>
      <c r="U22" s="330"/>
      <c r="V22" s="336"/>
      <c r="W22" s="336"/>
      <c r="X22" s="330"/>
      <c r="Y22" s="330"/>
      <c r="Z22" s="330"/>
      <c r="AA22" s="330"/>
      <c r="AB22" s="330"/>
      <c r="AC22" s="330"/>
      <c r="AD22" s="330"/>
      <c r="AE22" s="336"/>
      <c r="AF22" s="335">
        <v>17.818181818181817</v>
      </c>
      <c r="AG22" s="330"/>
      <c r="AH22" s="330"/>
      <c r="AI22" s="336"/>
      <c r="AJ22" s="330"/>
      <c r="AK22" s="330"/>
      <c r="AL22" s="330"/>
      <c r="AM22" s="330"/>
      <c r="AN22" s="336"/>
      <c r="AO22" s="337"/>
      <c r="AP22" s="336"/>
      <c r="AQ22" s="339" t="s">
        <v>831</v>
      </c>
      <c r="AR22" s="334" t="s">
        <v>825</v>
      </c>
      <c r="AS22" s="334"/>
      <c r="AT22" s="334"/>
      <c r="AU22" s="334"/>
      <c r="AV22" s="334">
        <v>8</v>
      </c>
      <c r="AW22" s="334"/>
      <c r="AX22" s="334"/>
      <c r="AY22" s="334"/>
      <c r="AZ22" s="334" t="s">
        <v>825</v>
      </c>
      <c r="BA22" s="330"/>
      <c r="BB22" s="334">
        <v>0</v>
      </c>
      <c r="BC22" s="334">
        <v>0</v>
      </c>
      <c r="BD22" s="334">
        <v>0</v>
      </c>
      <c r="BE22" s="334">
        <v>0</v>
      </c>
      <c r="BF22" s="334">
        <v>0</v>
      </c>
      <c r="BG22" s="334">
        <v>0</v>
      </c>
      <c r="BH22" s="334">
        <v>0</v>
      </c>
      <c r="BI22" s="334">
        <v>0</v>
      </c>
      <c r="BJ22" s="334">
        <v>0</v>
      </c>
      <c r="BK22" s="334">
        <v>0</v>
      </c>
      <c r="BL22" s="334"/>
      <c r="BM22" s="334"/>
      <c r="BN22" s="334"/>
      <c r="BO22" s="334" t="s">
        <v>825</v>
      </c>
      <c r="BP22" s="338"/>
      <c r="BQ22" s="334"/>
      <c r="BR22" s="334"/>
      <c r="BS22" s="330"/>
      <c r="BT22" s="330"/>
      <c r="BU22" s="334"/>
      <c r="BV22" s="334" t="s">
        <v>825</v>
      </c>
      <c r="BW22" s="334">
        <v>1</v>
      </c>
      <c r="BX22" s="330"/>
      <c r="BY22" s="339" t="s">
        <v>990</v>
      </c>
    </row>
    <row r="23" spans="1:77" x14ac:dyDescent="0.15">
      <c r="A23" s="330">
        <v>1647</v>
      </c>
      <c r="B23" s="331">
        <v>43383</v>
      </c>
      <c r="C23" s="332" t="s">
        <v>959</v>
      </c>
      <c r="D23" s="330" t="s">
        <v>960</v>
      </c>
      <c r="E23" s="330"/>
      <c r="F23" s="330" t="s">
        <v>987</v>
      </c>
      <c r="G23" s="333">
        <v>43302</v>
      </c>
      <c r="H23" s="334" t="s">
        <v>962</v>
      </c>
      <c r="I23" s="334" t="s">
        <v>963</v>
      </c>
      <c r="J23" s="334">
        <v>9</v>
      </c>
      <c r="K23" s="330" t="s">
        <v>973</v>
      </c>
      <c r="L23" s="330" t="s">
        <v>558</v>
      </c>
      <c r="M23" s="335">
        <v>135.99999999999997</v>
      </c>
      <c r="N23" s="335">
        <v>26.25454545454545</v>
      </c>
      <c r="O23" s="330"/>
      <c r="P23" s="330"/>
      <c r="Q23" s="336"/>
      <c r="R23" s="330"/>
      <c r="S23" s="336"/>
      <c r="T23" s="330"/>
      <c r="U23" s="330"/>
      <c r="V23" s="336"/>
      <c r="W23" s="336"/>
      <c r="X23" s="330"/>
      <c r="Y23" s="330"/>
      <c r="Z23" s="330"/>
      <c r="AA23" s="330"/>
      <c r="AB23" s="330"/>
      <c r="AC23" s="330"/>
      <c r="AD23" s="330"/>
      <c r="AE23" s="336"/>
      <c r="AF23" s="335">
        <v>18.799999999999997</v>
      </c>
      <c r="AG23" s="330"/>
      <c r="AH23" s="330"/>
      <c r="AI23" s="336"/>
      <c r="AJ23" s="330"/>
      <c r="AK23" s="330"/>
      <c r="AL23" s="330"/>
      <c r="AM23" s="330"/>
      <c r="AN23" s="336"/>
      <c r="AO23" s="337"/>
      <c r="AP23" s="336"/>
      <c r="AQ23" s="330" t="s">
        <v>988</v>
      </c>
      <c r="AR23" s="334" t="s">
        <v>963</v>
      </c>
      <c r="AS23" s="334"/>
      <c r="AT23" s="334"/>
      <c r="AU23" s="334"/>
      <c r="AV23" s="334">
        <v>11.5</v>
      </c>
      <c r="AW23" s="334" t="s">
        <v>957</v>
      </c>
      <c r="AX23" s="334">
        <v>5</v>
      </c>
      <c r="AY23" s="334">
        <v>5</v>
      </c>
      <c r="AZ23" s="334" t="s">
        <v>974</v>
      </c>
      <c r="BA23" s="330"/>
      <c r="BB23" s="334">
        <v>0</v>
      </c>
      <c r="BC23" s="334">
        <v>0</v>
      </c>
      <c r="BD23" s="334">
        <v>0</v>
      </c>
      <c r="BE23" s="334">
        <v>0</v>
      </c>
      <c r="BF23" s="334">
        <v>0</v>
      </c>
      <c r="BG23" s="334">
        <v>0</v>
      </c>
      <c r="BH23" s="334">
        <v>0</v>
      </c>
      <c r="BI23" s="334">
        <v>0</v>
      </c>
      <c r="BJ23" s="334">
        <v>0</v>
      </c>
      <c r="BK23" s="334">
        <v>0</v>
      </c>
      <c r="BL23" s="334"/>
      <c r="BM23" s="334"/>
      <c r="BN23" s="334"/>
      <c r="BO23" s="334" t="s">
        <v>963</v>
      </c>
      <c r="BP23" s="338"/>
      <c r="BQ23" s="334"/>
      <c r="BR23" s="334"/>
      <c r="BS23" s="274"/>
      <c r="BT23" s="274"/>
      <c r="BU23" s="274"/>
      <c r="BV23" s="334" t="s">
        <v>963</v>
      </c>
      <c r="BW23" s="334"/>
      <c r="BX23" s="330"/>
      <c r="BY23" s="339" t="s">
        <v>991</v>
      </c>
    </row>
    <row r="24" spans="1:77" x14ac:dyDescent="0.15">
      <c r="A24" s="330">
        <v>2091</v>
      </c>
      <c r="B24" s="331">
        <v>43383</v>
      </c>
      <c r="C24" s="332" t="s">
        <v>821</v>
      </c>
      <c r="D24" s="330" t="s">
        <v>837</v>
      </c>
      <c r="E24" s="330"/>
      <c r="F24" s="330" t="s">
        <v>830</v>
      </c>
      <c r="G24" s="344">
        <v>43350</v>
      </c>
      <c r="H24" s="334" t="s">
        <v>825</v>
      </c>
      <c r="I24" s="334" t="s">
        <v>856</v>
      </c>
      <c r="J24" s="334">
        <v>10</v>
      </c>
      <c r="K24" s="330" t="s">
        <v>875</v>
      </c>
      <c r="L24" s="330" t="s">
        <v>796</v>
      </c>
      <c r="M24" s="335">
        <v>119</v>
      </c>
      <c r="N24" s="335">
        <v>45.672727272727272</v>
      </c>
      <c r="O24" s="330"/>
      <c r="P24" s="330"/>
      <c r="Q24" s="336"/>
      <c r="R24" s="330"/>
      <c r="S24" s="336"/>
      <c r="T24" s="330"/>
      <c r="U24" s="330"/>
      <c r="V24" s="336"/>
      <c r="W24" s="336"/>
      <c r="X24" s="330"/>
      <c r="Y24" s="330"/>
      <c r="Z24" s="330"/>
      <c r="AA24" s="330"/>
      <c r="AB24" s="330"/>
      <c r="AC24" s="330"/>
      <c r="AD24" s="330"/>
      <c r="AE24" s="336"/>
      <c r="AF24" s="335">
        <v>39.781818181818174</v>
      </c>
      <c r="AG24" s="330"/>
      <c r="AH24" s="330"/>
      <c r="AI24" s="336"/>
      <c r="AJ24" s="330"/>
      <c r="AK24" s="330"/>
      <c r="AL24" s="330"/>
      <c r="AM24" s="330"/>
      <c r="AN24" s="336"/>
      <c r="AO24" s="337"/>
      <c r="AP24" s="336"/>
      <c r="AQ24" s="330" t="s">
        <v>831</v>
      </c>
      <c r="AR24" s="334" t="s">
        <v>825</v>
      </c>
      <c r="AS24" s="334"/>
      <c r="AT24" s="334"/>
      <c r="AU24" s="334"/>
      <c r="AV24" s="334"/>
      <c r="AW24" s="334"/>
      <c r="AX24" s="334"/>
      <c r="AY24" s="334"/>
      <c r="AZ24" s="334" t="s">
        <v>825</v>
      </c>
      <c r="BA24" s="330"/>
      <c r="BB24" s="334">
        <v>0</v>
      </c>
      <c r="BC24" s="334">
        <v>15</v>
      </c>
      <c r="BD24" s="334">
        <v>0</v>
      </c>
      <c r="BE24" s="334">
        <v>0</v>
      </c>
      <c r="BF24" s="334">
        <v>0</v>
      </c>
      <c r="BG24" s="334">
        <v>0</v>
      </c>
      <c r="BH24" s="334">
        <v>0</v>
      </c>
      <c r="BI24" s="334">
        <v>0</v>
      </c>
      <c r="BJ24" s="334">
        <v>0</v>
      </c>
      <c r="BK24" s="334">
        <v>0</v>
      </c>
      <c r="BL24" s="334"/>
      <c r="BM24" s="334"/>
      <c r="BN24" s="334"/>
      <c r="BO24" s="334" t="s">
        <v>825</v>
      </c>
      <c r="BP24" s="338"/>
      <c r="BQ24" s="334"/>
      <c r="BR24" s="334"/>
      <c r="BS24" s="274" t="s">
        <v>975</v>
      </c>
      <c r="BT24" s="274" t="s">
        <v>276</v>
      </c>
      <c r="BU24" s="334">
        <v>50</v>
      </c>
      <c r="BV24" s="334" t="s">
        <v>825</v>
      </c>
      <c r="BW24" s="334"/>
      <c r="BX24" s="274" t="s">
        <v>976</v>
      </c>
      <c r="BY24" s="330" t="s">
        <v>992</v>
      </c>
    </row>
    <row r="25" spans="1:77" x14ac:dyDescent="0.15">
      <c r="A25" s="330">
        <v>2025</v>
      </c>
      <c r="B25" s="331">
        <v>43383</v>
      </c>
      <c r="C25" s="332" t="s">
        <v>978</v>
      </c>
      <c r="D25" s="330" t="s">
        <v>970</v>
      </c>
      <c r="E25" s="330"/>
      <c r="F25" s="330" t="s">
        <v>993</v>
      </c>
      <c r="G25" s="333">
        <v>43273</v>
      </c>
      <c r="H25" s="334" t="s">
        <v>962</v>
      </c>
      <c r="I25" s="334" t="s">
        <v>963</v>
      </c>
      <c r="J25" s="334">
        <v>11</v>
      </c>
      <c r="K25" s="330" t="s">
        <v>679</v>
      </c>
      <c r="L25" s="330" t="s">
        <v>882</v>
      </c>
      <c r="M25" s="335">
        <v>151.32727272727271</v>
      </c>
      <c r="N25" s="335">
        <v>39.190909090909088</v>
      </c>
      <c r="O25" s="330"/>
      <c r="P25" s="330"/>
      <c r="Q25" s="336"/>
      <c r="R25" s="330"/>
      <c r="S25" s="336"/>
      <c r="T25" s="330"/>
      <c r="U25" s="330"/>
      <c r="V25" s="336"/>
      <c r="W25" s="336"/>
      <c r="X25" s="330"/>
      <c r="Y25" s="330"/>
      <c r="Z25" s="330"/>
      <c r="AA25" s="330"/>
      <c r="AB25" s="330"/>
      <c r="AC25" s="330"/>
      <c r="AD25" s="330"/>
      <c r="AE25" s="336"/>
      <c r="AF25" s="335">
        <v>32.418181818181814</v>
      </c>
      <c r="AG25" s="330"/>
      <c r="AH25" s="330"/>
      <c r="AI25" s="336"/>
      <c r="AJ25" s="330"/>
      <c r="AK25" s="330"/>
      <c r="AL25" s="330"/>
      <c r="AM25" s="330"/>
      <c r="AN25" s="336"/>
      <c r="AO25" s="337"/>
      <c r="AP25" s="336"/>
      <c r="AQ25" s="339" t="s">
        <v>994</v>
      </c>
      <c r="AR25" s="334" t="s">
        <v>967</v>
      </c>
      <c r="AS25" s="334"/>
      <c r="AT25" s="334"/>
      <c r="AU25" s="334"/>
      <c r="AV25" s="334"/>
      <c r="AW25" s="334"/>
      <c r="AX25" s="334"/>
      <c r="AY25" s="334"/>
      <c r="AZ25" s="334" t="s">
        <v>974</v>
      </c>
      <c r="BA25" s="330"/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/>
      <c r="BM25" s="334"/>
      <c r="BN25" s="334"/>
      <c r="BO25" s="334" t="s">
        <v>967</v>
      </c>
      <c r="BP25" s="338"/>
      <c r="BQ25" s="334"/>
      <c r="BR25" s="334"/>
      <c r="BS25" s="274"/>
      <c r="BT25" s="274"/>
      <c r="BU25" s="334"/>
      <c r="BV25" s="334" t="s">
        <v>967</v>
      </c>
      <c r="BW25" s="334">
        <v>1</v>
      </c>
      <c r="BX25" s="330"/>
      <c r="BY25" s="330" t="s">
        <v>430</v>
      </c>
    </row>
    <row r="26" spans="1:77" x14ac:dyDescent="0.15">
      <c r="A26" s="330">
        <v>1798</v>
      </c>
      <c r="B26" s="331">
        <v>43383</v>
      </c>
      <c r="C26" s="332" t="s">
        <v>978</v>
      </c>
      <c r="D26" s="330" t="s">
        <v>970</v>
      </c>
      <c r="E26" s="330"/>
      <c r="F26" s="330" t="s">
        <v>993</v>
      </c>
      <c r="G26" s="344">
        <v>43256</v>
      </c>
      <c r="H26" s="334" t="s">
        <v>980</v>
      </c>
      <c r="I26" s="334" t="s">
        <v>967</v>
      </c>
      <c r="J26" s="334">
        <v>12</v>
      </c>
      <c r="K26" s="330" t="s">
        <v>981</v>
      </c>
      <c r="L26" s="330" t="s">
        <v>683</v>
      </c>
      <c r="M26" s="335">
        <v>124.99999999999999</v>
      </c>
      <c r="N26" s="335">
        <v>24.499999999999996</v>
      </c>
      <c r="O26" s="330"/>
      <c r="P26" s="330"/>
      <c r="Q26" s="336"/>
      <c r="R26" s="330"/>
      <c r="S26" s="336"/>
      <c r="T26" s="330"/>
      <c r="U26" s="330"/>
      <c r="V26" s="336"/>
      <c r="W26" s="336"/>
      <c r="X26" s="330"/>
      <c r="Y26" s="330"/>
      <c r="Z26" s="330"/>
      <c r="AA26" s="330"/>
      <c r="AB26" s="330"/>
      <c r="AC26" s="330"/>
      <c r="AD26" s="330"/>
      <c r="AE26" s="336"/>
      <c r="AF26" s="335">
        <v>18.2</v>
      </c>
      <c r="AG26" s="330"/>
      <c r="AH26" s="330"/>
      <c r="AI26" s="336"/>
      <c r="AJ26" s="330"/>
      <c r="AK26" s="330"/>
      <c r="AL26" s="330"/>
      <c r="AM26" s="330"/>
      <c r="AN26" s="336"/>
      <c r="AO26" s="337"/>
      <c r="AP26" s="336"/>
      <c r="AQ26" s="330" t="s">
        <v>994</v>
      </c>
      <c r="AR26" s="334" t="s">
        <v>967</v>
      </c>
      <c r="AS26" s="334"/>
      <c r="AT26" s="334"/>
      <c r="AU26" s="334"/>
      <c r="AV26" s="334">
        <v>6</v>
      </c>
      <c r="AW26" s="334"/>
      <c r="AX26" s="334"/>
      <c r="AY26" s="334"/>
      <c r="AZ26" s="334" t="s">
        <v>967</v>
      </c>
      <c r="BA26" s="330"/>
      <c r="BB26" s="334">
        <v>0</v>
      </c>
      <c r="BC26" s="334">
        <v>0</v>
      </c>
      <c r="BD26" s="334">
        <v>0</v>
      </c>
      <c r="BE26" s="334">
        <v>0</v>
      </c>
      <c r="BF26" s="334">
        <v>0</v>
      </c>
      <c r="BG26" s="334">
        <v>0</v>
      </c>
      <c r="BH26" s="334">
        <v>0</v>
      </c>
      <c r="BI26" s="334">
        <v>0</v>
      </c>
      <c r="BJ26" s="334">
        <v>0</v>
      </c>
      <c r="BK26" s="334">
        <v>0</v>
      </c>
      <c r="BL26" s="334"/>
      <c r="BM26" s="334"/>
      <c r="BN26" s="334"/>
      <c r="BO26" s="334" t="s">
        <v>967</v>
      </c>
      <c r="BP26" s="338"/>
      <c r="BQ26" s="334"/>
      <c r="BR26" s="334"/>
      <c r="BS26" s="274"/>
      <c r="BT26" s="274"/>
      <c r="BU26" s="334"/>
      <c r="BV26" s="334" t="s">
        <v>967</v>
      </c>
      <c r="BW26" s="334">
        <v>1</v>
      </c>
      <c r="BX26" s="330"/>
      <c r="BY26" s="330" t="s">
        <v>995</v>
      </c>
    </row>
    <row r="27" spans="1:77" x14ac:dyDescent="0.15">
      <c r="A27" s="330">
        <v>1913</v>
      </c>
      <c r="B27" s="331">
        <v>43383</v>
      </c>
      <c r="C27" s="332" t="s">
        <v>821</v>
      </c>
      <c r="D27" s="330" t="s">
        <v>837</v>
      </c>
      <c r="E27" s="330"/>
      <c r="F27" s="330" t="s">
        <v>916</v>
      </c>
      <c r="G27" s="333">
        <v>43284</v>
      </c>
      <c r="H27" s="334" t="s">
        <v>824</v>
      </c>
      <c r="I27" s="334" t="s">
        <v>825</v>
      </c>
      <c r="J27" s="334">
        <v>1</v>
      </c>
      <c r="K27" s="330" t="s">
        <v>838</v>
      </c>
      <c r="L27" s="330" t="s">
        <v>949</v>
      </c>
      <c r="M27" s="335">
        <v>120.03636363636362</v>
      </c>
      <c r="N27" s="335">
        <v>28.7</v>
      </c>
      <c r="O27" s="330"/>
      <c r="P27" s="330"/>
      <c r="Q27" s="336"/>
      <c r="R27" s="330"/>
      <c r="S27" s="336"/>
      <c r="T27" s="330"/>
      <c r="U27" s="330"/>
      <c r="V27" s="336"/>
      <c r="W27" s="335">
        <v>22.963636363636365</v>
      </c>
      <c r="X27" s="330"/>
      <c r="Y27" s="330"/>
      <c r="Z27" s="330"/>
      <c r="AA27" s="330"/>
      <c r="AB27" s="330"/>
      <c r="AC27" s="330"/>
      <c r="AD27" s="330"/>
      <c r="AE27" s="336"/>
      <c r="AF27" s="336"/>
      <c r="AG27" s="330"/>
      <c r="AH27" s="330"/>
      <c r="AI27" s="336"/>
      <c r="AJ27" s="330"/>
      <c r="AK27" s="330"/>
      <c r="AL27" s="330"/>
      <c r="AM27" s="330"/>
      <c r="AN27" s="336"/>
      <c r="AO27" s="337"/>
      <c r="AP27" s="336"/>
      <c r="AQ27" s="339" t="s">
        <v>917</v>
      </c>
      <c r="AR27" s="334" t="s">
        <v>825</v>
      </c>
      <c r="AS27" s="334"/>
      <c r="AT27" s="334"/>
      <c r="AU27" s="334"/>
      <c r="AV27" s="334">
        <v>5</v>
      </c>
      <c r="AW27" s="334"/>
      <c r="AX27" s="334"/>
      <c r="AY27" s="334"/>
      <c r="AZ27" s="334" t="s">
        <v>840</v>
      </c>
      <c r="BA27" s="330"/>
      <c r="BB27" s="334">
        <v>0</v>
      </c>
      <c r="BC27" s="334">
        <v>0</v>
      </c>
      <c r="BD27" s="334">
        <v>0</v>
      </c>
      <c r="BE27" s="334">
        <v>0</v>
      </c>
      <c r="BF27" s="334">
        <v>0</v>
      </c>
      <c r="BG27" s="334">
        <v>0</v>
      </c>
      <c r="BH27" s="334">
        <v>0</v>
      </c>
      <c r="BI27" s="334">
        <v>0</v>
      </c>
      <c r="BJ27" s="334">
        <v>0</v>
      </c>
      <c r="BK27" s="334">
        <v>0</v>
      </c>
      <c r="BL27" s="334"/>
      <c r="BM27" s="334"/>
      <c r="BN27" s="334">
        <v>12</v>
      </c>
      <c r="BO27" s="334" t="s">
        <v>825</v>
      </c>
      <c r="BP27" s="338"/>
      <c r="BQ27" s="334"/>
      <c r="BR27" s="334"/>
      <c r="BS27" s="330"/>
      <c r="BT27" s="330"/>
      <c r="BU27" s="334"/>
      <c r="BV27" s="334" t="s">
        <v>825</v>
      </c>
      <c r="BW27" s="334"/>
      <c r="BX27" s="330" t="s">
        <v>841</v>
      </c>
      <c r="BY27" s="274" t="s">
        <v>996</v>
      </c>
    </row>
    <row r="28" spans="1:77" x14ac:dyDescent="0.15">
      <c r="A28" s="330">
        <v>407</v>
      </c>
      <c r="B28" s="331">
        <v>43383</v>
      </c>
      <c r="C28" s="332" t="s">
        <v>26</v>
      </c>
      <c r="D28" s="330" t="s">
        <v>114</v>
      </c>
      <c r="E28" s="330"/>
      <c r="F28" s="330" t="s">
        <v>115</v>
      </c>
      <c r="G28" s="333">
        <v>43281</v>
      </c>
      <c r="H28" s="334" t="s">
        <v>387</v>
      </c>
      <c r="I28" s="334" t="s">
        <v>390</v>
      </c>
      <c r="J28" s="334">
        <v>2</v>
      </c>
      <c r="K28" s="330" t="s">
        <v>110</v>
      </c>
      <c r="L28" s="330" t="s">
        <v>951</v>
      </c>
      <c r="M28" s="335">
        <v>149.89999999999998</v>
      </c>
      <c r="N28" s="335">
        <v>28.663636363636364</v>
      </c>
      <c r="O28" s="330"/>
      <c r="P28" s="330"/>
      <c r="Q28" s="336"/>
      <c r="R28" s="330"/>
      <c r="S28" s="336"/>
      <c r="T28" s="330"/>
      <c r="U28" s="330"/>
      <c r="V28" s="336"/>
      <c r="W28" s="335">
        <v>22.463636363636361</v>
      </c>
      <c r="X28" s="330"/>
      <c r="Y28" s="330"/>
      <c r="Z28" s="330"/>
      <c r="AA28" s="330"/>
      <c r="AB28" s="330"/>
      <c r="AC28" s="330"/>
      <c r="AD28" s="330"/>
      <c r="AE28" s="336"/>
      <c r="AF28" s="336"/>
      <c r="AG28" s="330"/>
      <c r="AH28" s="330"/>
      <c r="AI28" s="336"/>
      <c r="AJ28" s="330"/>
      <c r="AK28" s="330"/>
      <c r="AL28" s="330"/>
      <c r="AM28" s="330"/>
      <c r="AN28" s="336"/>
      <c r="AO28" s="337"/>
      <c r="AP28" s="336"/>
      <c r="AQ28" s="330" t="s">
        <v>117</v>
      </c>
      <c r="AR28" s="334" t="s">
        <v>30</v>
      </c>
      <c r="AS28" s="334"/>
      <c r="AT28" s="334"/>
      <c r="AU28" s="334"/>
      <c r="AV28" s="334">
        <v>5.2</v>
      </c>
      <c r="AW28" s="334"/>
      <c r="AX28" s="334"/>
      <c r="AY28" s="334"/>
      <c r="AZ28" s="334" t="s">
        <v>34</v>
      </c>
      <c r="BA28" s="330"/>
      <c r="BB28" s="334">
        <v>0</v>
      </c>
      <c r="BC28" s="334">
        <v>0</v>
      </c>
      <c r="BD28" s="334">
        <v>2</v>
      </c>
      <c r="BE28" s="334">
        <v>0</v>
      </c>
      <c r="BF28" s="334">
        <v>0</v>
      </c>
      <c r="BG28" s="334">
        <v>0</v>
      </c>
      <c r="BH28" s="334">
        <v>0</v>
      </c>
      <c r="BI28" s="334">
        <v>0</v>
      </c>
      <c r="BJ28" s="334">
        <v>0</v>
      </c>
      <c r="BK28" s="334">
        <v>0</v>
      </c>
      <c r="BL28" s="334"/>
      <c r="BM28" s="334"/>
      <c r="BN28" s="334"/>
      <c r="BO28" s="334" t="s">
        <v>30</v>
      </c>
      <c r="BP28" s="338"/>
      <c r="BQ28" s="334"/>
      <c r="BR28" s="334"/>
      <c r="BS28" s="330"/>
      <c r="BT28" s="330"/>
      <c r="BU28" s="334"/>
      <c r="BV28" s="334" t="s">
        <v>30</v>
      </c>
      <c r="BW28" s="334"/>
      <c r="BX28" s="330"/>
      <c r="BY28" s="339" t="s">
        <v>641</v>
      </c>
    </row>
    <row r="29" spans="1:77" x14ac:dyDescent="0.15">
      <c r="A29" s="330">
        <v>673</v>
      </c>
      <c r="B29" s="331">
        <v>43383</v>
      </c>
      <c r="C29" s="332" t="s">
        <v>325</v>
      </c>
      <c r="D29" s="330" t="s">
        <v>326</v>
      </c>
      <c r="E29" s="330"/>
      <c r="F29" s="330" t="s">
        <v>402</v>
      </c>
      <c r="G29" s="333">
        <v>43356</v>
      </c>
      <c r="H29" s="334" t="s">
        <v>342</v>
      </c>
      <c r="I29" s="334" t="s">
        <v>328</v>
      </c>
      <c r="J29" s="334">
        <v>3</v>
      </c>
      <c r="K29" s="330" t="s">
        <v>348</v>
      </c>
      <c r="L29" s="330" t="s">
        <v>952</v>
      </c>
      <c r="M29" s="335">
        <v>127.3</v>
      </c>
      <c r="N29" s="335">
        <v>33.118181818181817</v>
      </c>
      <c r="O29" s="330"/>
      <c r="P29" s="330"/>
      <c r="Q29" s="336"/>
      <c r="R29" s="330"/>
      <c r="S29" s="336"/>
      <c r="T29" s="330"/>
      <c r="U29" s="330"/>
      <c r="V29" s="336"/>
      <c r="W29" s="335">
        <v>27.254545454545454</v>
      </c>
      <c r="X29" s="330"/>
      <c r="Y29" s="330"/>
      <c r="Z29" s="330"/>
      <c r="AA29" s="330"/>
      <c r="AB29" s="330"/>
      <c r="AC29" s="330"/>
      <c r="AD29" s="330"/>
      <c r="AE29" s="336"/>
      <c r="AF29" s="336"/>
      <c r="AG29" s="330"/>
      <c r="AH29" s="330"/>
      <c r="AI29" s="336"/>
      <c r="AJ29" s="330"/>
      <c r="AK29" s="330"/>
      <c r="AL29" s="330"/>
      <c r="AM29" s="330"/>
      <c r="AN29" s="336"/>
      <c r="AO29" s="337"/>
      <c r="AP29" s="336"/>
      <c r="AQ29" s="339" t="s">
        <v>403</v>
      </c>
      <c r="AR29" s="334" t="s">
        <v>328</v>
      </c>
      <c r="AS29" s="334"/>
      <c r="AT29" s="334"/>
      <c r="AU29" s="334"/>
      <c r="AV29" s="334">
        <v>7.26</v>
      </c>
      <c r="AW29" s="334"/>
      <c r="AX29" s="334"/>
      <c r="AY29" s="334"/>
      <c r="AZ29" s="334" t="s">
        <v>334</v>
      </c>
      <c r="BA29" s="330"/>
      <c r="BB29" s="334">
        <v>5</v>
      </c>
      <c r="BC29" s="334">
        <v>0</v>
      </c>
      <c r="BD29" s="334">
        <v>0</v>
      </c>
      <c r="BE29" s="334">
        <v>0</v>
      </c>
      <c r="BF29" s="334">
        <v>0</v>
      </c>
      <c r="BG29" s="334">
        <v>0</v>
      </c>
      <c r="BH29" s="334">
        <v>0</v>
      </c>
      <c r="BI29" s="334">
        <v>0</v>
      </c>
      <c r="BJ29" s="334">
        <v>0</v>
      </c>
      <c r="BK29" s="334">
        <v>0</v>
      </c>
      <c r="BL29" s="334"/>
      <c r="BM29" s="334"/>
      <c r="BN29" s="334">
        <v>24</v>
      </c>
      <c r="BO29" s="334" t="s">
        <v>328</v>
      </c>
      <c r="BP29" s="338"/>
      <c r="BQ29" s="334"/>
      <c r="BR29" s="334"/>
      <c r="BS29" s="330"/>
      <c r="BT29" s="330"/>
      <c r="BU29" s="334"/>
      <c r="BV29" s="334" t="s">
        <v>328</v>
      </c>
      <c r="BW29" s="334"/>
      <c r="BX29" s="330"/>
      <c r="BY29" s="330" t="s">
        <v>430</v>
      </c>
    </row>
    <row r="30" spans="1:77" x14ac:dyDescent="0.15">
      <c r="A30" s="330">
        <v>1317</v>
      </c>
      <c r="B30" s="331">
        <v>43383</v>
      </c>
      <c r="C30" s="332" t="s">
        <v>821</v>
      </c>
      <c r="D30" s="330" t="s">
        <v>837</v>
      </c>
      <c r="E30" s="330"/>
      <c r="F30" s="330" t="s">
        <v>916</v>
      </c>
      <c r="G30" s="333">
        <v>43281</v>
      </c>
      <c r="H30" s="334" t="s">
        <v>824</v>
      </c>
      <c r="I30" s="334" t="s">
        <v>825</v>
      </c>
      <c r="J30" s="334">
        <v>4</v>
      </c>
      <c r="K30" s="330" t="s">
        <v>845</v>
      </c>
      <c r="L30" s="330" t="s">
        <v>846</v>
      </c>
      <c r="M30" s="335">
        <v>123.10909090909088</v>
      </c>
      <c r="N30" s="335">
        <v>25.590909090909086</v>
      </c>
      <c r="O30" s="330"/>
      <c r="P30" s="330"/>
      <c r="Q30" s="336"/>
      <c r="R30" s="330"/>
      <c r="S30" s="336"/>
      <c r="T30" s="330"/>
      <c r="U30" s="330"/>
      <c r="V30" s="336"/>
      <c r="W30" s="335">
        <v>21.918181818181814</v>
      </c>
      <c r="X30" s="330"/>
      <c r="Y30" s="330"/>
      <c r="Z30" s="330"/>
      <c r="AA30" s="330"/>
      <c r="AB30" s="330"/>
      <c r="AC30" s="330"/>
      <c r="AD30" s="330"/>
      <c r="AE30" s="336"/>
      <c r="AF30" s="336"/>
      <c r="AG30" s="330"/>
      <c r="AH30" s="330"/>
      <c r="AI30" s="336"/>
      <c r="AJ30" s="330"/>
      <c r="AK30" s="330"/>
      <c r="AL30" s="330"/>
      <c r="AM30" s="330"/>
      <c r="AN30" s="330"/>
      <c r="AO30" s="337"/>
      <c r="AP30" s="336"/>
      <c r="AQ30" s="339" t="s">
        <v>917</v>
      </c>
      <c r="AR30" s="334" t="s">
        <v>825</v>
      </c>
      <c r="AS30" s="334"/>
      <c r="AT30" s="334"/>
      <c r="AU30" s="334"/>
      <c r="AV30" s="334">
        <v>5</v>
      </c>
      <c r="AW30" s="334"/>
      <c r="AX30" s="334"/>
      <c r="AY30" s="334"/>
      <c r="AZ30" s="334" t="s">
        <v>840</v>
      </c>
      <c r="BA30" s="330"/>
      <c r="BB30" s="334">
        <v>0</v>
      </c>
      <c r="BC30" s="334">
        <v>0</v>
      </c>
      <c r="BD30" s="334">
        <v>0</v>
      </c>
      <c r="BE30" s="334">
        <v>0</v>
      </c>
      <c r="BF30" s="334">
        <v>0</v>
      </c>
      <c r="BG30" s="334">
        <v>0</v>
      </c>
      <c r="BH30" s="334">
        <v>0</v>
      </c>
      <c r="BI30" s="334">
        <v>0</v>
      </c>
      <c r="BJ30" s="334">
        <v>0</v>
      </c>
      <c r="BK30" s="334">
        <v>0</v>
      </c>
      <c r="BL30" s="334"/>
      <c r="BM30" s="334"/>
      <c r="BN30" s="334">
        <v>12</v>
      </c>
      <c r="BO30" s="334" t="s">
        <v>825</v>
      </c>
      <c r="BP30" s="338"/>
      <c r="BQ30" s="334"/>
      <c r="BR30" s="334"/>
      <c r="BS30" s="330"/>
      <c r="BT30" s="330"/>
      <c r="BU30" s="334"/>
      <c r="BV30" s="334" t="s">
        <v>825</v>
      </c>
      <c r="BW30" s="334"/>
      <c r="BX30" s="330"/>
      <c r="BY30" s="330" t="s">
        <v>997</v>
      </c>
    </row>
    <row r="31" spans="1:77" x14ac:dyDescent="0.15">
      <c r="A31" s="330">
        <v>1479</v>
      </c>
      <c r="B31" s="331">
        <v>43383</v>
      </c>
      <c r="C31" s="332" t="s">
        <v>821</v>
      </c>
      <c r="D31" s="330" t="s">
        <v>837</v>
      </c>
      <c r="E31" s="330"/>
      <c r="F31" s="330" t="s">
        <v>921</v>
      </c>
      <c r="G31" s="333">
        <v>43266</v>
      </c>
      <c r="H31" s="334" t="s">
        <v>824</v>
      </c>
      <c r="I31" s="334" t="s">
        <v>825</v>
      </c>
      <c r="J31" s="334">
        <v>5</v>
      </c>
      <c r="K31" s="330" t="s">
        <v>848</v>
      </c>
      <c r="L31" s="330" t="s">
        <v>955</v>
      </c>
      <c r="M31" s="335">
        <v>170.88181818181818</v>
      </c>
      <c r="N31" s="335">
        <v>26.909090909090907</v>
      </c>
      <c r="O31" s="330"/>
      <c r="P31" s="330"/>
      <c r="Q31" s="336"/>
      <c r="R31" s="330"/>
      <c r="S31" s="336"/>
      <c r="T31" s="330"/>
      <c r="U31" s="330"/>
      <c r="V31" s="336"/>
      <c r="W31" s="335">
        <v>20.209090909090907</v>
      </c>
      <c r="X31" s="335"/>
      <c r="Y31" s="335"/>
      <c r="Z31" s="335"/>
      <c r="AA31" s="335"/>
      <c r="AB31" s="335"/>
      <c r="AC31" s="335"/>
      <c r="AD31" s="335"/>
      <c r="AE31" s="336"/>
      <c r="AF31" s="336"/>
      <c r="AG31" s="330"/>
      <c r="AH31" s="330"/>
      <c r="AI31" s="336"/>
      <c r="AJ31" s="330"/>
      <c r="AK31" s="330"/>
      <c r="AL31" s="330"/>
      <c r="AM31" s="330"/>
      <c r="AN31" s="336"/>
      <c r="AO31" s="337"/>
      <c r="AP31" s="336"/>
      <c r="AQ31" s="330" t="s">
        <v>917</v>
      </c>
      <c r="AR31" s="334" t="s">
        <v>825</v>
      </c>
      <c r="AS31" s="334"/>
      <c r="AT31" s="334"/>
      <c r="AU31" s="334"/>
      <c r="AV31" s="334">
        <v>3.5</v>
      </c>
      <c r="AW31" s="334"/>
      <c r="AX31" s="334"/>
      <c r="AY31" s="334"/>
      <c r="AZ31" s="334" t="s">
        <v>840</v>
      </c>
      <c r="BA31" s="330"/>
      <c r="BB31" s="334">
        <v>0</v>
      </c>
      <c r="BC31" s="334">
        <v>0</v>
      </c>
      <c r="BD31" s="334">
        <v>0</v>
      </c>
      <c r="BE31" s="334">
        <v>0</v>
      </c>
      <c r="BF31" s="334">
        <v>0</v>
      </c>
      <c r="BG31" s="334">
        <v>0</v>
      </c>
      <c r="BH31" s="334">
        <v>0</v>
      </c>
      <c r="BI31" s="334">
        <v>0</v>
      </c>
      <c r="BJ31" s="334">
        <v>0</v>
      </c>
      <c r="BK31" s="334">
        <v>0</v>
      </c>
      <c r="BL31" s="334"/>
      <c r="BM31" s="334"/>
      <c r="BN31" s="334"/>
      <c r="BO31" s="334" t="s">
        <v>825</v>
      </c>
      <c r="BP31" s="338"/>
      <c r="BQ31" s="334"/>
      <c r="BR31" s="334"/>
      <c r="BS31" s="274"/>
      <c r="BT31" s="274"/>
      <c r="BU31" s="334"/>
      <c r="BV31" s="334" t="s">
        <v>825</v>
      </c>
      <c r="BW31" s="334">
        <v>1</v>
      </c>
      <c r="BX31" s="274"/>
      <c r="BY31" s="341" t="s">
        <v>998</v>
      </c>
    </row>
    <row r="32" spans="1:77" x14ac:dyDescent="0.15">
      <c r="A32" s="330">
        <v>576</v>
      </c>
      <c r="B32" s="331">
        <v>43383</v>
      </c>
      <c r="C32" s="332" t="s">
        <v>325</v>
      </c>
      <c r="D32" s="330" t="s">
        <v>326</v>
      </c>
      <c r="E32" s="330"/>
      <c r="F32" s="330" t="s">
        <v>402</v>
      </c>
      <c r="G32" s="333">
        <v>43312</v>
      </c>
      <c r="H32" s="334" t="s">
        <v>342</v>
      </c>
      <c r="I32" s="334" t="s">
        <v>328</v>
      </c>
      <c r="J32" s="334">
        <v>6</v>
      </c>
      <c r="K32" s="330" t="s">
        <v>371</v>
      </c>
      <c r="L32" s="330" t="s">
        <v>472</v>
      </c>
      <c r="M32" s="335">
        <v>98.181818181818173</v>
      </c>
      <c r="N32" s="335">
        <v>28.18181818181818</v>
      </c>
      <c r="O32" s="330"/>
      <c r="P32" s="330"/>
      <c r="Q32" s="336"/>
      <c r="R32" s="330"/>
      <c r="S32" s="336"/>
      <c r="T32" s="330"/>
      <c r="U32" s="330"/>
      <c r="V32" s="336"/>
      <c r="W32" s="335">
        <v>20.909090909090907</v>
      </c>
      <c r="X32" s="330"/>
      <c r="Y32" s="330"/>
      <c r="Z32" s="330"/>
      <c r="AA32" s="330"/>
      <c r="AB32" s="330"/>
      <c r="AC32" s="330"/>
      <c r="AD32" s="330"/>
      <c r="AE32" s="336"/>
      <c r="AF32" s="336"/>
      <c r="AG32" s="330"/>
      <c r="AH32" s="330"/>
      <c r="AI32" s="336"/>
      <c r="AJ32" s="330"/>
      <c r="AK32" s="330"/>
      <c r="AL32" s="330"/>
      <c r="AM32" s="330"/>
      <c r="AN32" s="336"/>
      <c r="AO32" s="337"/>
      <c r="AP32" s="336"/>
      <c r="AQ32" s="330" t="s">
        <v>403</v>
      </c>
      <c r="AR32" s="334" t="s">
        <v>328</v>
      </c>
      <c r="AS32" s="334"/>
      <c r="AT32" s="334"/>
      <c r="AU32" s="334"/>
      <c r="AV32" s="334">
        <v>10.199999999999999</v>
      </c>
      <c r="AW32" s="334" t="s">
        <v>957</v>
      </c>
      <c r="AX32" s="334">
        <v>10</v>
      </c>
      <c r="AY32" s="334">
        <v>6</v>
      </c>
      <c r="AZ32" s="334" t="s">
        <v>334</v>
      </c>
      <c r="BA32" s="330"/>
      <c r="BB32" s="334">
        <v>0</v>
      </c>
      <c r="BC32" s="334">
        <v>0</v>
      </c>
      <c r="BD32" s="334">
        <v>0</v>
      </c>
      <c r="BE32" s="334">
        <v>0</v>
      </c>
      <c r="BF32" s="334">
        <v>0</v>
      </c>
      <c r="BG32" s="334">
        <v>0</v>
      </c>
      <c r="BH32" s="334">
        <v>0</v>
      </c>
      <c r="BI32" s="334">
        <v>0</v>
      </c>
      <c r="BJ32" s="334">
        <v>0</v>
      </c>
      <c r="BK32" s="334">
        <v>0</v>
      </c>
      <c r="BL32" s="334"/>
      <c r="BM32" s="334"/>
      <c r="BN32" s="334"/>
      <c r="BO32" s="334" t="s">
        <v>328</v>
      </c>
      <c r="BP32" s="342">
        <v>163.58181818181816</v>
      </c>
      <c r="BQ32" s="334"/>
      <c r="BR32" s="343"/>
      <c r="BS32" s="274"/>
      <c r="BT32" s="274"/>
      <c r="BU32" s="274"/>
      <c r="BV32" s="334" t="s">
        <v>328</v>
      </c>
      <c r="BW32" s="334"/>
      <c r="BX32" s="330"/>
      <c r="BY32" s="330" t="s">
        <v>999</v>
      </c>
    </row>
    <row r="33" spans="1:77" x14ac:dyDescent="0.15">
      <c r="A33" s="330">
        <v>2031</v>
      </c>
      <c r="B33" s="331">
        <v>43383</v>
      </c>
      <c r="C33" s="332" t="s">
        <v>959</v>
      </c>
      <c r="D33" s="330" t="s">
        <v>960</v>
      </c>
      <c r="E33" s="330"/>
      <c r="F33" s="330" t="s">
        <v>1000</v>
      </c>
      <c r="G33" s="333">
        <v>43281</v>
      </c>
      <c r="H33" s="334" t="s">
        <v>962</v>
      </c>
      <c r="I33" s="334" t="s">
        <v>963</v>
      </c>
      <c r="J33" s="334">
        <v>7</v>
      </c>
      <c r="K33" s="330" t="s">
        <v>964</v>
      </c>
      <c r="L33" s="330" t="s">
        <v>965</v>
      </c>
      <c r="M33" s="335">
        <v>139.22727272727272</v>
      </c>
      <c r="N33" s="335">
        <v>27.4</v>
      </c>
      <c r="O33" s="330"/>
      <c r="P33" s="330"/>
      <c r="Q33" s="336"/>
      <c r="R33" s="330"/>
      <c r="S33" s="336"/>
      <c r="T33" s="330"/>
      <c r="U33" s="330"/>
      <c r="V33" s="336"/>
      <c r="W33" s="335">
        <v>22.309090909090905</v>
      </c>
      <c r="X33" s="330"/>
      <c r="Y33" s="330"/>
      <c r="Z33" s="330"/>
      <c r="AA33" s="330"/>
      <c r="AB33" s="330"/>
      <c r="AC33" s="330"/>
      <c r="AD33" s="330"/>
      <c r="AE33" s="336"/>
      <c r="AF33" s="336"/>
      <c r="AG33" s="330"/>
      <c r="AH33" s="330"/>
      <c r="AI33" s="336"/>
      <c r="AJ33" s="330"/>
      <c r="AK33" s="330"/>
      <c r="AL33" s="330"/>
      <c r="AM33" s="330"/>
      <c r="AN33" s="336"/>
      <c r="AO33" s="337"/>
      <c r="AP33" s="336"/>
      <c r="AQ33" s="339" t="s">
        <v>1001</v>
      </c>
      <c r="AR33" s="334" t="s">
        <v>963</v>
      </c>
      <c r="AS33" s="334"/>
      <c r="AT33" s="334"/>
      <c r="AU33" s="334"/>
      <c r="AV33" s="334">
        <v>7</v>
      </c>
      <c r="AW33" s="334"/>
      <c r="AX33" s="334"/>
      <c r="AY33" s="334"/>
      <c r="AZ33" s="334" t="s">
        <v>967</v>
      </c>
      <c r="BA33" s="330"/>
      <c r="BB33" s="334">
        <v>0</v>
      </c>
      <c r="BC33" s="334">
        <v>0</v>
      </c>
      <c r="BD33" s="334">
        <v>0</v>
      </c>
      <c r="BE33" s="334">
        <v>0</v>
      </c>
      <c r="BF33" s="334">
        <v>0</v>
      </c>
      <c r="BG33" s="334">
        <v>0</v>
      </c>
      <c r="BH33" s="334">
        <v>0</v>
      </c>
      <c r="BI33" s="334">
        <v>0</v>
      </c>
      <c r="BJ33" s="334">
        <v>0</v>
      </c>
      <c r="BK33" s="334">
        <v>0</v>
      </c>
      <c r="BL33" s="334"/>
      <c r="BM33" s="334"/>
      <c r="BN33" s="334"/>
      <c r="BO33" s="334" t="s">
        <v>963</v>
      </c>
      <c r="BP33" s="338"/>
      <c r="BQ33" s="334"/>
      <c r="BR33" s="334"/>
      <c r="BS33" s="274"/>
      <c r="BT33" s="274"/>
      <c r="BU33" s="274"/>
      <c r="BV33" s="334" t="s">
        <v>963</v>
      </c>
      <c r="BW33" s="334"/>
      <c r="BX33" s="330"/>
      <c r="BY33" s="330" t="s">
        <v>1002</v>
      </c>
    </row>
    <row r="34" spans="1:77" x14ac:dyDescent="0.15">
      <c r="A34" s="330">
        <v>162</v>
      </c>
      <c r="B34" s="331">
        <v>43383</v>
      </c>
      <c r="C34" s="332" t="s">
        <v>821</v>
      </c>
      <c r="D34" s="330" t="s">
        <v>837</v>
      </c>
      <c r="E34" s="330"/>
      <c r="F34" s="330" t="s">
        <v>916</v>
      </c>
      <c r="G34" s="344">
        <v>43343</v>
      </c>
      <c r="H34" s="334" t="s">
        <v>387</v>
      </c>
      <c r="I34" s="334" t="s">
        <v>390</v>
      </c>
      <c r="J34" s="334">
        <v>8</v>
      </c>
      <c r="K34" s="330" t="s">
        <v>857</v>
      </c>
      <c r="L34" s="330" t="s">
        <v>620</v>
      </c>
      <c r="M34" s="335">
        <v>120.32727272727273</v>
      </c>
      <c r="N34" s="335">
        <v>29.799999999999997</v>
      </c>
      <c r="O34" s="330"/>
      <c r="P34" s="330"/>
      <c r="Q34" s="336"/>
      <c r="R34" s="330"/>
      <c r="S34" s="336"/>
      <c r="T34" s="330"/>
      <c r="U34" s="330"/>
      <c r="V34" s="336"/>
      <c r="W34" s="335">
        <v>24.018181818181819</v>
      </c>
      <c r="X34" s="330"/>
      <c r="Y34" s="330"/>
      <c r="Z34" s="330"/>
      <c r="AA34" s="330"/>
      <c r="AB34" s="330"/>
      <c r="AC34" s="330"/>
      <c r="AD34" s="330"/>
      <c r="AE34" s="336"/>
      <c r="AF34" s="336"/>
      <c r="AG34" s="330"/>
      <c r="AH34" s="330"/>
      <c r="AI34" s="336"/>
      <c r="AJ34" s="330"/>
      <c r="AK34" s="330"/>
      <c r="AL34" s="330"/>
      <c r="AM34" s="330"/>
      <c r="AN34" s="336"/>
      <c r="AO34" s="337"/>
      <c r="AP34" s="336"/>
      <c r="AQ34" s="330" t="s">
        <v>917</v>
      </c>
      <c r="AR34" s="334" t="s">
        <v>825</v>
      </c>
      <c r="AS34" s="334"/>
      <c r="AT34" s="334"/>
      <c r="AU34" s="334"/>
      <c r="AV34" s="334">
        <v>8</v>
      </c>
      <c r="AW34" s="334"/>
      <c r="AX34" s="334"/>
      <c r="AY34" s="334"/>
      <c r="AZ34" s="334" t="s">
        <v>825</v>
      </c>
      <c r="BA34" s="330"/>
      <c r="BB34" s="334">
        <v>0</v>
      </c>
      <c r="BC34" s="334">
        <v>0</v>
      </c>
      <c r="BD34" s="334">
        <v>0</v>
      </c>
      <c r="BE34" s="334">
        <v>0</v>
      </c>
      <c r="BF34" s="334">
        <v>0</v>
      </c>
      <c r="BG34" s="334">
        <v>0</v>
      </c>
      <c r="BH34" s="334">
        <v>0</v>
      </c>
      <c r="BI34" s="334">
        <v>0</v>
      </c>
      <c r="BJ34" s="334">
        <v>0</v>
      </c>
      <c r="BK34" s="334">
        <v>0</v>
      </c>
      <c r="BL34" s="334"/>
      <c r="BM34" s="334"/>
      <c r="BN34" s="334"/>
      <c r="BO34" s="334" t="s">
        <v>825</v>
      </c>
      <c r="BP34" s="338"/>
      <c r="BQ34" s="334"/>
      <c r="BR34" s="334"/>
      <c r="BS34" s="330"/>
      <c r="BT34" s="330"/>
      <c r="BU34" s="334"/>
      <c r="BV34" s="334" t="s">
        <v>825</v>
      </c>
      <c r="BW34" s="334">
        <v>1</v>
      </c>
      <c r="BX34" s="330"/>
      <c r="BY34" s="330" t="s">
        <v>1003</v>
      </c>
    </row>
    <row r="35" spans="1:77" x14ac:dyDescent="0.15">
      <c r="A35" s="330">
        <v>1650</v>
      </c>
      <c r="B35" s="331">
        <v>43383</v>
      </c>
      <c r="C35" s="332" t="s">
        <v>959</v>
      </c>
      <c r="D35" s="330" t="s">
        <v>960</v>
      </c>
      <c r="E35" s="330"/>
      <c r="F35" s="330" t="s">
        <v>1000</v>
      </c>
      <c r="G35" s="333">
        <v>43302</v>
      </c>
      <c r="H35" s="334" t="s">
        <v>962</v>
      </c>
      <c r="I35" s="334" t="s">
        <v>963</v>
      </c>
      <c r="J35" s="334">
        <v>9</v>
      </c>
      <c r="K35" s="330" t="s">
        <v>973</v>
      </c>
      <c r="L35" s="330" t="s">
        <v>558</v>
      </c>
      <c r="M35" s="335">
        <v>135.99999999999997</v>
      </c>
      <c r="N35" s="335">
        <v>28.25454545454545</v>
      </c>
      <c r="O35" s="330"/>
      <c r="P35" s="330"/>
      <c r="Q35" s="336"/>
      <c r="R35" s="330"/>
      <c r="S35" s="336"/>
      <c r="T35" s="330"/>
      <c r="U35" s="330"/>
      <c r="V35" s="336"/>
      <c r="W35" s="335">
        <v>21.999999999999996</v>
      </c>
      <c r="X35" s="330"/>
      <c r="Y35" s="330"/>
      <c r="Z35" s="330"/>
      <c r="AA35" s="330"/>
      <c r="AB35" s="330"/>
      <c r="AC35" s="330"/>
      <c r="AD35" s="330"/>
      <c r="AE35" s="336"/>
      <c r="AF35" s="336"/>
      <c r="AG35" s="330"/>
      <c r="AH35" s="330"/>
      <c r="AI35" s="336"/>
      <c r="AJ35" s="330"/>
      <c r="AK35" s="330"/>
      <c r="AL35" s="330"/>
      <c r="AM35" s="330"/>
      <c r="AN35" s="336"/>
      <c r="AO35" s="337"/>
      <c r="AP35" s="336"/>
      <c r="AQ35" s="330" t="s">
        <v>1001</v>
      </c>
      <c r="AR35" s="334" t="s">
        <v>963</v>
      </c>
      <c r="AS35" s="334"/>
      <c r="AT35" s="334"/>
      <c r="AU35" s="334"/>
      <c r="AV35" s="334">
        <v>11.5</v>
      </c>
      <c r="AW35" s="334" t="s">
        <v>957</v>
      </c>
      <c r="AX35" s="334">
        <v>5</v>
      </c>
      <c r="AY35" s="334">
        <v>5</v>
      </c>
      <c r="AZ35" s="334" t="s">
        <v>974</v>
      </c>
      <c r="BA35" s="330"/>
      <c r="BB35" s="334">
        <v>0</v>
      </c>
      <c r="BC35" s="334">
        <v>0</v>
      </c>
      <c r="BD35" s="334">
        <v>0</v>
      </c>
      <c r="BE35" s="334">
        <v>0</v>
      </c>
      <c r="BF35" s="334">
        <v>0</v>
      </c>
      <c r="BG35" s="334">
        <v>0</v>
      </c>
      <c r="BH35" s="334">
        <v>0</v>
      </c>
      <c r="BI35" s="334">
        <v>0</v>
      </c>
      <c r="BJ35" s="334">
        <v>0</v>
      </c>
      <c r="BK35" s="334">
        <v>0</v>
      </c>
      <c r="BL35" s="334"/>
      <c r="BM35" s="334"/>
      <c r="BN35" s="334"/>
      <c r="BO35" s="334" t="s">
        <v>963</v>
      </c>
      <c r="BP35" s="338"/>
      <c r="BQ35" s="334"/>
      <c r="BR35" s="334"/>
      <c r="BS35" s="274"/>
      <c r="BT35" s="274"/>
      <c r="BU35" s="274"/>
      <c r="BV35" s="334" t="s">
        <v>963</v>
      </c>
      <c r="BW35" s="334"/>
      <c r="BX35" s="330"/>
      <c r="BY35" s="330" t="s">
        <v>1004</v>
      </c>
    </row>
    <row r="36" spans="1:77" x14ac:dyDescent="0.15">
      <c r="A36" s="330">
        <v>2094</v>
      </c>
      <c r="B36" s="331">
        <v>43383</v>
      </c>
      <c r="C36" s="332" t="s">
        <v>821</v>
      </c>
      <c r="D36" s="330" t="s">
        <v>837</v>
      </c>
      <c r="E36" s="330"/>
      <c r="F36" s="330" t="s">
        <v>916</v>
      </c>
      <c r="G36" s="344">
        <v>43350</v>
      </c>
      <c r="H36" s="334" t="s">
        <v>825</v>
      </c>
      <c r="I36" s="334" t="s">
        <v>856</v>
      </c>
      <c r="J36" s="334">
        <v>10</v>
      </c>
      <c r="K36" s="330" t="s">
        <v>875</v>
      </c>
      <c r="L36" s="330" t="s">
        <v>796</v>
      </c>
      <c r="M36" s="335">
        <v>119</v>
      </c>
      <c r="N36" s="335">
        <v>52.11818181818181</v>
      </c>
      <c r="O36" s="330"/>
      <c r="P36" s="330"/>
      <c r="Q36" s="336"/>
      <c r="R36" s="330"/>
      <c r="S36" s="336"/>
      <c r="T36" s="330"/>
      <c r="U36" s="330"/>
      <c r="V36" s="336"/>
      <c r="W36" s="335">
        <v>43.22727272727272</v>
      </c>
      <c r="X36" s="330"/>
      <c r="Y36" s="330"/>
      <c r="Z36" s="330"/>
      <c r="AA36" s="330"/>
      <c r="AB36" s="330"/>
      <c r="AC36" s="330"/>
      <c r="AD36" s="330"/>
      <c r="AE36" s="336"/>
      <c r="AF36" s="336"/>
      <c r="AG36" s="330"/>
      <c r="AH36" s="330"/>
      <c r="AI36" s="336"/>
      <c r="AJ36" s="330"/>
      <c r="AK36" s="330"/>
      <c r="AL36" s="330"/>
      <c r="AM36" s="330"/>
      <c r="AN36" s="336"/>
      <c r="AO36" s="337"/>
      <c r="AP36" s="336"/>
      <c r="AQ36" s="330" t="s">
        <v>917</v>
      </c>
      <c r="AR36" s="334" t="s">
        <v>825</v>
      </c>
      <c r="AS36" s="334"/>
      <c r="AT36" s="334"/>
      <c r="AU36" s="334"/>
      <c r="AV36" s="334"/>
      <c r="AW36" s="334"/>
      <c r="AX36" s="334"/>
      <c r="AY36" s="334"/>
      <c r="AZ36" s="334" t="s">
        <v>825</v>
      </c>
      <c r="BA36" s="330"/>
      <c r="BB36" s="334">
        <v>0</v>
      </c>
      <c r="BC36" s="334">
        <v>15</v>
      </c>
      <c r="BD36" s="334">
        <v>0</v>
      </c>
      <c r="BE36" s="334">
        <v>0</v>
      </c>
      <c r="BF36" s="334">
        <v>0</v>
      </c>
      <c r="BG36" s="334">
        <v>0</v>
      </c>
      <c r="BH36" s="334">
        <v>0</v>
      </c>
      <c r="BI36" s="334">
        <v>0</v>
      </c>
      <c r="BJ36" s="334">
        <v>0</v>
      </c>
      <c r="BK36" s="334">
        <v>0</v>
      </c>
      <c r="BL36" s="334"/>
      <c r="BM36" s="334"/>
      <c r="BN36" s="334"/>
      <c r="BO36" s="334" t="s">
        <v>825</v>
      </c>
      <c r="BP36" s="338"/>
      <c r="BQ36" s="334"/>
      <c r="BR36" s="334"/>
      <c r="BS36" s="274" t="s">
        <v>975</v>
      </c>
      <c r="BT36" s="274" t="s">
        <v>276</v>
      </c>
      <c r="BU36" s="334">
        <v>50</v>
      </c>
      <c r="BV36" s="334" t="s">
        <v>825</v>
      </c>
      <c r="BW36" s="334"/>
      <c r="BX36" s="274" t="s">
        <v>976</v>
      </c>
      <c r="BY36" s="330" t="s">
        <v>1005</v>
      </c>
    </row>
    <row r="37" spans="1:77" x14ac:dyDescent="0.15">
      <c r="A37" s="330">
        <v>2027</v>
      </c>
      <c r="B37" s="331">
        <v>43383</v>
      </c>
      <c r="C37" s="332" t="s">
        <v>978</v>
      </c>
      <c r="D37" s="330" t="s">
        <v>970</v>
      </c>
      <c r="E37" s="330"/>
      <c r="F37" s="330" t="s">
        <v>1006</v>
      </c>
      <c r="G37" s="333">
        <v>43273</v>
      </c>
      <c r="H37" s="334" t="s">
        <v>962</v>
      </c>
      <c r="I37" s="334" t="s">
        <v>963</v>
      </c>
      <c r="J37" s="334">
        <v>11</v>
      </c>
      <c r="K37" s="330" t="s">
        <v>679</v>
      </c>
      <c r="L37" s="330" t="s">
        <v>882</v>
      </c>
      <c r="M37" s="335">
        <v>128.49090909090907</v>
      </c>
      <c r="N37" s="335">
        <v>41.781818181818181</v>
      </c>
      <c r="O37" s="330"/>
      <c r="P37" s="330"/>
      <c r="Q37" s="336"/>
      <c r="R37" s="330"/>
      <c r="S37" s="336"/>
      <c r="T37" s="330"/>
      <c r="U37" s="330"/>
      <c r="V37" s="336"/>
      <c r="W37" s="335">
        <v>36.018181818181816</v>
      </c>
      <c r="X37" s="330"/>
      <c r="Y37" s="330"/>
      <c r="Z37" s="330"/>
      <c r="AA37" s="330"/>
      <c r="AB37" s="330"/>
      <c r="AC37" s="330"/>
      <c r="AD37" s="330"/>
      <c r="AE37" s="336"/>
      <c r="AF37" s="336"/>
      <c r="AG37" s="330"/>
      <c r="AH37" s="330"/>
      <c r="AI37" s="336"/>
      <c r="AJ37" s="330"/>
      <c r="AK37" s="330"/>
      <c r="AL37" s="330"/>
      <c r="AM37" s="330"/>
      <c r="AN37" s="336"/>
      <c r="AO37" s="337"/>
      <c r="AP37" s="336"/>
      <c r="AQ37" s="339" t="s">
        <v>1007</v>
      </c>
      <c r="AR37" s="334" t="s">
        <v>967</v>
      </c>
      <c r="AS37" s="334"/>
      <c r="AT37" s="334"/>
      <c r="AU37" s="334"/>
      <c r="AV37" s="334"/>
      <c r="AW37" s="334"/>
      <c r="AX37" s="334"/>
      <c r="AY37" s="334"/>
      <c r="AZ37" s="334" t="s">
        <v>974</v>
      </c>
      <c r="BA37" s="330"/>
      <c r="BB37" s="334">
        <v>0</v>
      </c>
      <c r="BC37" s="334">
        <v>0</v>
      </c>
      <c r="BD37" s="334">
        <v>0</v>
      </c>
      <c r="BE37" s="334">
        <v>0</v>
      </c>
      <c r="BF37" s="334">
        <v>0</v>
      </c>
      <c r="BG37" s="334">
        <v>0</v>
      </c>
      <c r="BH37" s="334">
        <v>0</v>
      </c>
      <c r="BI37" s="334">
        <v>0</v>
      </c>
      <c r="BJ37" s="334">
        <v>0</v>
      </c>
      <c r="BK37" s="334">
        <v>0</v>
      </c>
      <c r="BL37" s="334"/>
      <c r="BM37" s="334"/>
      <c r="BN37" s="334"/>
      <c r="BO37" s="334" t="s">
        <v>967</v>
      </c>
      <c r="BP37" s="338"/>
      <c r="BQ37" s="334"/>
      <c r="BR37" s="334"/>
      <c r="BS37" s="274"/>
      <c r="BT37" s="274"/>
      <c r="BU37" s="334"/>
      <c r="BV37" s="334" t="s">
        <v>967</v>
      </c>
      <c r="BW37" s="334">
        <v>1</v>
      </c>
      <c r="BX37" s="330"/>
      <c r="BY37" s="339" t="s">
        <v>430</v>
      </c>
    </row>
    <row r="38" spans="1:77" x14ac:dyDescent="0.15">
      <c r="A38" s="330">
        <v>1801</v>
      </c>
      <c r="B38" s="331">
        <v>43383</v>
      </c>
      <c r="C38" s="332" t="s">
        <v>978</v>
      </c>
      <c r="D38" s="330" t="s">
        <v>970</v>
      </c>
      <c r="E38" s="330"/>
      <c r="F38" s="330" t="s">
        <v>1006</v>
      </c>
      <c r="G38" s="344">
        <v>43256</v>
      </c>
      <c r="H38" s="334" t="s">
        <v>980</v>
      </c>
      <c r="I38" s="334" t="s">
        <v>967</v>
      </c>
      <c r="J38" s="334">
        <v>12</v>
      </c>
      <c r="K38" s="330" t="s">
        <v>981</v>
      </c>
      <c r="L38" s="330" t="s">
        <v>683</v>
      </c>
      <c r="M38" s="335">
        <v>119.99999999999999</v>
      </c>
      <c r="N38" s="335">
        <v>28</v>
      </c>
      <c r="O38" s="330"/>
      <c r="P38" s="330"/>
      <c r="Q38" s="336"/>
      <c r="R38" s="330"/>
      <c r="S38" s="336"/>
      <c r="T38" s="330"/>
      <c r="U38" s="330"/>
      <c r="V38" s="336"/>
      <c r="W38" s="335">
        <v>21.999999999999996</v>
      </c>
      <c r="X38" s="330"/>
      <c r="Y38" s="330"/>
      <c r="Z38" s="330"/>
      <c r="AA38" s="330"/>
      <c r="AB38" s="330"/>
      <c r="AC38" s="330"/>
      <c r="AD38" s="330"/>
      <c r="AE38" s="336"/>
      <c r="AF38" s="336"/>
      <c r="AG38" s="330"/>
      <c r="AH38" s="330"/>
      <c r="AI38" s="336"/>
      <c r="AJ38" s="330"/>
      <c r="AK38" s="330"/>
      <c r="AL38" s="330"/>
      <c r="AM38" s="330"/>
      <c r="AN38" s="336"/>
      <c r="AO38" s="337"/>
      <c r="AP38" s="336"/>
      <c r="AQ38" s="330" t="s">
        <v>1007</v>
      </c>
      <c r="AR38" s="334" t="s">
        <v>967</v>
      </c>
      <c r="AS38" s="334"/>
      <c r="AT38" s="334"/>
      <c r="AU38" s="334"/>
      <c r="AV38" s="334">
        <v>6</v>
      </c>
      <c r="AW38" s="334"/>
      <c r="AX38" s="334"/>
      <c r="AY38" s="334"/>
      <c r="AZ38" s="334" t="s">
        <v>967</v>
      </c>
      <c r="BA38" s="330"/>
      <c r="BB38" s="334">
        <v>0</v>
      </c>
      <c r="BC38" s="334">
        <v>0</v>
      </c>
      <c r="BD38" s="334">
        <v>0</v>
      </c>
      <c r="BE38" s="334">
        <v>0</v>
      </c>
      <c r="BF38" s="334">
        <v>0</v>
      </c>
      <c r="BG38" s="334">
        <v>0</v>
      </c>
      <c r="BH38" s="334">
        <v>0</v>
      </c>
      <c r="BI38" s="334">
        <v>0</v>
      </c>
      <c r="BJ38" s="334">
        <v>0</v>
      </c>
      <c r="BK38" s="334">
        <v>0</v>
      </c>
      <c r="BL38" s="334"/>
      <c r="BM38" s="334"/>
      <c r="BN38" s="334"/>
      <c r="BO38" s="334" t="s">
        <v>967</v>
      </c>
      <c r="BP38" s="338"/>
      <c r="BQ38" s="334"/>
      <c r="BR38" s="334"/>
      <c r="BS38" s="274"/>
      <c r="BT38" s="274"/>
      <c r="BU38" s="334"/>
      <c r="BV38" s="334" t="s">
        <v>967</v>
      </c>
      <c r="BW38" s="334">
        <v>1</v>
      </c>
      <c r="BX38" s="330"/>
      <c r="BY38" s="330" t="s">
        <v>1008</v>
      </c>
    </row>
    <row r="39" spans="1:77" x14ac:dyDescent="0.15">
      <c r="A39" s="330">
        <v>1912</v>
      </c>
      <c r="B39" s="331">
        <v>43383</v>
      </c>
      <c r="C39" s="332" t="s">
        <v>821</v>
      </c>
      <c r="D39" s="330" t="s">
        <v>837</v>
      </c>
      <c r="E39" s="330"/>
      <c r="F39" s="330" t="s">
        <v>1009</v>
      </c>
      <c r="G39" s="333">
        <v>43284</v>
      </c>
      <c r="H39" s="334" t="s">
        <v>824</v>
      </c>
      <c r="I39" s="334" t="s">
        <v>825</v>
      </c>
      <c r="J39" s="334">
        <v>1</v>
      </c>
      <c r="K39" s="330" t="s">
        <v>838</v>
      </c>
      <c r="L39" s="330" t="s">
        <v>949</v>
      </c>
      <c r="M39" s="335">
        <v>132.33636363636361</v>
      </c>
      <c r="N39" s="335">
        <v>21.77272727272727</v>
      </c>
      <c r="O39" s="330"/>
      <c r="P39" s="330"/>
      <c r="Q39" s="336"/>
      <c r="R39" s="330"/>
      <c r="S39" s="336"/>
      <c r="T39" s="330"/>
      <c r="U39" s="330"/>
      <c r="V39" s="336"/>
      <c r="W39" s="336"/>
      <c r="X39" s="330"/>
      <c r="Y39" s="330"/>
      <c r="Z39" s="330"/>
      <c r="AA39" s="330"/>
      <c r="AB39" s="330"/>
      <c r="AC39" s="330"/>
      <c r="AD39" s="330"/>
      <c r="AE39" s="336"/>
      <c r="AF39" s="336"/>
      <c r="AG39" s="330"/>
      <c r="AH39" s="330"/>
      <c r="AI39" s="336"/>
      <c r="AJ39" s="330"/>
      <c r="AK39" s="330"/>
      <c r="AL39" s="330"/>
      <c r="AM39" s="330"/>
      <c r="AN39" s="335">
        <v>10.790909090909089</v>
      </c>
      <c r="AO39" s="337"/>
      <c r="AP39" s="336"/>
      <c r="AQ39" s="30" t="s">
        <v>1010</v>
      </c>
      <c r="AR39" s="334" t="s">
        <v>825</v>
      </c>
      <c r="AS39" s="334"/>
      <c r="AT39" s="334"/>
      <c r="AU39" s="334"/>
      <c r="AV39" s="334">
        <v>5</v>
      </c>
      <c r="AW39" s="334"/>
      <c r="AX39" s="334"/>
      <c r="AY39" s="334"/>
      <c r="AZ39" s="334" t="s">
        <v>840</v>
      </c>
      <c r="BA39" s="330"/>
      <c r="BB39" s="334">
        <v>0</v>
      </c>
      <c r="BC39" s="334">
        <v>0</v>
      </c>
      <c r="BD39" s="334">
        <v>0</v>
      </c>
      <c r="BE39" s="334">
        <v>0</v>
      </c>
      <c r="BF39" s="334">
        <v>0</v>
      </c>
      <c r="BG39" s="334">
        <v>0</v>
      </c>
      <c r="BH39" s="334">
        <v>0</v>
      </c>
      <c r="BI39" s="334">
        <v>0</v>
      </c>
      <c r="BJ39" s="334">
        <v>0</v>
      </c>
      <c r="BK39" s="334">
        <v>0</v>
      </c>
      <c r="BL39" s="334"/>
      <c r="BM39" s="334"/>
      <c r="BN39" s="334">
        <v>12</v>
      </c>
      <c r="BO39" s="334" t="s">
        <v>825</v>
      </c>
      <c r="BP39" s="338"/>
      <c r="BQ39" s="334"/>
      <c r="BR39" s="334"/>
      <c r="BS39" s="330"/>
      <c r="BT39" s="274"/>
      <c r="BU39" s="334"/>
      <c r="BV39" s="334" t="s">
        <v>825</v>
      </c>
      <c r="BW39" s="334"/>
      <c r="BX39" s="330" t="s">
        <v>841</v>
      </c>
      <c r="BY39" s="274" t="s">
        <v>1011</v>
      </c>
    </row>
    <row r="40" spans="1:77" x14ac:dyDescent="0.15">
      <c r="A40" s="330">
        <v>672</v>
      </c>
      <c r="B40" s="331">
        <v>43383</v>
      </c>
      <c r="C40" s="332" t="s">
        <v>821</v>
      </c>
      <c r="D40" s="330" t="s">
        <v>837</v>
      </c>
      <c r="E40" s="330"/>
      <c r="F40" s="330" t="s">
        <v>1009</v>
      </c>
      <c r="G40" s="333">
        <v>43356</v>
      </c>
      <c r="H40" s="334" t="s">
        <v>342</v>
      </c>
      <c r="I40" s="334" t="s">
        <v>328</v>
      </c>
      <c r="J40" s="334">
        <v>3</v>
      </c>
      <c r="K40" s="330" t="s">
        <v>348</v>
      </c>
      <c r="L40" s="330" t="s">
        <v>952</v>
      </c>
      <c r="M40" s="335">
        <v>140</v>
      </c>
      <c r="N40" s="335">
        <v>26.945454545454545</v>
      </c>
      <c r="O40" s="330"/>
      <c r="P40" s="330"/>
      <c r="Q40" s="336"/>
      <c r="R40" s="330"/>
      <c r="S40" s="336"/>
      <c r="T40" s="330"/>
      <c r="U40" s="330"/>
      <c r="V40" s="336"/>
      <c r="W40" s="336"/>
      <c r="X40" s="330"/>
      <c r="Y40" s="330"/>
      <c r="Z40" s="330"/>
      <c r="AA40" s="330"/>
      <c r="AB40" s="330"/>
      <c r="AC40" s="330"/>
      <c r="AD40" s="330"/>
      <c r="AE40" s="336"/>
      <c r="AF40" s="336"/>
      <c r="AG40" s="330"/>
      <c r="AH40" s="330"/>
      <c r="AI40" s="336"/>
      <c r="AJ40" s="330"/>
      <c r="AK40" s="330"/>
      <c r="AL40" s="330"/>
      <c r="AM40" s="330"/>
      <c r="AN40" s="335">
        <v>12.263636363636364</v>
      </c>
      <c r="AO40" s="337"/>
      <c r="AP40" s="336"/>
      <c r="AQ40" s="30" t="s">
        <v>1012</v>
      </c>
      <c r="AR40" s="334" t="s">
        <v>825</v>
      </c>
      <c r="AS40" s="334"/>
      <c r="AT40" s="334"/>
      <c r="AU40" s="334"/>
      <c r="AV40" s="334">
        <v>7.26</v>
      </c>
      <c r="AW40" s="334"/>
      <c r="AX40" s="334"/>
      <c r="AY40" s="334"/>
      <c r="AZ40" s="334" t="s">
        <v>534</v>
      </c>
      <c r="BA40" s="330"/>
      <c r="BB40" s="334">
        <v>5</v>
      </c>
      <c r="BC40" s="334">
        <v>0</v>
      </c>
      <c r="BD40" s="334">
        <v>0</v>
      </c>
      <c r="BE40" s="334">
        <v>0</v>
      </c>
      <c r="BF40" s="334">
        <v>0</v>
      </c>
      <c r="BG40" s="334">
        <v>0</v>
      </c>
      <c r="BH40" s="334">
        <v>0</v>
      </c>
      <c r="BI40" s="334">
        <v>0</v>
      </c>
      <c r="BJ40" s="334">
        <v>0</v>
      </c>
      <c r="BK40" s="334">
        <v>0</v>
      </c>
      <c r="BL40" s="334"/>
      <c r="BM40" s="334"/>
      <c r="BN40" s="334">
        <v>24</v>
      </c>
      <c r="BO40" s="334" t="s">
        <v>825</v>
      </c>
      <c r="BP40" s="338"/>
      <c r="BQ40" s="334"/>
      <c r="BR40" s="334"/>
      <c r="BS40" s="330"/>
      <c r="BT40" s="274"/>
      <c r="BU40" s="334"/>
      <c r="BV40" s="334" t="s">
        <v>825</v>
      </c>
      <c r="BW40" s="334"/>
      <c r="BX40" s="330"/>
      <c r="BY40" s="339" t="s">
        <v>430</v>
      </c>
    </row>
  </sheetData>
  <sheetProtection algorithmName="SHA-512" hashValue="gfN3dDEeuH0w+wplN+h3Ry/KVvsu/WSCXYnv695UGSiYd6RexbbuaG2vONAydwGcIdgJ8qLMY3mtFe6MQIqRWg==" saltValue="0zArlOvZyJ3wxpgiCDjAfg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B1B0-4CED-784E-B426-1DEDA6A64CD1}">
  <sheetPr codeName="Sheet57"/>
  <dimension ref="A1:BZ3"/>
  <sheetViews>
    <sheetView workbookViewId="0">
      <selection activeCell="O35" sqref="O35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30">
        <v>793</v>
      </c>
      <c r="B2" s="331">
        <v>43383</v>
      </c>
      <c r="C2" s="332" t="s">
        <v>937</v>
      </c>
      <c r="D2" s="330" t="s">
        <v>938</v>
      </c>
      <c r="E2" s="330"/>
      <c r="F2" s="330" t="s">
        <v>939</v>
      </c>
      <c r="G2" s="333">
        <v>43281</v>
      </c>
      <c r="H2" s="334" t="s">
        <v>940</v>
      </c>
      <c r="I2" s="334" t="s">
        <v>941</v>
      </c>
      <c r="J2" s="334"/>
      <c r="K2" s="330" t="s">
        <v>942</v>
      </c>
      <c r="L2" s="330" t="s">
        <v>943</v>
      </c>
      <c r="M2" s="335">
        <v>123.13636363636361</v>
      </c>
      <c r="N2" s="335">
        <v>25.409090909090907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0" t="s">
        <v>944</v>
      </c>
      <c r="AR2" s="334" t="s">
        <v>941</v>
      </c>
      <c r="AS2" s="334"/>
      <c r="AT2" s="334"/>
      <c r="AU2" s="334"/>
      <c r="AV2" s="334">
        <v>9.3000000000000007</v>
      </c>
      <c r="AW2" s="334"/>
      <c r="AX2" s="334"/>
      <c r="AY2" s="334"/>
      <c r="AZ2" s="334" t="s">
        <v>390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/>
      <c r="BO2" s="334" t="s">
        <v>941</v>
      </c>
      <c r="BP2" s="338"/>
      <c r="BQ2" s="334"/>
      <c r="BR2" s="334"/>
      <c r="BS2" s="330"/>
      <c r="BT2" s="330"/>
      <c r="BU2" s="334"/>
      <c r="BV2" s="334" t="s">
        <v>941</v>
      </c>
      <c r="BW2" s="334"/>
      <c r="BX2" s="330"/>
      <c r="BY2" s="330" t="s">
        <v>945</v>
      </c>
      <c r="BZ2" s="311" t="s">
        <v>429</v>
      </c>
    </row>
    <row r="3" spans="1:78" x14ac:dyDescent="0.15">
      <c r="A3" s="330">
        <v>791</v>
      </c>
      <c r="B3" s="331">
        <v>43383</v>
      </c>
      <c r="C3" s="332" t="s">
        <v>937</v>
      </c>
      <c r="D3" s="330" t="s">
        <v>938</v>
      </c>
      <c r="E3" s="330"/>
      <c r="F3" s="330" t="s">
        <v>946</v>
      </c>
      <c r="G3" s="333">
        <v>43281</v>
      </c>
      <c r="H3" s="334" t="s">
        <v>940</v>
      </c>
      <c r="I3" s="334" t="s">
        <v>941</v>
      </c>
      <c r="J3" s="334"/>
      <c r="K3" s="330" t="s">
        <v>942</v>
      </c>
      <c r="L3" s="330" t="s">
        <v>943</v>
      </c>
      <c r="M3" s="335">
        <v>123.13636363636361</v>
      </c>
      <c r="N3" s="335">
        <v>22.254545454545454</v>
      </c>
      <c r="O3" s="330"/>
      <c r="P3" s="330"/>
      <c r="Q3" s="336"/>
      <c r="R3" s="33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5">
        <v>15.699999999999998</v>
      </c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947</v>
      </c>
      <c r="AR3" s="334" t="s">
        <v>941</v>
      </c>
      <c r="AS3" s="334"/>
      <c r="AT3" s="334"/>
      <c r="AU3" s="334"/>
      <c r="AV3" s="334">
        <v>9.3000000000000007</v>
      </c>
      <c r="AW3" s="334"/>
      <c r="AX3" s="334"/>
      <c r="AY3" s="334"/>
      <c r="AZ3" s="334" t="s">
        <v>390</v>
      </c>
      <c r="BA3" s="330"/>
      <c r="BB3" s="334">
        <v>0</v>
      </c>
      <c r="BC3" s="334">
        <v>0</v>
      </c>
      <c r="BD3" s="334">
        <v>0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941</v>
      </c>
      <c r="BP3" s="338"/>
      <c r="BQ3" s="334"/>
      <c r="BR3" s="334"/>
      <c r="BS3" s="274"/>
      <c r="BT3" s="274"/>
      <c r="BU3" s="334"/>
      <c r="BV3" s="334" t="s">
        <v>941</v>
      </c>
      <c r="BW3" s="334"/>
      <c r="BX3" s="330"/>
      <c r="BY3" s="330" t="s">
        <v>948</v>
      </c>
      <c r="BZ3" s="311" t="s">
        <v>429</v>
      </c>
    </row>
  </sheetData>
  <sheetProtection algorithmName="SHA-512" hashValue="mU0vscljgGRf6LUIQWoiJe1dOwBp8MEVsBm+5E9X096/fj+dN7zqXesrqU4LcwPfeae3HX4xsR54FlKj4OfXfQ==" saltValue="iLmjUyH0ys2R3UyjerGVzA==" spinCount="100000" sheet="1" objects="1" scenarios="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6C91A-62A2-5642-9B0B-39A5461C4EAA}">
  <sheetPr codeName="Sheet46"/>
  <dimension ref="A1:BY77"/>
  <sheetViews>
    <sheetView zoomScale="120" zoomScaleNormal="120" zoomScalePageLayoutView="120" workbookViewId="0">
      <pane ySplit="1" topLeftCell="A43" activePane="bottomLeft" state="frozen"/>
      <selection activeCell="B2" sqref="B2"/>
      <selection pane="bottomLeft" activeCell="A45" sqref="A45:XFD4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03">
        <v>1911</v>
      </c>
      <c r="B2" s="304">
        <v>43200</v>
      </c>
      <c r="C2" s="305" t="s">
        <v>821</v>
      </c>
      <c r="D2" s="303" t="s">
        <v>837</v>
      </c>
      <c r="E2" s="303"/>
      <c r="F2" s="303" t="s">
        <v>823</v>
      </c>
      <c r="G2" s="304">
        <v>43194</v>
      </c>
      <c r="H2" s="306" t="s">
        <v>824</v>
      </c>
      <c r="I2" s="306" t="s">
        <v>825</v>
      </c>
      <c r="J2" s="306">
        <v>1</v>
      </c>
      <c r="K2" s="303" t="s">
        <v>838</v>
      </c>
      <c r="L2" s="303" t="s">
        <v>839</v>
      </c>
      <c r="M2" s="307">
        <v>113.29090909090908</v>
      </c>
      <c r="N2" s="307">
        <v>18.236363636363635</v>
      </c>
      <c r="O2" s="303"/>
      <c r="P2" s="303"/>
      <c r="Q2" s="308"/>
      <c r="R2" s="303"/>
      <c r="S2" s="308"/>
      <c r="T2" s="303"/>
      <c r="U2" s="303"/>
      <c r="V2" s="308"/>
      <c r="W2" s="308"/>
      <c r="X2" s="303"/>
      <c r="Y2" s="303"/>
      <c r="Z2" s="303"/>
      <c r="AA2" s="303"/>
      <c r="AB2" s="303"/>
      <c r="AC2" s="303"/>
      <c r="AD2" s="303"/>
      <c r="AE2" s="308"/>
      <c r="AF2" s="308"/>
      <c r="AG2" s="303"/>
      <c r="AH2" s="303"/>
      <c r="AI2" s="308"/>
      <c r="AJ2" s="303"/>
      <c r="AK2" s="303"/>
      <c r="AL2" s="303"/>
      <c r="AM2" s="303"/>
      <c r="AN2" s="308"/>
      <c r="AO2" s="309"/>
      <c r="AP2" s="308"/>
      <c r="AQ2" s="303" t="s">
        <v>828</v>
      </c>
      <c r="AR2" s="306" t="s">
        <v>825</v>
      </c>
      <c r="AS2" s="306"/>
      <c r="AT2" s="306"/>
      <c r="AU2" s="306"/>
      <c r="AV2" s="306">
        <v>5</v>
      </c>
      <c r="AW2" s="306"/>
      <c r="AX2" s="306"/>
      <c r="AY2" s="306"/>
      <c r="AZ2" s="306" t="s">
        <v>840</v>
      </c>
      <c r="BA2" s="303"/>
      <c r="BB2" s="306">
        <v>0</v>
      </c>
      <c r="BC2" s="306">
        <v>0</v>
      </c>
      <c r="BD2" s="306">
        <v>0</v>
      </c>
      <c r="BE2" s="306">
        <v>0</v>
      </c>
      <c r="BF2" s="306">
        <v>0</v>
      </c>
      <c r="BG2" s="306">
        <v>0</v>
      </c>
      <c r="BH2" s="306">
        <v>0</v>
      </c>
      <c r="BI2" s="306">
        <v>0</v>
      </c>
      <c r="BJ2" s="306">
        <v>0</v>
      </c>
      <c r="BK2" s="306">
        <v>0</v>
      </c>
      <c r="BL2" s="306"/>
      <c r="BM2" s="306"/>
      <c r="BN2" s="306">
        <v>12</v>
      </c>
      <c r="BO2" s="306" t="s">
        <v>825</v>
      </c>
      <c r="BP2" s="310"/>
      <c r="BQ2" s="306"/>
      <c r="BR2" s="306"/>
      <c r="BS2" s="303"/>
      <c r="BT2" s="303"/>
      <c r="BU2" s="306"/>
      <c r="BV2" s="306" t="s">
        <v>825</v>
      </c>
      <c r="BW2" s="306"/>
      <c r="BX2" s="303" t="s">
        <v>841</v>
      </c>
      <c r="BY2" s="311" t="s">
        <v>842</v>
      </c>
    </row>
    <row r="3" spans="1:77" x14ac:dyDescent="0.15">
      <c r="A3" s="303">
        <v>406</v>
      </c>
      <c r="B3" s="304">
        <v>43200</v>
      </c>
      <c r="C3" s="305" t="s">
        <v>821</v>
      </c>
      <c r="D3" s="303" t="s">
        <v>837</v>
      </c>
      <c r="E3" s="303"/>
      <c r="F3" s="303" t="s">
        <v>823</v>
      </c>
      <c r="G3" s="304">
        <v>42948</v>
      </c>
      <c r="H3" s="306" t="s">
        <v>387</v>
      </c>
      <c r="I3" s="306" t="s">
        <v>390</v>
      </c>
      <c r="J3" s="306">
        <v>2</v>
      </c>
      <c r="K3" s="303" t="s">
        <v>843</v>
      </c>
      <c r="L3" s="303" t="s">
        <v>545</v>
      </c>
      <c r="M3" s="307">
        <v>127.0090909090909</v>
      </c>
      <c r="N3" s="307">
        <v>21.299999999999997</v>
      </c>
      <c r="O3" s="303"/>
      <c r="P3" s="303"/>
      <c r="Q3" s="308"/>
      <c r="R3" s="303"/>
      <c r="S3" s="308"/>
      <c r="T3" s="303"/>
      <c r="U3" s="303"/>
      <c r="V3" s="308"/>
      <c r="W3" s="308"/>
      <c r="X3" s="303"/>
      <c r="Y3" s="303"/>
      <c r="Z3" s="303"/>
      <c r="AA3" s="303"/>
      <c r="AB3" s="303"/>
      <c r="AC3" s="303"/>
      <c r="AD3" s="303"/>
      <c r="AE3" s="308"/>
      <c r="AF3" s="308"/>
      <c r="AG3" s="303"/>
      <c r="AH3" s="303"/>
      <c r="AI3" s="308"/>
      <c r="AJ3" s="303"/>
      <c r="AK3" s="303"/>
      <c r="AL3" s="303"/>
      <c r="AM3" s="303"/>
      <c r="AN3" s="308"/>
      <c r="AO3" s="309"/>
      <c r="AP3" s="308"/>
      <c r="AQ3" s="303" t="s">
        <v>828</v>
      </c>
      <c r="AR3" s="306" t="s">
        <v>825</v>
      </c>
      <c r="AS3" s="306"/>
      <c r="AT3" s="306"/>
      <c r="AU3" s="306"/>
      <c r="AV3" s="306">
        <v>7</v>
      </c>
      <c r="AW3" s="306"/>
      <c r="AX3" s="306"/>
      <c r="AY3" s="306"/>
      <c r="AZ3" s="306" t="s">
        <v>840</v>
      </c>
      <c r="BA3" s="303"/>
      <c r="BB3" s="306">
        <v>0</v>
      </c>
      <c r="BC3" s="306">
        <v>0</v>
      </c>
      <c r="BD3" s="306">
        <v>7</v>
      </c>
      <c r="BE3" s="306">
        <v>0</v>
      </c>
      <c r="BF3" s="306">
        <v>0</v>
      </c>
      <c r="BG3" s="306">
        <v>0</v>
      </c>
      <c r="BH3" s="306">
        <v>0</v>
      </c>
      <c r="BI3" s="306">
        <v>0</v>
      </c>
      <c r="BJ3" s="306">
        <v>0</v>
      </c>
      <c r="BK3" s="306">
        <v>0</v>
      </c>
      <c r="BL3" s="306"/>
      <c r="BM3" s="306"/>
      <c r="BN3" s="306"/>
      <c r="BO3" s="306" t="s">
        <v>825</v>
      </c>
      <c r="BP3" s="310"/>
      <c r="BQ3" s="306"/>
      <c r="BR3" s="306"/>
      <c r="BS3" s="303"/>
      <c r="BT3" s="303"/>
      <c r="BU3" s="306"/>
      <c r="BV3" s="306" t="s">
        <v>825</v>
      </c>
      <c r="BW3" s="306"/>
      <c r="BX3" s="303"/>
      <c r="BY3" s="303" t="s">
        <v>809</v>
      </c>
    </row>
    <row r="4" spans="1:77" x14ac:dyDescent="0.15">
      <c r="A4" s="303">
        <v>685</v>
      </c>
      <c r="B4" s="304">
        <v>43200</v>
      </c>
      <c r="C4" s="305" t="s">
        <v>821</v>
      </c>
      <c r="D4" s="303" t="s">
        <v>837</v>
      </c>
      <c r="E4" s="303"/>
      <c r="F4" s="303" t="s">
        <v>823</v>
      </c>
      <c r="G4" s="304">
        <v>43008</v>
      </c>
      <c r="H4" s="306" t="s">
        <v>824</v>
      </c>
      <c r="I4" s="306" t="s">
        <v>825</v>
      </c>
      <c r="J4" s="306">
        <v>3</v>
      </c>
      <c r="K4" s="303" t="s">
        <v>844</v>
      </c>
      <c r="L4" s="303" t="s">
        <v>547</v>
      </c>
      <c r="M4" s="307">
        <v>114.99999999999999</v>
      </c>
      <c r="N4" s="307">
        <v>22.972727272727269</v>
      </c>
      <c r="O4" s="303"/>
      <c r="P4" s="303"/>
      <c r="Q4" s="308"/>
      <c r="R4" s="303"/>
      <c r="S4" s="308"/>
      <c r="T4" s="303"/>
      <c r="U4" s="303"/>
      <c r="V4" s="308"/>
      <c r="W4" s="308"/>
      <c r="X4" s="303"/>
      <c r="Y4" s="303"/>
      <c r="Z4" s="303"/>
      <c r="AA4" s="303"/>
      <c r="AB4" s="303"/>
      <c r="AC4" s="303"/>
      <c r="AD4" s="303"/>
      <c r="AE4" s="308"/>
      <c r="AF4" s="308"/>
      <c r="AG4" s="303"/>
      <c r="AH4" s="303"/>
      <c r="AI4" s="308"/>
      <c r="AJ4" s="303"/>
      <c r="AK4" s="303"/>
      <c r="AL4" s="303"/>
      <c r="AM4" s="303"/>
      <c r="AN4" s="308"/>
      <c r="AO4" s="309"/>
      <c r="AP4" s="308"/>
      <c r="AQ4" s="303" t="s">
        <v>828</v>
      </c>
      <c r="AR4" s="306" t="s">
        <v>825</v>
      </c>
      <c r="AS4" s="306"/>
      <c r="AT4" s="306"/>
      <c r="AU4" s="306"/>
      <c r="AV4" s="306">
        <v>7.26</v>
      </c>
      <c r="AW4" s="306"/>
      <c r="AX4" s="306"/>
      <c r="AY4" s="306"/>
      <c r="AZ4" s="306" t="s">
        <v>840</v>
      </c>
      <c r="BA4" s="303"/>
      <c r="BB4" s="306">
        <v>13</v>
      </c>
      <c r="BC4" s="306">
        <v>0</v>
      </c>
      <c r="BD4" s="306">
        <v>0</v>
      </c>
      <c r="BE4" s="306">
        <v>0</v>
      </c>
      <c r="BF4" s="306">
        <v>0</v>
      </c>
      <c r="BG4" s="306">
        <v>0</v>
      </c>
      <c r="BH4" s="306">
        <v>0</v>
      </c>
      <c r="BI4" s="306">
        <v>0</v>
      </c>
      <c r="BJ4" s="306">
        <v>0</v>
      </c>
      <c r="BK4" s="306">
        <v>0</v>
      </c>
      <c r="BL4" s="306"/>
      <c r="BM4" s="306"/>
      <c r="BN4" s="306">
        <v>12</v>
      </c>
      <c r="BO4" s="306" t="s">
        <v>825</v>
      </c>
      <c r="BP4" s="310"/>
      <c r="BQ4" s="306">
        <v>12</v>
      </c>
      <c r="BR4" s="306"/>
      <c r="BS4" s="303"/>
      <c r="BT4" s="303"/>
      <c r="BU4" s="306"/>
      <c r="BV4" s="306" t="s">
        <v>825</v>
      </c>
      <c r="BW4" s="306"/>
      <c r="BX4" s="303"/>
      <c r="BY4" s="303" t="s">
        <v>800</v>
      </c>
    </row>
    <row r="5" spans="1:77" x14ac:dyDescent="0.15">
      <c r="A5" s="303">
        <v>1316</v>
      </c>
      <c r="B5" s="304">
        <v>43200</v>
      </c>
      <c r="C5" s="305" t="s">
        <v>821</v>
      </c>
      <c r="D5" s="303" t="s">
        <v>837</v>
      </c>
      <c r="E5" s="303"/>
      <c r="F5" s="303" t="s">
        <v>823</v>
      </c>
      <c r="G5" s="304">
        <v>43075</v>
      </c>
      <c r="H5" s="306" t="s">
        <v>824</v>
      </c>
      <c r="I5" s="306" t="s">
        <v>825</v>
      </c>
      <c r="J5" s="306">
        <v>4</v>
      </c>
      <c r="K5" s="303" t="s">
        <v>845</v>
      </c>
      <c r="L5" s="303" t="s">
        <v>846</v>
      </c>
      <c r="M5" s="307">
        <v>106.79090909090908</v>
      </c>
      <c r="N5" s="307">
        <v>20.118181818181817</v>
      </c>
      <c r="O5" s="303"/>
      <c r="P5" s="303"/>
      <c r="Q5" s="308"/>
      <c r="R5" s="303"/>
      <c r="S5" s="308"/>
      <c r="T5" s="303"/>
      <c r="U5" s="303"/>
      <c r="V5" s="308"/>
      <c r="W5" s="308"/>
      <c r="X5" s="303"/>
      <c r="Y5" s="303"/>
      <c r="Z5" s="303"/>
      <c r="AA5" s="303"/>
      <c r="AB5" s="303"/>
      <c r="AC5" s="303"/>
      <c r="AD5" s="303"/>
      <c r="AE5" s="308"/>
      <c r="AF5" s="308"/>
      <c r="AG5" s="303"/>
      <c r="AH5" s="303"/>
      <c r="AI5" s="308"/>
      <c r="AJ5" s="303"/>
      <c r="AK5" s="303"/>
      <c r="AL5" s="303"/>
      <c r="AM5" s="303"/>
      <c r="AN5" s="308"/>
      <c r="AO5" s="309"/>
      <c r="AP5" s="308"/>
      <c r="AQ5" s="303" t="s">
        <v>828</v>
      </c>
      <c r="AR5" s="306" t="s">
        <v>825</v>
      </c>
      <c r="AS5" s="306"/>
      <c r="AT5" s="306"/>
      <c r="AU5" s="306"/>
      <c r="AV5" s="306">
        <v>5</v>
      </c>
      <c r="AW5" s="306"/>
      <c r="AX5" s="306"/>
      <c r="AY5" s="306"/>
      <c r="AZ5" s="306" t="s">
        <v>840</v>
      </c>
      <c r="BA5" s="303"/>
      <c r="BB5" s="306">
        <v>0</v>
      </c>
      <c r="BC5" s="306">
        <v>0</v>
      </c>
      <c r="BD5" s="306">
        <v>0</v>
      </c>
      <c r="BE5" s="306">
        <v>0</v>
      </c>
      <c r="BF5" s="306">
        <v>0</v>
      </c>
      <c r="BG5" s="306">
        <v>0</v>
      </c>
      <c r="BH5" s="306">
        <v>0</v>
      </c>
      <c r="BI5" s="306">
        <v>0</v>
      </c>
      <c r="BJ5" s="306">
        <v>0</v>
      </c>
      <c r="BK5" s="306">
        <v>0</v>
      </c>
      <c r="BL5" s="306"/>
      <c r="BM5" s="306"/>
      <c r="BN5" s="306">
        <v>12</v>
      </c>
      <c r="BO5" s="306" t="s">
        <v>825</v>
      </c>
      <c r="BP5" s="310"/>
      <c r="BQ5" s="306"/>
      <c r="BR5" s="306"/>
      <c r="BS5" s="303"/>
      <c r="BT5" s="311"/>
      <c r="BU5" s="306"/>
      <c r="BV5" s="306" t="s">
        <v>825</v>
      </c>
      <c r="BW5" s="306"/>
      <c r="BX5" s="303"/>
      <c r="BY5" s="303" t="s">
        <v>847</v>
      </c>
    </row>
    <row r="6" spans="1:77" x14ac:dyDescent="0.15">
      <c r="A6" s="303">
        <v>1478</v>
      </c>
      <c r="B6" s="304">
        <v>43200</v>
      </c>
      <c r="C6" s="305" t="s">
        <v>821</v>
      </c>
      <c r="D6" s="303" t="s">
        <v>837</v>
      </c>
      <c r="E6" s="303"/>
      <c r="F6" s="303" t="s">
        <v>823</v>
      </c>
      <c r="G6" s="304">
        <v>43131</v>
      </c>
      <c r="H6" s="306" t="s">
        <v>824</v>
      </c>
      <c r="I6" s="306" t="s">
        <v>825</v>
      </c>
      <c r="J6" s="306">
        <v>6</v>
      </c>
      <c r="K6" s="303" t="s">
        <v>848</v>
      </c>
      <c r="L6" s="303" t="s">
        <v>849</v>
      </c>
      <c r="M6" s="307">
        <v>140.99999999999997</v>
      </c>
      <c r="N6" s="307">
        <v>21.999999999999996</v>
      </c>
      <c r="O6" s="303"/>
      <c r="P6" s="303"/>
      <c r="Q6" s="308"/>
      <c r="R6" s="303"/>
      <c r="S6" s="308"/>
      <c r="T6" s="303"/>
      <c r="U6" s="303"/>
      <c r="V6" s="308"/>
      <c r="W6" s="308"/>
      <c r="X6" s="307"/>
      <c r="Y6" s="307"/>
      <c r="Z6" s="307"/>
      <c r="AA6" s="307"/>
      <c r="AB6" s="307"/>
      <c r="AC6" s="307"/>
      <c r="AD6" s="307"/>
      <c r="AE6" s="308"/>
      <c r="AF6" s="308"/>
      <c r="AG6" s="303"/>
      <c r="AH6" s="303"/>
      <c r="AI6" s="308"/>
      <c r="AJ6" s="303"/>
      <c r="AK6" s="303"/>
      <c r="AL6" s="303"/>
      <c r="AM6" s="303"/>
      <c r="AN6" s="308"/>
      <c r="AO6" s="309"/>
      <c r="AP6" s="308"/>
      <c r="AQ6" s="303" t="s">
        <v>828</v>
      </c>
      <c r="AR6" s="306" t="s">
        <v>825</v>
      </c>
      <c r="AS6" s="306"/>
      <c r="AT6" s="306"/>
      <c r="AU6" s="306"/>
      <c r="AV6" s="306">
        <v>3.5</v>
      </c>
      <c r="AW6" s="306"/>
      <c r="AX6" s="306"/>
      <c r="AY6" s="306"/>
      <c r="AZ6" s="306" t="s">
        <v>840</v>
      </c>
      <c r="BA6" s="303"/>
      <c r="BB6" s="306">
        <v>0</v>
      </c>
      <c r="BC6" s="306">
        <v>0</v>
      </c>
      <c r="BD6" s="306">
        <v>0</v>
      </c>
      <c r="BE6" s="306">
        <v>0</v>
      </c>
      <c r="BF6" s="306">
        <v>0</v>
      </c>
      <c r="BG6" s="306">
        <v>0</v>
      </c>
      <c r="BH6" s="306">
        <v>0</v>
      </c>
      <c r="BI6" s="306">
        <v>0</v>
      </c>
      <c r="BJ6" s="306">
        <v>0</v>
      </c>
      <c r="BK6" s="306">
        <v>0</v>
      </c>
      <c r="BL6" s="306"/>
      <c r="BM6" s="306"/>
      <c r="BN6" s="306"/>
      <c r="BO6" s="306" t="s">
        <v>825</v>
      </c>
      <c r="BP6" s="310"/>
      <c r="BQ6" s="306"/>
      <c r="BR6" s="306"/>
      <c r="BS6" s="311"/>
      <c r="BT6" s="311"/>
      <c r="BU6" s="306"/>
      <c r="BV6" s="306" t="s">
        <v>825</v>
      </c>
      <c r="BW6" s="306">
        <v>1</v>
      </c>
      <c r="BX6" s="311"/>
      <c r="BY6" s="313" t="s">
        <v>850</v>
      </c>
    </row>
    <row r="7" spans="1:77" x14ac:dyDescent="0.15">
      <c r="A7" s="303">
        <v>575</v>
      </c>
      <c r="B7" s="304">
        <v>43200</v>
      </c>
      <c r="C7" s="305" t="s">
        <v>821</v>
      </c>
      <c r="D7" s="303" t="s">
        <v>837</v>
      </c>
      <c r="E7" s="303"/>
      <c r="F7" s="303" t="s">
        <v>823</v>
      </c>
      <c r="G7" s="314">
        <v>43057</v>
      </c>
      <c r="H7" s="306" t="s">
        <v>824</v>
      </c>
      <c r="I7" s="306" t="s">
        <v>825</v>
      </c>
      <c r="J7" s="306">
        <v>7</v>
      </c>
      <c r="K7" s="303" t="s">
        <v>851</v>
      </c>
      <c r="L7" s="303" t="s">
        <v>472</v>
      </c>
      <c r="M7" s="307">
        <v>87.272727272727266</v>
      </c>
      <c r="N7" s="307">
        <v>17.727272727272727</v>
      </c>
      <c r="O7" s="303"/>
      <c r="P7" s="303"/>
      <c r="Q7" s="308"/>
      <c r="R7" s="303"/>
      <c r="S7" s="308"/>
      <c r="T7" s="303"/>
      <c r="U7" s="303"/>
      <c r="V7" s="308"/>
      <c r="W7" s="308"/>
      <c r="X7" s="303"/>
      <c r="Y7" s="303"/>
      <c r="Z7" s="303"/>
      <c r="AA7" s="303"/>
      <c r="AB7" s="303"/>
      <c r="AC7" s="303"/>
      <c r="AD7" s="303"/>
      <c r="AE7" s="308"/>
      <c r="AF7" s="308"/>
      <c r="AG7" s="303"/>
      <c r="AH7" s="303"/>
      <c r="AI7" s="308"/>
      <c r="AJ7" s="303"/>
      <c r="AK7" s="303"/>
      <c r="AL7" s="303"/>
      <c r="AM7" s="303"/>
      <c r="AN7" s="308"/>
      <c r="AO7" s="309"/>
      <c r="AP7" s="308"/>
      <c r="AQ7" s="303" t="s">
        <v>828</v>
      </c>
      <c r="AR7" s="306" t="s">
        <v>825</v>
      </c>
      <c r="AS7" s="306"/>
      <c r="AT7" s="306"/>
      <c r="AU7" s="306"/>
      <c r="AV7" s="306">
        <v>6</v>
      </c>
      <c r="AW7" s="306"/>
      <c r="AX7" s="306"/>
      <c r="AY7" s="306"/>
      <c r="AZ7" s="306" t="s">
        <v>840</v>
      </c>
      <c r="BA7" s="303"/>
      <c r="BB7" s="306">
        <v>0</v>
      </c>
      <c r="BC7" s="306">
        <v>0</v>
      </c>
      <c r="BD7" s="306">
        <v>0</v>
      </c>
      <c r="BE7" s="306">
        <v>0</v>
      </c>
      <c r="BF7" s="306">
        <v>0</v>
      </c>
      <c r="BG7" s="306">
        <v>0</v>
      </c>
      <c r="BH7" s="306">
        <v>0</v>
      </c>
      <c r="BI7" s="306">
        <v>0</v>
      </c>
      <c r="BJ7" s="306">
        <v>0</v>
      </c>
      <c r="BK7" s="306">
        <v>0</v>
      </c>
      <c r="BL7" s="306"/>
      <c r="BM7" s="306"/>
      <c r="BN7" s="306"/>
      <c r="BO7" s="306" t="s">
        <v>825</v>
      </c>
      <c r="BP7" s="315">
        <v>163.58181818181816</v>
      </c>
      <c r="BQ7" s="306"/>
      <c r="BR7" s="316"/>
      <c r="BS7" s="311" t="s">
        <v>852</v>
      </c>
      <c r="BT7" s="311" t="s">
        <v>276</v>
      </c>
      <c r="BU7" s="311">
        <v>89.97</v>
      </c>
      <c r="BV7" s="306" t="s">
        <v>825</v>
      </c>
      <c r="BW7" s="306"/>
      <c r="BX7" s="303"/>
      <c r="BY7" s="303" t="s">
        <v>853</v>
      </c>
    </row>
    <row r="8" spans="1:77" x14ac:dyDescent="0.15">
      <c r="A8" s="303">
        <v>1756</v>
      </c>
      <c r="B8" s="304">
        <v>43200</v>
      </c>
      <c r="C8" s="305" t="s">
        <v>821</v>
      </c>
      <c r="D8" s="303" t="s">
        <v>837</v>
      </c>
      <c r="E8" s="303"/>
      <c r="F8" s="303" t="s">
        <v>823</v>
      </c>
      <c r="G8" s="314">
        <v>42930</v>
      </c>
      <c r="H8" s="306" t="s">
        <v>824</v>
      </c>
      <c r="I8" s="306" t="s">
        <v>825</v>
      </c>
      <c r="J8" s="306">
        <v>8</v>
      </c>
      <c r="K8" s="303" t="s">
        <v>854</v>
      </c>
      <c r="L8" s="303" t="s">
        <v>855</v>
      </c>
      <c r="M8" s="307">
        <v>114.1</v>
      </c>
      <c r="N8" s="307">
        <v>22.781818181818178</v>
      </c>
      <c r="O8" s="303" t="s">
        <v>453</v>
      </c>
      <c r="P8" s="303">
        <v>3822</v>
      </c>
      <c r="Q8" s="307">
        <v>23.7</v>
      </c>
      <c r="R8" s="303"/>
      <c r="S8" s="308"/>
      <c r="T8" s="303"/>
      <c r="U8" s="303"/>
      <c r="V8" s="308"/>
      <c r="W8" s="308"/>
      <c r="X8" s="303"/>
      <c r="Y8" s="303"/>
      <c r="Z8" s="303"/>
      <c r="AA8" s="303"/>
      <c r="AB8" s="303"/>
      <c r="AC8" s="303"/>
      <c r="AD8" s="303"/>
      <c r="AE8" s="308"/>
      <c r="AF8" s="308"/>
      <c r="AG8" s="303"/>
      <c r="AH8" s="303"/>
      <c r="AI8" s="308"/>
      <c r="AJ8" s="303"/>
      <c r="AK8" s="303"/>
      <c r="AL8" s="303"/>
      <c r="AM8" s="303"/>
      <c r="AN8" s="308"/>
      <c r="AO8" s="309"/>
      <c r="AP8" s="308"/>
      <c r="AQ8" s="303" t="s">
        <v>828</v>
      </c>
      <c r="AR8" s="306" t="s">
        <v>825</v>
      </c>
      <c r="AS8" s="306"/>
      <c r="AT8" s="306"/>
      <c r="AU8" s="306"/>
      <c r="AV8" s="306">
        <v>4.5</v>
      </c>
      <c r="AW8" s="306"/>
      <c r="AX8" s="306"/>
      <c r="AY8" s="306"/>
      <c r="AZ8" s="306" t="s">
        <v>825</v>
      </c>
      <c r="BA8" s="303"/>
      <c r="BB8" s="306">
        <v>22</v>
      </c>
      <c r="BC8" s="306">
        <v>0</v>
      </c>
      <c r="BD8" s="306">
        <v>0</v>
      </c>
      <c r="BE8" s="306">
        <v>0</v>
      </c>
      <c r="BF8" s="306">
        <v>0</v>
      </c>
      <c r="BG8" s="306">
        <v>0</v>
      </c>
      <c r="BH8" s="306">
        <v>0</v>
      </c>
      <c r="BI8" s="306">
        <v>0</v>
      </c>
      <c r="BJ8" s="306">
        <v>0</v>
      </c>
      <c r="BK8" s="306">
        <v>0</v>
      </c>
      <c r="BL8" s="306"/>
      <c r="BM8" s="306"/>
      <c r="BN8" s="306"/>
      <c r="BO8" s="306" t="s">
        <v>825</v>
      </c>
      <c r="BP8" s="310"/>
      <c r="BQ8" s="306"/>
      <c r="BR8" s="306"/>
      <c r="BS8" s="311"/>
      <c r="BT8" s="311"/>
      <c r="BU8" s="306"/>
      <c r="BV8" s="306" t="s">
        <v>825</v>
      </c>
      <c r="BW8" s="306"/>
      <c r="BX8" s="303"/>
      <c r="BY8" s="303" t="s">
        <v>782</v>
      </c>
    </row>
    <row r="9" spans="1:77" x14ac:dyDescent="0.15">
      <c r="A9" s="303">
        <v>172</v>
      </c>
      <c r="B9" s="304">
        <v>43200</v>
      </c>
      <c r="C9" s="305" t="s">
        <v>821</v>
      </c>
      <c r="D9" s="303" t="s">
        <v>837</v>
      </c>
      <c r="E9" s="303"/>
      <c r="F9" s="303" t="s">
        <v>823</v>
      </c>
      <c r="G9" s="314">
        <v>43060</v>
      </c>
      <c r="H9" s="306" t="s">
        <v>825</v>
      </c>
      <c r="I9" s="306" t="s">
        <v>856</v>
      </c>
      <c r="J9" s="306">
        <v>9</v>
      </c>
      <c r="K9" s="303" t="s">
        <v>857</v>
      </c>
      <c r="L9" s="303" t="s">
        <v>620</v>
      </c>
      <c r="M9" s="307">
        <v>109.99999999999999</v>
      </c>
      <c r="N9" s="307">
        <v>17.436363636363634</v>
      </c>
      <c r="O9" s="303"/>
      <c r="P9" s="303"/>
      <c r="Q9" s="308"/>
      <c r="R9" s="303"/>
      <c r="S9" s="308"/>
      <c r="T9" s="303"/>
      <c r="U9" s="303"/>
      <c r="V9" s="308"/>
      <c r="W9" s="308"/>
      <c r="X9" s="303"/>
      <c r="Y9" s="303"/>
      <c r="Z9" s="303"/>
      <c r="AA9" s="303"/>
      <c r="AB9" s="303"/>
      <c r="AC9" s="303"/>
      <c r="AD9" s="303"/>
      <c r="AE9" s="308"/>
      <c r="AF9" s="308"/>
      <c r="AG9" s="303"/>
      <c r="AH9" s="303"/>
      <c r="AI9" s="308"/>
      <c r="AJ9" s="303"/>
      <c r="AK9" s="303"/>
      <c r="AL9" s="303"/>
      <c r="AM9" s="303"/>
      <c r="AN9" s="308"/>
      <c r="AO9" s="309"/>
      <c r="AP9" s="308"/>
      <c r="AQ9" s="303" t="s">
        <v>828</v>
      </c>
      <c r="AR9" s="306" t="s">
        <v>825</v>
      </c>
      <c r="AS9" s="306"/>
      <c r="AT9" s="306"/>
      <c r="AU9" s="306"/>
      <c r="AV9" s="306"/>
      <c r="AW9" s="306"/>
      <c r="AX9" s="306"/>
      <c r="AY9" s="306"/>
      <c r="AZ9" s="306" t="s">
        <v>825</v>
      </c>
      <c r="BA9" s="303"/>
      <c r="BB9" s="306">
        <v>0</v>
      </c>
      <c r="BC9" s="306">
        <v>0</v>
      </c>
      <c r="BD9" s="306">
        <v>0</v>
      </c>
      <c r="BE9" s="306">
        <v>0</v>
      </c>
      <c r="BF9" s="306">
        <v>0</v>
      </c>
      <c r="BG9" s="306">
        <v>0</v>
      </c>
      <c r="BH9" s="306">
        <v>0</v>
      </c>
      <c r="BI9" s="306">
        <v>0</v>
      </c>
      <c r="BJ9" s="306">
        <v>0</v>
      </c>
      <c r="BK9" s="306">
        <v>0</v>
      </c>
      <c r="BL9" s="306"/>
      <c r="BM9" s="306"/>
      <c r="BN9" s="306"/>
      <c r="BO9" s="306" t="s">
        <v>825</v>
      </c>
      <c r="BP9" s="310"/>
      <c r="BQ9" s="306"/>
      <c r="BR9" s="306"/>
      <c r="BS9" s="303"/>
      <c r="BT9" s="303"/>
      <c r="BU9" s="306"/>
      <c r="BV9" s="306" t="s">
        <v>825</v>
      </c>
      <c r="BW9" s="306">
        <v>1</v>
      </c>
      <c r="BX9" s="303"/>
      <c r="BY9" s="303" t="s">
        <v>712</v>
      </c>
    </row>
    <row r="10" spans="1:77" x14ac:dyDescent="0.15">
      <c r="A10" s="303">
        <v>1896</v>
      </c>
      <c r="B10" s="304">
        <v>43200</v>
      </c>
      <c r="C10" s="305" t="s">
        <v>530</v>
      </c>
      <c r="D10" s="303" t="s">
        <v>837</v>
      </c>
      <c r="E10" s="303"/>
      <c r="F10" s="303" t="s">
        <v>823</v>
      </c>
      <c r="G10" s="304">
        <v>43200</v>
      </c>
      <c r="H10" s="306" t="s">
        <v>824</v>
      </c>
      <c r="I10" s="306" t="s">
        <v>825</v>
      </c>
      <c r="J10" s="306">
        <v>9</v>
      </c>
      <c r="K10" s="303" t="s">
        <v>858</v>
      </c>
      <c r="L10" s="303" t="s">
        <v>859</v>
      </c>
      <c r="M10" s="307">
        <v>116.23636363636362</v>
      </c>
      <c r="N10" s="307">
        <v>22.136363636363637</v>
      </c>
      <c r="O10" s="303"/>
      <c r="P10" s="308"/>
      <c r="Q10" s="303"/>
      <c r="R10" s="308"/>
      <c r="S10" s="303"/>
      <c r="T10" s="303"/>
      <c r="U10" s="308"/>
      <c r="V10" s="308"/>
      <c r="W10" s="303"/>
      <c r="X10" s="303"/>
      <c r="Y10" s="303"/>
      <c r="Z10" s="303"/>
      <c r="AA10" s="303"/>
      <c r="AB10" s="303"/>
      <c r="AC10" s="303"/>
      <c r="AD10" s="308"/>
      <c r="AE10" s="308"/>
      <c r="AF10" s="303"/>
      <c r="AG10" s="303"/>
      <c r="AH10" s="308"/>
      <c r="AI10" s="303"/>
      <c r="AJ10" s="303"/>
      <c r="AK10" s="303"/>
      <c r="AL10" s="303"/>
      <c r="AM10" s="303"/>
      <c r="AN10" s="309"/>
      <c r="AO10" s="308"/>
      <c r="AP10" s="317"/>
      <c r="AQ10" s="303" t="s">
        <v>828</v>
      </c>
      <c r="AR10" s="306" t="s">
        <v>825</v>
      </c>
      <c r="AS10" s="306"/>
      <c r="AT10" s="306"/>
      <c r="AU10" s="306"/>
      <c r="AV10" s="306"/>
      <c r="AW10" s="306"/>
      <c r="AX10" s="306"/>
      <c r="AY10" s="306"/>
      <c r="AZ10" s="306" t="s">
        <v>387</v>
      </c>
      <c r="BA10" s="303"/>
      <c r="BB10" s="306">
        <v>0</v>
      </c>
      <c r="BC10" s="306">
        <v>0</v>
      </c>
      <c r="BD10" s="306">
        <v>0</v>
      </c>
      <c r="BE10" s="306">
        <v>0</v>
      </c>
      <c r="BF10" s="306">
        <v>0</v>
      </c>
      <c r="BG10" s="306">
        <v>0</v>
      </c>
      <c r="BH10" s="306">
        <v>0</v>
      </c>
      <c r="BI10" s="306">
        <v>0</v>
      </c>
      <c r="BJ10" s="306">
        <v>0</v>
      </c>
      <c r="BK10" s="306">
        <v>0</v>
      </c>
      <c r="BL10" s="306"/>
      <c r="BM10" s="306"/>
      <c r="BN10" s="306"/>
      <c r="BO10" s="306" t="s">
        <v>825</v>
      </c>
      <c r="BP10" s="315">
        <v>163.63636363636363</v>
      </c>
      <c r="BQ10" s="306"/>
      <c r="BR10" s="306"/>
      <c r="BS10" s="311"/>
      <c r="BT10" s="311"/>
      <c r="BU10" s="306"/>
      <c r="BV10" s="306" t="s">
        <v>825</v>
      </c>
      <c r="BW10" s="306">
        <v>1</v>
      </c>
      <c r="BX10" s="303"/>
      <c r="BY10" s="313" t="s">
        <v>860</v>
      </c>
    </row>
    <row r="11" spans="1:77" x14ac:dyDescent="0.15">
      <c r="A11" s="303">
        <v>11</v>
      </c>
      <c r="B11" s="304">
        <v>43200</v>
      </c>
      <c r="C11" s="305" t="s">
        <v>821</v>
      </c>
      <c r="D11" s="303" t="s">
        <v>837</v>
      </c>
      <c r="E11" s="303"/>
      <c r="F11" s="303" t="s">
        <v>823</v>
      </c>
      <c r="G11" s="304">
        <v>42916</v>
      </c>
      <c r="H11" s="306" t="s">
        <v>387</v>
      </c>
      <c r="I11" s="306" t="s">
        <v>390</v>
      </c>
      <c r="J11" s="306">
        <v>10</v>
      </c>
      <c r="K11" s="303" t="s">
        <v>861</v>
      </c>
      <c r="L11" s="303" t="s">
        <v>862</v>
      </c>
      <c r="M11" s="307">
        <v>149</v>
      </c>
      <c r="N11" s="307">
        <v>20.172727272727272</v>
      </c>
      <c r="O11" s="303" t="s">
        <v>453</v>
      </c>
      <c r="P11" s="303">
        <v>1800</v>
      </c>
      <c r="Q11" s="307">
        <v>23.490909090909089</v>
      </c>
      <c r="R11" s="303"/>
      <c r="S11" s="308"/>
      <c r="T11" s="303"/>
      <c r="U11" s="303"/>
      <c r="V11" s="308"/>
      <c r="W11" s="308"/>
      <c r="X11" s="303"/>
      <c r="Y11" s="303"/>
      <c r="Z11" s="303"/>
      <c r="AA11" s="303"/>
      <c r="AB11" s="303"/>
      <c r="AC11" s="303"/>
      <c r="AD11" s="303"/>
      <c r="AE11" s="308"/>
      <c r="AF11" s="308"/>
      <c r="AG11" s="303"/>
      <c r="AH11" s="303"/>
      <c r="AI11" s="308"/>
      <c r="AJ11" s="303"/>
      <c r="AK11" s="303"/>
      <c r="AL11" s="303"/>
      <c r="AM11" s="303"/>
      <c r="AN11" s="308"/>
      <c r="AO11" s="309"/>
      <c r="AP11" s="308"/>
      <c r="AQ11" s="303" t="s">
        <v>828</v>
      </c>
      <c r="AR11" s="306" t="s">
        <v>825</v>
      </c>
      <c r="AS11" s="306"/>
      <c r="AT11" s="306"/>
      <c r="AU11" s="306"/>
      <c r="AV11" s="306">
        <v>6</v>
      </c>
      <c r="AW11" s="306"/>
      <c r="AX11" s="306"/>
      <c r="AY11" s="306"/>
      <c r="AZ11" s="306" t="s">
        <v>390</v>
      </c>
      <c r="BA11" s="303"/>
      <c r="BB11" s="306">
        <v>0</v>
      </c>
      <c r="BC11" s="306">
        <v>0</v>
      </c>
      <c r="BD11" s="306">
        <v>10</v>
      </c>
      <c r="BE11" s="306">
        <v>0</v>
      </c>
      <c r="BF11" s="306">
        <v>0</v>
      </c>
      <c r="BG11" s="306">
        <v>0</v>
      </c>
      <c r="BH11" s="306">
        <v>0</v>
      </c>
      <c r="BI11" s="306">
        <v>0</v>
      </c>
      <c r="BJ11" s="306">
        <v>0</v>
      </c>
      <c r="BK11" s="306">
        <v>0</v>
      </c>
      <c r="BL11" s="306"/>
      <c r="BM11" s="306"/>
      <c r="BN11" s="306"/>
      <c r="BO11" s="306" t="s">
        <v>825</v>
      </c>
      <c r="BP11" s="310"/>
      <c r="BQ11" s="306"/>
      <c r="BR11" s="306"/>
      <c r="BS11" s="303"/>
      <c r="BT11" s="311"/>
      <c r="BU11" s="306"/>
      <c r="BV11" s="306" t="s">
        <v>825</v>
      </c>
      <c r="BW11" s="306">
        <v>1</v>
      </c>
      <c r="BX11" s="311"/>
      <c r="BY11" s="311" t="s">
        <v>814</v>
      </c>
    </row>
    <row r="12" spans="1:77" x14ac:dyDescent="0.15">
      <c r="A12" s="303">
        <v>1414</v>
      </c>
      <c r="B12" s="304">
        <v>43200</v>
      </c>
      <c r="C12" s="305" t="s">
        <v>821</v>
      </c>
      <c r="D12" s="303" t="s">
        <v>837</v>
      </c>
      <c r="E12" s="303"/>
      <c r="F12" s="303" t="s">
        <v>823</v>
      </c>
      <c r="G12" s="304">
        <v>42947</v>
      </c>
      <c r="H12" s="306" t="s">
        <v>390</v>
      </c>
      <c r="I12" s="306" t="s">
        <v>507</v>
      </c>
      <c r="J12" s="306">
        <v>11</v>
      </c>
      <c r="K12" s="303" t="s">
        <v>556</v>
      </c>
      <c r="L12" s="303" t="s">
        <v>863</v>
      </c>
      <c r="M12" s="307">
        <v>104.83636363636361</v>
      </c>
      <c r="N12" s="307">
        <v>17.363636363636363</v>
      </c>
      <c r="O12" s="303"/>
      <c r="P12" s="303"/>
      <c r="Q12" s="308"/>
      <c r="R12" s="303"/>
      <c r="S12" s="308"/>
      <c r="T12" s="303"/>
      <c r="U12" s="303"/>
      <c r="V12" s="308"/>
      <c r="W12" s="308"/>
      <c r="X12" s="303"/>
      <c r="Y12" s="303"/>
      <c r="Z12" s="303"/>
      <c r="AA12" s="303"/>
      <c r="AB12" s="303"/>
      <c r="AC12" s="303"/>
      <c r="AD12" s="303"/>
      <c r="AE12" s="308"/>
      <c r="AF12" s="308"/>
      <c r="AG12" s="303"/>
      <c r="AH12" s="303"/>
      <c r="AI12" s="308"/>
      <c r="AJ12" s="303"/>
      <c r="AK12" s="303"/>
      <c r="AL12" s="303"/>
      <c r="AM12" s="303"/>
      <c r="AN12" s="308"/>
      <c r="AO12" s="309"/>
      <c r="AP12" s="308"/>
      <c r="AQ12" s="303" t="s">
        <v>828</v>
      </c>
      <c r="AR12" s="306" t="s">
        <v>825</v>
      </c>
      <c r="AS12" s="306"/>
      <c r="AT12" s="306"/>
      <c r="AU12" s="306"/>
      <c r="AV12" s="306"/>
      <c r="AW12" s="306"/>
      <c r="AX12" s="306"/>
      <c r="AY12" s="306"/>
      <c r="AZ12" s="306" t="s">
        <v>390</v>
      </c>
      <c r="BA12" s="303"/>
      <c r="BB12" s="306">
        <v>0</v>
      </c>
      <c r="BC12" s="306">
        <v>0</v>
      </c>
      <c r="BD12" s="306">
        <v>0</v>
      </c>
      <c r="BE12" s="306">
        <v>0</v>
      </c>
      <c r="BF12" s="306">
        <v>0</v>
      </c>
      <c r="BG12" s="306">
        <v>0</v>
      </c>
      <c r="BH12" s="306">
        <v>0</v>
      </c>
      <c r="BI12" s="306">
        <v>0</v>
      </c>
      <c r="BJ12" s="306">
        <v>0</v>
      </c>
      <c r="BK12" s="306">
        <v>0</v>
      </c>
      <c r="BL12" s="306"/>
      <c r="BM12" s="306"/>
      <c r="BN12" s="306"/>
      <c r="BO12" s="306" t="s">
        <v>825</v>
      </c>
      <c r="BP12" s="315">
        <v>81.818181818181813</v>
      </c>
      <c r="BQ12" s="306"/>
      <c r="BR12" s="306"/>
      <c r="BS12" s="311"/>
      <c r="BT12" s="311"/>
      <c r="BU12" s="306"/>
      <c r="BV12" s="306" t="s">
        <v>825</v>
      </c>
      <c r="BW12" s="306">
        <v>1</v>
      </c>
      <c r="BX12" s="303" t="s">
        <v>584</v>
      </c>
      <c r="BY12" s="303" t="s">
        <v>864</v>
      </c>
    </row>
    <row r="13" spans="1:77" x14ac:dyDescent="0.15">
      <c r="A13" s="303">
        <v>1221</v>
      </c>
      <c r="B13" s="304">
        <v>43200</v>
      </c>
      <c r="C13" s="305" t="s">
        <v>821</v>
      </c>
      <c r="D13" s="303" t="s">
        <v>837</v>
      </c>
      <c r="E13" s="303"/>
      <c r="F13" s="303" t="s">
        <v>823</v>
      </c>
      <c r="G13" s="304">
        <v>43117</v>
      </c>
      <c r="H13" s="306" t="s">
        <v>824</v>
      </c>
      <c r="I13" s="306" t="s">
        <v>825</v>
      </c>
      <c r="J13" s="306">
        <v>12</v>
      </c>
      <c r="K13" s="303" t="s">
        <v>865</v>
      </c>
      <c r="L13" s="303" t="s">
        <v>626</v>
      </c>
      <c r="M13" s="307">
        <v>114.99999999999999</v>
      </c>
      <c r="N13" s="307">
        <v>18.5</v>
      </c>
      <c r="O13" s="303"/>
      <c r="P13" s="303"/>
      <c r="Q13" s="308"/>
      <c r="R13" s="303"/>
      <c r="S13" s="308"/>
      <c r="T13" s="303"/>
      <c r="U13" s="303"/>
      <c r="V13" s="308"/>
      <c r="W13" s="308"/>
      <c r="X13" s="303"/>
      <c r="Y13" s="303"/>
      <c r="Z13" s="303"/>
      <c r="AA13" s="303"/>
      <c r="AB13" s="303"/>
      <c r="AC13" s="303"/>
      <c r="AD13" s="303"/>
      <c r="AE13" s="308"/>
      <c r="AF13" s="308"/>
      <c r="AG13" s="303"/>
      <c r="AH13" s="303"/>
      <c r="AI13" s="308"/>
      <c r="AJ13" s="303"/>
      <c r="AK13" s="303"/>
      <c r="AL13" s="303"/>
      <c r="AM13" s="303"/>
      <c r="AN13" s="308"/>
      <c r="AO13" s="309"/>
      <c r="AP13" s="308"/>
      <c r="AQ13" s="303" t="s">
        <v>828</v>
      </c>
      <c r="AR13" s="306" t="s">
        <v>825</v>
      </c>
      <c r="AS13" s="306"/>
      <c r="AT13" s="306"/>
      <c r="AU13" s="306"/>
      <c r="AV13" s="306">
        <v>7</v>
      </c>
      <c r="AW13" s="306"/>
      <c r="AX13" s="306"/>
      <c r="AY13" s="306"/>
      <c r="AZ13" s="306" t="s">
        <v>825</v>
      </c>
      <c r="BA13" s="303"/>
      <c r="BB13" s="306">
        <v>0</v>
      </c>
      <c r="BC13" s="306">
        <v>0</v>
      </c>
      <c r="BD13" s="306">
        <v>0</v>
      </c>
      <c r="BE13" s="306">
        <v>0</v>
      </c>
      <c r="BF13" s="306">
        <v>0</v>
      </c>
      <c r="BG13" s="306">
        <v>0</v>
      </c>
      <c r="BH13" s="306">
        <v>0</v>
      </c>
      <c r="BI13" s="306">
        <v>0</v>
      </c>
      <c r="BJ13" s="306">
        <v>0</v>
      </c>
      <c r="BK13" s="306">
        <v>0</v>
      </c>
      <c r="BL13" s="306"/>
      <c r="BM13" s="306"/>
      <c r="BN13" s="306"/>
      <c r="BO13" s="306" t="s">
        <v>825</v>
      </c>
      <c r="BP13" s="310"/>
      <c r="BQ13" s="306"/>
      <c r="BR13" s="306"/>
      <c r="BS13" s="303"/>
      <c r="BT13" s="303"/>
      <c r="BU13" s="306"/>
      <c r="BV13" s="306" t="s">
        <v>825</v>
      </c>
      <c r="BW13" s="306"/>
      <c r="BX13" s="303"/>
      <c r="BY13" s="303" t="s">
        <v>866</v>
      </c>
    </row>
    <row r="14" spans="1:77" x14ac:dyDescent="0.15">
      <c r="A14" s="303">
        <v>1649</v>
      </c>
      <c r="B14" s="304">
        <v>43200</v>
      </c>
      <c r="C14" s="305" t="s">
        <v>821</v>
      </c>
      <c r="D14" s="303" t="s">
        <v>837</v>
      </c>
      <c r="E14" s="303"/>
      <c r="F14" s="303" t="s">
        <v>823</v>
      </c>
      <c r="G14" s="304">
        <v>42916</v>
      </c>
      <c r="H14" s="306" t="s">
        <v>824</v>
      </c>
      <c r="I14" s="306" t="s">
        <v>825</v>
      </c>
      <c r="J14" s="306">
        <v>13</v>
      </c>
      <c r="K14" s="303" t="s">
        <v>867</v>
      </c>
      <c r="L14" s="303" t="s">
        <v>558</v>
      </c>
      <c r="M14" s="307">
        <v>118.4</v>
      </c>
      <c r="N14" s="307">
        <v>19.18181818181818</v>
      </c>
      <c r="O14" s="303"/>
      <c r="P14" s="303"/>
      <c r="Q14" s="308"/>
      <c r="R14" s="303"/>
      <c r="S14" s="308"/>
      <c r="T14" s="303"/>
      <c r="U14" s="303"/>
      <c r="V14" s="308"/>
      <c r="W14" s="308"/>
      <c r="X14" s="303"/>
      <c r="Y14" s="303"/>
      <c r="Z14" s="303"/>
      <c r="AA14" s="303"/>
      <c r="AB14" s="303"/>
      <c r="AC14" s="303"/>
      <c r="AD14" s="303"/>
      <c r="AE14" s="308"/>
      <c r="AF14" s="308"/>
      <c r="AG14" s="303"/>
      <c r="AH14" s="303"/>
      <c r="AI14" s="308"/>
      <c r="AJ14" s="303"/>
      <c r="AK14" s="303"/>
      <c r="AL14" s="303"/>
      <c r="AM14" s="303"/>
      <c r="AN14" s="308"/>
      <c r="AO14" s="309"/>
      <c r="AP14" s="308"/>
      <c r="AQ14" s="303" t="s">
        <v>828</v>
      </c>
      <c r="AR14" s="306" t="s">
        <v>825</v>
      </c>
      <c r="AS14" s="306"/>
      <c r="AT14" s="306"/>
      <c r="AU14" s="306"/>
      <c r="AV14" s="306">
        <v>11.5</v>
      </c>
      <c r="AW14" s="306"/>
      <c r="AX14" s="306"/>
      <c r="AY14" s="306"/>
      <c r="AZ14" s="306" t="s">
        <v>840</v>
      </c>
      <c r="BA14" s="303"/>
      <c r="BB14" s="306">
        <v>0</v>
      </c>
      <c r="BC14" s="306">
        <v>0</v>
      </c>
      <c r="BD14" s="306">
        <v>0</v>
      </c>
      <c r="BE14" s="306">
        <v>0</v>
      </c>
      <c r="BF14" s="306">
        <v>0</v>
      </c>
      <c r="BG14" s="306">
        <v>0</v>
      </c>
      <c r="BH14" s="306">
        <v>0</v>
      </c>
      <c r="BI14" s="306">
        <v>0</v>
      </c>
      <c r="BJ14" s="306">
        <v>0</v>
      </c>
      <c r="BK14" s="306">
        <v>0</v>
      </c>
      <c r="BL14" s="306"/>
      <c r="BM14" s="306"/>
      <c r="BN14" s="306"/>
      <c r="BO14" s="306" t="s">
        <v>825</v>
      </c>
      <c r="BP14" s="310"/>
      <c r="BQ14" s="306"/>
      <c r="BR14" s="306"/>
      <c r="BS14" s="311"/>
      <c r="BT14" s="311"/>
      <c r="BU14" s="311"/>
      <c r="BV14" s="306" t="s">
        <v>825</v>
      </c>
      <c r="BW14" s="306"/>
      <c r="BX14" s="303"/>
      <c r="BY14" s="303" t="s">
        <v>587</v>
      </c>
    </row>
    <row r="15" spans="1:77" x14ac:dyDescent="0.15">
      <c r="A15" s="303">
        <v>244</v>
      </c>
      <c r="B15" s="304">
        <v>43200</v>
      </c>
      <c r="C15" s="305" t="s">
        <v>821</v>
      </c>
      <c r="D15" s="303" t="s">
        <v>837</v>
      </c>
      <c r="E15" s="303"/>
      <c r="F15" s="303" t="s">
        <v>823</v>
      </c>
      <c r="G15" s="314">
        <v>43021</v>
      </c>
      <c r="H15" s="306" t="s">
        <v>387</v>
      </c>
      <c r="I15" s="306" t="s">
        <v>390</v>
      </c>
      <c r="J15" s="306">
        <v>14</v>
      </c>
      <c r="K15" s="303" t="s">
        <v>868</v>
      </c>
      <c r="L15" s="303" t="s">
        <v>789</v>
      </c>
      <c r="M15" s="307">
        <v>89.999999999999986</v>
      </c>
      <c r="N15" s="307">
        <v>19.363636363636363</v>
      </c>
      <c r="O15" s="303"/>
      <c r="P15" s="303"/>
      <c r="Q15" s="308"/>
      <c r="R15" s="303"/>
      <c r="S15" s="308"/>
      <c r="T15" s="303"/>
      <c r="U15" s="303"/>
      <c r="V15" s="308"/>
      <c r="W15" s="308"/>
      <c r="X15" s="303"/>
      <c r="Y15" s="303"/>
      <c r="Z15" s="303"/>
      <c r="AA15" s="303"/>
      <c r="AB15" s="303"/>
      <c r="AC15" s="303"/>
      <c r="AD15" s="303"/>
      <c r="AE15" s="308"/>
      <c r="AF15" s="308"/>
      <c r="AG15" s="303"/>
      <c r="AH15" s="303"/>
      <c r="AI15" s="308"/>
      <c r="AJ15" s="303"/>
      <c r="AK15" s="303"/>
      <c r="AL15" s="303"/>
      <c r="AM15" s="303"/>
      <c r="AN15" s="308"/>
      <c r="AO15" s="309"/>
      <c r="AP15" s="308"/>
      <c r="AQ15" s="303" t="s">
        <v>828</v>
      </c>
      <c r="AR15" s="306" t="s">
        <v>825</v>
      </c>
      <c r="AS15" s="306"/>
      <c r="AT15" s="306"/>
      <c r="AU15" s="306"/>
      <c r="AV15" s="306">
        <v>8</v>
      </c>
      <c r="AW15" s="306"/>
      <c r="AX15" s="306"/>
      <c r="AY15" s="306"/>
      <c r="AZ15" s="306" t="s">
        <v>390</v>
      </c>
      <c r="BA15" s="303"/>
      <c r="BB15" s="306">
        <v>0</v>
      </c>
      <c r="BC15" s="306">
        <v>0</v>
      </c>
      <c r="BD15" s="306">
        <v>0</v>
      </c>
      <c r="BE15" s="306">
        <v>0</v>
      </c>
      <c r="BF15" s="306">
        <v>0</v>
      </c>
      <c r="BG15" s="306">
        <v>0</v>
      </c>
      <c r="BH15" s="306">
        <v>0</v>
      </c>
      <c r="BI15" s="306">
        <v>0</v>
      </c>
      <c r="BJ15" s="306">
        <v>0</v>
      </c>
      <c r="BK15" s="306">
        <v>0</v>
      </c>
      <c r="BL15" s="306"/>
      <c r="BM15" s="306"/>
      <c r="BN15" s="306"/>
      <c r="BO15" s="306" t="s">
        <v>825</v>
      </c>
      <c r="BP15" s="310"/>
      <c r="BQ15" s="306"/>
      <c r="BR15" s="306"/>
      <c r="BS15" s="303"/>
      <c r="BT15" s="311"/>
      <c r="BU15" s="306"/>
      <c r="BV15" s="306" t="s">
        <v>825</v>
      </c>
      <c r="BW15" s="306">
        <v>1</v>
      </c>
      <c r="BX15" s="303"/>
      <c r="BY15" s="303" t="s">
        <v>790</v>
      </c>
    </row>
    <row r="16" spans="1:77" x14ac:dyDescent="0.15">
      <c r="A16" s="303">
        <v>820</v>
      </c>
      <c r="B16" s="304">
        <v>43200</v>
      </c>
      <c r="C16" s="305" t="s">
        <v>821</v>
      </c>
      <c r="D16" s="303" t="s">
        <v>837</v>
      </c>
      <c r="E16" s="303"/>
      <c r="F16" s="303" t="s">
        <v>823</v>
      </c>
      <c r="G16" s="304">
        <v>42587</v>
      </c>
      <c r="H16" s="306" t="s">
        <v>824</v>
      </c>
      <c r="I16" s="306" t="s">
        <v>825</v>
      </c>
      <c r="J16" s="306">
        <v>15</v>
      </c>
      <c r="K16" s="303" t="s">
        <v>562</v>
      </c>
      <c r="L16" s="303" t="s">
        <v>869</v>
      </c>
      <c r="M16" s="307">
        <v>125.89090909090908</v>
      </c>
      <c r="N16" s="307">
        <v>19.909090909090907</v>
      </c>
      <c r="O16" s="303"/>
      <c r="P16" s="303"/>
      <c r="Q16" s="308"/>
      <c r="R16" s="303"/>
      <c r="S16" s="308"/>
      <c r="T16" s="303"/>
      <c r="U16" s="303"/>
      <c r="V16" s="308"/>
      <c r="W16" s="308"/>
      <c r="X16" s="303"/>
      <c r="Y16" s="303"/>
      <c r="Z16" s="303"/>
      <c r="AA16" s="303"/>
      <c r="AB16" s="303"/>
      <c r="AC16" s="303"/>
      <c r="AD16" s="303"/>
      <c r="AE16" s="308"/>
      <c r="AF16" s="308"/>
      <c r="AG16" s="303"/>
      <c r="AH16" s="303"/>
      <c r="AI16" s="308"/>
      <c r="AJ16" s="303"/>
      <c r="AK16" s="303"/>
      <c r="AL16" s="303"/>
      <c r="AM16" s="303"/>
      <c r="AN16" s="308"/>
      <c r="AO16" s="309"/>
      <c r="AP16" s="308"/>
      <c r="AQ16" s="303" t="s">
        <v>828</v>
      </c>
      <c r="AR16" s="306" t="s">
        <v>825</v>
      </c>
      <c r="AS16" s="306"/>
      <c r="AT16" s="306"/>
      <c r="AU16" s="306"/>
      <c r="AV16" s="306">
        <v>4</v>
      </c>
      <c r="AW16" s="306"/>
      <c r="AX16" s="306"/>
      <c r="AY16" s="306"/>
      <c r="AZ16" s="306" t="s">
        <v>825</v>
      </c>
      <c r="BA16" s="303"/>
      <c r="BB16" s="306">
        <v>0</v>
      </c>
      <c r="BC16" s="306">
        <v>0</v>
      </c>
      <c r="BD16" s="306">
        <v>0</v>
      </c>
      <c r="BE16" s="306">
        <v>0</v>
      </c>
      <c r="BF16" s="306">
        <v>0</v>
      </c>
      <c r="BG16" s="306">
        <v>0</v>
      </c>
      <c r="BH16" s="306">
        <v>0</v>
      </c>
      <c r="BI16" s="306">
        <v>0</v>
      </c>
      <c r="BJ16" s="306">
        <v>0</v>
      </c>
      <c r="BK16" s="306">
        <v>0</v>
      </c>
      <c r="BL16" s="306"/>
      <c r="BM16" s="306"/>
      <c r="BN16" s="306">
        <v>12</v>
      </c>
      <c r="BO16" s="306" t="s">
        <v>825</v>
      </c>
      <c r="BP16" s="310"/>
      <c r="BQ16" s="306"/>
      <c r="BR16" s="306"/>
      <c r="BS16" s="311"/>
      <c r="BT16" s="311"/>
      <c r="BU16" s="306"/>
      <c r="BV16" s="306" t="s">
        <v>825</v>
      </c>
      <c r="BW16" s="306"/>
      <c r="BX16" s="311"/>
      <c r="BY16" s="303" t="s">
        <v>870</v>
      </c>
    </row>
    <row r="17" spans="1:77" x14ac:dyDescent="0.15">
      <c r="A17" s="303">
        <v>1872</v>
      </c>
      <c r="B17" s="304">
        <v>43200</v>
      </c>
      <c r="C17" s="305" t="s">
        <v>821</v>
      </c>
      <c r="D17" s="303" t="s">
        <v>837</v>
      </c>
      <c r="E17" s="303"/>
      <c r="F17" s="303" t="s">
        <v>823</v>
      </c>
      <c r="G17" s="304">
        <v>43138</v>
      </c>
      <c r="H17" s="306" t="s">
        <v>390</v>
      </c>
      <c r="I17" s="306" t="s">
        <v>507</v>
      </c>
      <c r="J17" s="306">
        <v>16</v>
      </c>
      <c r="K17" s="318" t="s">
        <v>654</v>
      </c>
      <c r="L17" s="303" t="s">
        <v>554</v>
      </c>
      <c r="M17" s="307">
        <v>116.99999999999999</v>
      </c>
      <c r="N17" s="307">
        <v>18.7</v>
      </c>
      <c r="O17" s="303"/>
      <c r="P17" s="303"/>
      <c r="Q17" s="308"/>
      <c r="R17" s="303"/>
      <c r="S17" s="308"/>
      <c r="T17" s="303"/>
      <c r="U17" s="303"/>
      <c r="V17" s="308"/>
      <c r="W17" s="308"/>
      <c r="X17" s="303"/>
      <c r="Y17" s="303"/>
      <c r="Z17" s="303"/>
      <c r="AA17" s="303"/>
      <c r="AB17" s="303"/>
      <c r="AC17" s="303"/>
      <c r="AD17" s="303"/>
      <c r="AE17" s="308"/>
      <c r="AF17" s="308"/>
      <c r="AG17" s="303"/>
      <c r="AH17" s="303"/>
      <c r="AI17" s="308"/>
      <c r="AJ17" s="303"/>
      <c r="AK17" s="303"/>
      <c r="AL17" s="303"/>
      <c r="AM17" s="303"/>
      <c r="AN17" s="308"/>
      <c r="AO17" s="309"/>
      <c r="AP17" s="308"/>
      <c r="AQ17" s="303" t="s">
        <v>828</v>
      </c>
      <c r="AR17" s="306" t="s">
        <v>825</v>
      </c>
      <c r="AS17" s="306"/>
      <c r="AT17" s="306"/>
      <c r="AU17" s="306"/>
      <c r="AV17" s="306"/>
      <c r="AW17" s="306"/>
      <c r="AX17" s="306"/>
      <c r="AY17" s="306"/>
      <c r="AZ17" s="306" t="s">
        <v>390</v>
      </c>
      <c r="BA17" s="303"/>
      <c r="BB17" s="306">
        <v>0</v>
      </c>
      <c r="BC17" s="306">
        <v>0</v>
      </c>
      <c r="BD17" s="306">
        <v>0</v>
      </c>
      <c r="BE17" s="306">
        <v>0</v>
      </c>
      <c r="BF17" s="306">
        <v>0</v>
      </c>
      <c r="BG17" s="306">
        <v>0</v>
      </c>
      <c r="BH17" s="306">
        <v>0</v>
      </c>
      <c r="BI17" s="306">
        <v>0</v>
      </c>
      <c r="BJ17" s="306">
        <v>0</v>
      </c>
      <c r="BK17" s="306">
        <v>0</v>
      </c>
      <c r="BL17" s="306"/>
      <c r="BM17" s="306"/>
      <c r="BN17" s="306"/>
      <c r="BO17" s="306" t="s">
        <v>825</v>
      </c>
      <c r="BP17" s="310"/>
      <c r="BQ17" s="306"/>
      <c r="BR17" s="306"/>
      <c r="BS17" s="303"/>
      <c r="BT17" s="303"/>
      <c r="BU17" s="306"/>
      <c r="BV17" s="306" t="s">
        <v>825</v>
      </c>
      <c r="BW17" s="306"/>
      <c r="BX17" s="303"/>
      <c r="BY17" s="303" t="s">
        <v>871</v>
      </c>
    </row>
    <row r="18" spans="1:77" x14ac:dyDescent="0.15">
      <c r="A18" s="303">
        <v>275</v>
      </c>
      <c r="B18" s="304">
        <v>43200</v>
      </c>
      <c r="C18" s="305" t="s">
        <v>821</v>
      </c>
      <c r="D18" s="303" t="s">
        <v>837</v>
      </c>
      <c r="E18" s="303"/>
      <c r="F18" s="303" t="s">
        <v>823</v>
      </c>
      <c r="G18" s="314">
        <v>43026</v>
      </c>
      <c r="H18" s="306" t="s">
        <v>387</v>
      </c>
      <c r="I18" s="306" t="s">
        <v>390</v>
      </c>
      <c r="J18" s="306">
        <v>17</v>
      </c>
      <c r="K18" s="303" t="s">
        <v>872</v>
      </c>
      <c r="L18" s="303" t="s">
        <v>873</v>
      </c>
      <c r="M18" s="307">
        <v>89.090909090909079</v>
      </c>
      <c r="N18" s="307">
        <v>21.099999999999998</v>
      </c>
      <c r="O18" s="303"/>
      <c r="P18" s="303"/>
      <c r="Q18" s="308"/>
      <c r="R18" s="303"/>
      <c r="S18" s="308"/>
      <c r="T18" s="303"/>
      <c r="U18" s="303"/>
      <c r="V18" s="308"/>
      <c r="W18" s="308"/>
      <c r="X18" s="303"/>
      <c r="Y18" s="303"/>
      <c r="Z18" s="303"/>
      <c r="AA18" s="303"/>
      <c r="AB18" s="303"/>
      <c r="AC18" s="303"/>
      <c r="AD18" s="303"/>
      <c r="AE18" s="308"/>
      <c r="AF18" s="308"/>
      <c r="AG18" s="303"/>
      <c r="AH18" s="303"/>
      <c r="AI18" s="308"/>
      <c r="AJ18" s="303"/>
      <c r="AK18" s="303"/>
      <c r="AL18" s="303"/>
      <c r="AM18" s="303"/>
      <c r="AN18" s="308"/>
      <c r="AO18" s="309"/>
      <c r="AP18" s="308"/>
      <c r="AQ18" s="303" t="s">
        <v>828</v>
      </c>
      <c r="AR18" s="306" t="s">
        <v>825</v>
      </c>
      <c r="AS18" s="306"/>
      <c r="AT18" s="306"/>
      <c r="AU18" s="306"/>
      <c r="AV18" s="306">
        <v>6</v>
      </c>
      <c r="AW18" s="306"/>
      <c r="AX18" s="306"/>
      <c r="AY18" s="306"/>
      <c r="AZ18" s="306" t="s">
        <v>825</v>
      </c>
      <c r="BA18" s="303"/>
      <c r="BB18" s="306">
        <v>0</v>
      </c>
      <c r="BC18" s="306">
        <v>0</v>
      </c>
      <c r="BD18" s="306">
        <v>0</v>
      </c>
      <c r="BE18" s="306">
        <v>0</v>
      </c>
      <c r="BF18" s="306">
        <v>0</v>
      </c>
      <c r="BG18" s="306">
        <v>0</v>
      </c>
      <c r="BH18" s="306">
        <v>0</v>
      </c>
      <c r="BI18" s="306">
        <v>0</v>
      </c>
      <c r="BJ18" s="306">
        <v>0</v>
      </c>
      <c r="BK18" s="306">
        <v>0</v>
      </c>
      <c r="BL18" s="306"/>
      <c r="BM18" s="306"/>
      <c r="BN18" s="306"/>
      <c r="BO18" s="306" t="s">
        <v>825</v>
      </c>
      <c r="BP18" s="315">
        <v>141.81818181818181</v>
      </c>
      <c r="BQ18" s="306"/>
      <c r="BR18" s="306"/>
      <c r="BS18" s="303"/>
      <c r="BT18" s="303"/>
      <c r="BU18" s="306"/>
      <c r="BV18" s="306" t="s">
        <v>825</v>
      </c>
      <c r="BW18" s="306">
        <v>1</v>
      </c>
      <c r="BX18" s="303"/>
      <c r="BY18" s="319" t="s">
        <v>874</v>
      </c>
    </row>
    <row r="19" spans="1:77" x14ac:dyDescent="0.15">
      <c r="A19" s="303">
        <v>318</v>
      </c>
      <c r="B19" s="304">
        <v>43200</v>
      </c>
      <c r="C19" s="305" t="s">
        <v>821</v>
      </c>
      <c r="D19" s="303" t="s">
        <v>837</v>
      </c>
      <c r="E19" s="303"/>
      <c r="F19" s="303" t="s">
        <v>823</v>
      </c>
      <c r="G19" s="314">
        <v>42941</v>
      </c>
      <c r="H19" s="306" t="s">
        <v>825</v>
      </c>
      <c r="I19" s="306" t="s">
        <v>856</v>
      </c>
      <c r="J19" s="306">
        <v>18</v>
      </c>
      <c r="K19" s="303" t="s">
        <v>875</v>
      </c>
      <c r="L19" s="303" t="s">
        <v>796</v>
      </c>
      <c r="M19" s="307">
        <v>102.55454545454545</v>
      </c>
      <c r="N19" s="307">
        <v>23.672727272727268</v>
      </c>
      <c r="O19" s="303"/>
      <c r="P19" s="303"/>
      <c r="Q19" s="308"/>
      <c r="R19" s="303"/>
      <c r="S19" s="308"/>
      <c r="T19" s="303"/>
      <c r="U19" s="303"/>
      <c r="V19" s="308"/>
      <c r="W19" s="308"/>
      <c r="X19" s="303"/>
      <c r="Y19" s="303"/>
      <c r="Z19" s="303"/>
      <c r="AA19" s="303"/>
      <c r="AB19" s="303"/>
      <c r="AC19" s="303"/>
      <c r="AD19" s="303"/>
      <c r="AE19" s="308"/>
      <c r="AF19" s="308"/>
      <c r="AG19" s="303"/>
      <c r="AH19" s="303"/>
      <c r="AI19" s="308"/>
      <c r="AJ19" s="303"/>
      <c r="AK19" s="303"/>
      <c r="AL19" s="303"/>
      <c r="AM19" s="303"/>
      <c r="AN19" s="308"/>
      <c r="AO19" s="309"/>
      <c r="AP19" s="308"/>
      <c r="AQ19" s="303" t="s">
        <v>828</v>
      </c>
      <c r="AR19" s="306" t="s">
        <v>825</v>
      </c>
      <c r="AS19" s="306"/>
      <c r="AT19" s="306"/>
      <c r="AU19" s="306"/>
      <c r="AV19" s="306"/>
      <c r="AW19" s="306"/>
      <c r="AX19" s="306"/>
      <c r="AY19" s="306"/>
      <c r="AZ19" s="306" t="s">
        <v>825</v>
      </c>
      <c r="BA19" s="303"/>
      <c r="BB19" s="306">
        <v>0</v>
      </c>
      <c r="BC19" s="306">
        <v>15</v>
      </c>
      <c r="BD19" s="306">
        <v>0</v>
      </c>
      <c r="BE19" s="306">
        <v>0</v>
      </c>
      <c r="BF19" s="306">
        <v>0</v>
      </c>
      <c r="BG19" s="306">
        <v>0</v>
      </c>
      <c r="BH19" s="306">
        <v>0</v>
      </c>
      <c r="BI19" s="306">
        <v>0</v>
      </c>
      <c r="BJ19" s="306">
        <v>0</v>
      </c>
      <c r="BK19" s="306">
        <v>0</v>
      </c>
      <c r="BL19" s="306"/>
      <c r="BM19" s="306"/>
      <c r="BN19" s="306"/>
      <c r="BO19" s="306" t="s">
        <v>825</v>
      </c>
      <c r="BP19" s="310"/>
      <c r="BQ19" s="306"/>
      <c r="BR19" s="306"/>
      <c r="BS19" s="303"/>
      <c r="BT19" s="303"/>
      <c r="BU19" s="306"/>
      <c r="BV19" s="306" t="s">
        <v>825</v>
      </c>
      <c r="BW19" s="306"/>
      <c r="BX19" s="303"/>
      <c r="BY19" s="303" t="s">
        <v>876</v>
      </c>
    </row>
    <row r="20" spans="1:77" x14ac:dyDescent="0.15">
      <c r="A20" s="303">
        <v>478</v>
      </c>
      <c r="B20" s="304">
        <v>43200</v>
      </c>
      <c r="C20" s="305" t="s">
        <v>821</v>
      </c>
      <c r="D20" s="303" t="s">
        <v>837</v>
      </c>
      <c r="E20" s="303"/>
      <c r="F20" s="303" t="s">
        <v>823</v>
      </c>
      <c r="G20" s="304">
        <v>42916</v>
      </c>
      <c r="H20" s="306" t="s">
        <v>387</v>
      </c>
      <c r="I20" s="306" t="s">
        <v>390</v>
      </c>
      <c r="J20" s="306">
        <v>19</v>
      </c>
      <c r="K20" s="303" t="s">
        <v>661</v>
      </c>
      <c r="L20" s="303" t="s">
        <v>877</v>
      </c>
      <c r="M20" s="307">
        <v>102.89090909090909</v>
      </c>
      <c r="N20" s="307">
        <v>23.072727272727271</v>
      </c>
      <c r="O20" s="303"/>
      <c r="P20" s="303"/>
      <c r="Q20" s="308"/>
      <c r="R20" s="303"/>
      <c r="S20" s="308"/>
      <c r="T20" s="303"/>
      <c r="U20" s="303"/>
      <c r="V20" s="308"/>
      <c r="W20" s="308"/>
      <c r="X20" s="303"/>
      <c r="Y20" s="303"/>
      <c r="Z20" s="303"/>
      <c r="AA20" s="303"/>
      <c r="AB20" s="303"/>
      <c r="AC20" s="303"/>
      <c r="AD20" s="303"/>
      <c r="AE20" s="308"/>
      <c r="AF20" s="308"/>
      <c r="AG20" s="303"/>
      <c r="AH20" s="303"/>
      <c r="AI20" s="308"/>
      <c r="AJ20" s="303"/>
      <c r="AK20" s="303"/>
      <c r="AL20" s="303"/>
      <c r="AM20" s="303"/>
      <c r="AN20" s="308"/>
      <c r="AO20" s="309"/>
      <c r="AP20" s="308"/>
      <c r="AQ20" s="303" t="s">
        <v>828</v>
      </c>
      <c r="AR20" s="306" t="s">
        <v>825</v>
      </c>
      <c r="AS20" s="306"/>
      <c r="AT20" s="306"/>
      <c r="AU20" s="306"/>
      <c r="AV20" s="306">
        <v>6</v>
      </c>
      <c r="AW20" s="306"/>
      <c r="AX20" s="306"/>
      <c r="AY20" s="306"/>
      <c r="AZ20" s="306" t="s">
        <v>840</v>
      </c>
      <c r="BA20" s="303"/>
      <c r="BB20" s="306">
        <v>0</v>
      </c>
      <c r="BC20" s="306">
        <v>18</v>
      </c>
      <c r="BD20" s="306">
        <v>0</v>
      </c>
      <c r="BE20" s="306">
        <v>0</v>
      </c>
      <c r="BF20" s="306">
        <v>0</v>
      </c>
      <c r="BG20" s="306">
        <v>0</v>
      </c>
      <c r="BH20" s="306">
        <v>0</v>
      </c>
      <c r="BI20" s="306">
        <v>0</v>
      </c>
      <c r="BJ20" s="306">
        <v>0</v>
      </c>
      <c r="BK20" s="306">
        <v>0</v>
      </c>
      <c r="BL20" s="306"/>
      <c r="BM20" s="306"/>
      <c r="BN20" s="306"/>
      <c r="BO20" s="306" t="s">
        <v>825</v>
      </c>
      <c r="BP20" s="310"/>
      <c r="BQ20" s="306"/>
      <c r="BR20" s="306"/>
      <c r="BS20" s="303"/>
      <c r="BT20" s="303"/>
      <c r="BU20" s="306"/>
      <c r="BV20" s="306" t="s">
        <v>825</v>
      </c>
      <c r="BW20" s="306"/>
      <c r="BX20" s="303" t="s">
        <v>878</v>
      </c>
      <c r="BY20" s="320" t="s">
        <v>816</v>
      </c>
    </row>
    <row r="21" spans="1:77" x14ac:dyDescent="0.15">
      <c r="A21" s="303">
        <v>945</v>
      </c>
      <c r="B21" s="304">
        <v>43200</v>
      </c>
      <c r="C21" s="305" t="s">
        <v>821</v>
      </c>
      <c r="D21" s="303" t="s">
        <v>837</v>
      </c>
      <c r="E21" s="303"/>
      <c r="F21" s="303" t="s">
        <v>823</v>
      </c>
      <c r="G21" s="304">
        <v>42768</v>
      </c>
      <c r="H21" s="306" t="s">
        <v>824</v>
      </c>
      <c r="I21" s="306" t="s">
        <v>825</v>
      </c>
      <c r="J21" s="306">
        <v>20</v>
      </c>
      <c r="K21" s="303" t="s">
        <v>879</v>
      </c>
      <c r="L21" s="303" t="s">
        <v>709</v>
      </c>
      <c r="M21" s="307">
        <v>125.99999999999999</v>
      </c>
      <c r="N21" s="307">
        <v>19.890909090909087</v>
      </c>
      <c r="O21" s="303"/>
      <c r="P21" s="303"/>
      <c r="Q21" s="308"/>
      <c r="R21" s="303"/>
      <c r="S21" s="308"/>
      <c r="T21" s="303"/>
      <c r="U21" s="303"/>
      <c r="V21" s="308"/>
      <c r="W21" s="308"/>
      <c r="X21" s="303"/>
      <c r="Y21" s="303"/>
      <c r="Z21" s="303"/>
      <c r="AA21" s="303"/>
      <c r="AB21" s="303"/>
      <c r="AC21" s="303"/>
      <c r="AD21" s="303"/>
      <c r="AE21" s="308"/>
      <c r="AF21" s="308"/>
      <c r="AG21" s="303"/>
      <c r="AH21" s="303"/>
      <c r="AI21" s="308"/>
      <c r="AJ21" s="303"/>
      <c r="AK21" s="303"/>
      <c r="AL21" s="303"/>
      <c r="AM21" s="303"/>
      <c r="AN21" s="308"/>
      <c r="AO21" s="309"/>
      <c r="AP21" s="308"/>
      <c r="AQ21" s="303" t="s">
        <v>828</v>
      </c>
      <c r="AR21" s="306" t="s">
        <v>825</v>
      </c>
      <c r="AS21" s="306"/>
      <c r="AT21" s="306"/>
      <c r="AU21" s="306"/>
      <c r="AV21" s="306">
        <v>7</v>
      </c>
      <c r="AW21" s="306"/>
      <c r="AX21" s="306"/>
      <c r="AY21" s="306"/>
      <c r="AZ21" s="306" t="s">
        <v>390</v>
      </c>
      <c r="BA21" s="303"/>
      <c r="BB21" s="306">
        <v>0</v>
      </c>
      <c r="BC21" s="306">
        <v>0</v>
      </c>
      <c r="BD21" s="306">
        <v>0</v>
      </c>
      <c r="BE21" s="306">
        <v>0</v>
      </c>
      <c r="BF21" s="306">
        <v>0</v>
      </c>
      <c r="BG21" s="306">
        <v>0</v>
      </c>
      <c r="BH21" s="306">
        <v>0</v>
      </c>
      <c r="BI21" s="306">
        <v>0</v>
      </c>
      <c r="BJ21" s="306">
        <v>0</v>
      </c>
      <c r="BK21" s="306">
        <v>0</v>
      </c>
      <c r="BL21" s="306"/>
      <c r="BM21" s="306"/>
      <c r="BN21" s="306"/>
      <c r="BO21" s="306" t="s">
        <v>825</v>
      </c>
      <c r="BP21" s="310"/>
      <c r="BQ21" s="306"/>
      <c r="BR21" s="306"/>
      <c r="BS21" s="303"/>
      <c r="BT21" s="303"/>
      <c r="BU21" s="306"/>
      <c r="BV21" s="306" t="s">
        <v>825</v>
      </c>
      <c r="BW21" s="306">
        <v>1</v>
      </c>
      <c r="BX21" s="303"/>
      <c r="BY21" s="320" t="s">
        <v>708</v>
      </c>
    </row>
    <row r="22" spans="1:77" x14ac:dyDescent="0.15">
      <c r="A22" s="303">
        <v>1897</v>
      </c>
      <c r="B22" s="304">
        <v>43200</v>
      </c>
      <c r="C22" s="305" t="s">
        <v>530</v>
      </c>
      <c r="D22" s="303" t="s">
        <v>837</v>
      </c>
      <c r="E22" s="303"/>
      <c r="F22" s="303" t="s">
        <v>823</v>
      </c>
      <c r="G22" s="304">
        <v>43176</v>
      </c>
      <c r="H22" s="306" t="s">
        <v>824</v>
      </c>
      <c r="I22" s="306" t="s">
        <v>825</v>
      </c>
      <c r="J22" s="306">
        <v>21</v>
      </c>
      <c r="K22" s="303" t="s">
        <v>676</v>
      </c>
      <c r="L22" s="303" t="s">
        <v>880</v>
      </c>
      <c r="M22" s="307">
        <v>95.454545454545453</v>
      </c>
      <c r="N22" s="307">
        <v>20.099999999999998</v>
      </c>
      <c r="O22" s="303"/>
      <c r="P22" s="308"/>
      <c r="Q22" s="303"/>
      <c r="R22" s="308"/>
      <c r="S22" s="303"/>
      <c r="T22" s="303"/>
      <c r="U22" s="308"/>
      <c r="V22" s="308"/>
      <c r="W22" s="303"/>
      <c r="X22" s="303"/>
      <c r="Y22" s="303"/>
      <c r="Z22" s="303"/>
      <c r="AA22" s="303"/>
      <c r="AB22" s="303"/>
      <c r="AC22" s="303"/>
      <c r="AD22" s="308"/>
      <c r="AE22" s="308"/>
      <c r="AF22" s="303"/>
      <c r="AG22" s="303"/>
      <c r="AH22" s="308"/>
      <c r="AI22" s="303"/>
      <c r="AJ22" s="303"/>
      <c r="AK22" s="303"/>
      <c r="AL22" s="303"/>
      <c r="AM22" s="303"/>
      <c r="AN22" s="309"/>
      <c r="AO22" s="308"/>
      <c r="AP22" s="317"/>
      <c r="AQ22" s="303" t="s">
        <v>828</v>
      </c>
      <c r="AR22" s="306" t="s">
        <v>825</v>
      </c>
      <c r="AS22" s="306"/>
      <c r="AT22" s="306"/>
      <c r="AU22" s="306"/>
      <c r="AV22" s="306">
        <v>7</v>
      </c>
      <c r="AW22" s="306"/>
      <c r="AX22" s="306"/>
      <c r="AY22" s="306"/>
      <c r="AZ22" s="306" t="s">
        <v>390</v>
      </c>
      <c r="BA22" s="303"/>
      <c r="BB22" s="306">
        <v>0</v>
      </c>
      <c r="BC22" s="306">
        <v>0</v>
      </c>
      <c r="BD22" s="306">
        <v>0</v>
      </c>
      <c r="BE22" s="306">
        <v>0</v>
      </c>
      <c r="BF22" s="306">
        <v>0</v>
      </c>
      <c r="BG22" s="306">
        <v>0</v>
      </c>
      <c r="BH22" s="306">
        <v>0</v>
      </c>
      <c r="BI22" s="306">
        <v>0</v>
      </c>
      <c r="BJ22" s="306">
        <v>0</v>
      </c>
      <c r="BK22" s="306">
        <v>0</v>
      </c>
      <c r="BL22" s="306"/>
      <c r="BM22" s="306"/>
      <c r="BN22" s="306"/>
      <c r="BO22" s="306" t="s">
        <v>825</v>
      </c>
      <c r="BP22" s="310"/>
      <c r="BQ22" s="306"/>
      <c r="BR22" s="306"/>
      <c r="BS22" s="311"/>
      <c r="BT22" s="311"/>
      <c r="BU22" s="306"/>
      <c r="BV22" s="306" t="s">
        <v>825</v>
      </c>
      <c r="BW22" s="306">
        <v>1</v>
      </c>
      <c r="BX22" s="303"/>
      <c r="BY22" s="320" t="s">
        <v>881</v>
      </c>
    </row>
    <row r="23" spans="1:77" x14ac:dyDescent="0.15">
      <c r="A23" s="303">
        <v>1549</v>
      </c>
      <c r="B23" s="304">
        <v>43200</v>
      </c>
      <c r="C23" s="305" t="s">
        <v>821</v>
      </c>
      <c r="D23" s="303" t="s">
        <v>837</v>
      </c>
      <c r="E23" s="303"/>
      <c r="F23" s="303" t="s">
        <v>823</v>
      </c>
      <c r="G23" s="304">
        <v>43148</v>
      </c>
      <c r="H23" s="306" t="s">
        <v>824</v>
      </c>
      <c r="I23" s="306" t="s">
        <v>825</v>
      </c>
      <c r="J23" s="306">
        <v>22</v>
      </c>
      <c r="K23" s="303" t="s">
        <v>679</v>
      </c>
      <c r="L23" s="303" t="s">
        <v>882</v>
      </c>
      <c r="M23" s="307">
        <v>84.481818181818184</v>
      </c>
      <c r="N23" s="307">
        <v>19.68181818181818</v>
      </c>
      <c r="O23" s="303"/>
      <c r="P23" s="303"/>
      <c r="Q23" s="308"/>
      <c r="R23" s="303"/>
      <c r="S23" s="308"/>
      <c r="T23" s="303"/>
      <c r="U23" s="303"/>
      <c r="V23" s="308"/>
      <c r="W23" s="308"/>
      <c r="X23" s="303"/>
      <c r="Y23" s="303"/>
      <c r="Z23" s="303"/>
      <c r="AA23" s="303"/>
      <c r="AB23" s="303"/>
      <c r="AC23" s="303"/>
      <c r="AD23" s="303"/>
      <c r="AE23" s="308"/>
      <c r="AF23" s="308"/>
      <c r="AG23" s="303"/>
      <c r="AH23" s="303"/>
      <c r="AI23" s="308"/>
      <c r="AJ23" s="303"/>
      <c r="AK23" s="303"/>
      <c r="AL23" s="303"/>
      <c r="AM23" s="303"/>
      <c r="AN23" s="308"/>
      <c r="AO23" s="309"/>
      <c r="AP23" s="308"/>
      <c r="AQ23" s="303" t="s">
        <v>828</v>
      </c>
      <c r="AR23" s="306" t="s">
        <v>825</v>
      </c>
      <c r="AS23" s="306"/>
      <c r="AT23" s="306"/>
      <c r="AU23" s="306"/>
      <c r="AV23" s="306">
        <v>3</v>
      </c>
      <c r="AW23" s="306"/>
      <c r="AX23" s="306"/>
      <c r="AY23" s="306"/>
      <c r="AZ23" s="306" t="s">
        <v>840</v>
      </c>
      <c r="BA23" s="303"/>
      <c r="BB23" s="306">
        <v>0</v>
      </c>
      <c r="BC23" s="306">
        <v>0</v>
      </c>
      <c r="BD23" s="306">
        <v>0</v>
      </c>
      <c r="BE23" s="306">
        <v>0</v>
      </c>
      <c r="BF23" s="306">
        <v>0</v>
      </c>
      <c r="BG23" s="306">
        <v>0</v>
      </c>
      <c r="BH23" s="306">
        <v>0</v>
      </c>
      <c r="BI23" s="306">
        <v>0</v>
      </c>
      <c r="BJ23" s="306">
        <v>0</v>
      </c>
      <c r="BK23" s="306">
        <v>0</v>
      </c>
      <c r="BL23" s="306"/>
      <c r="BM23" s="306"/>
      <c r="BN23" s="306"/>
      <c r="BO23" s="306" t="s">
        <v>825</v>
      </c>
      <c r="BP23" s="310"/>
      <c r="BQ23" s="306"/>
      <c r="BR23" s="306"/>
      <c r="BS23" s="311"/>
      <c r="BT23" s="311"/>
      <c r="BU23" s="306"/>
      <c r="BV23" s="306" t="s">
        <v>825</v>
      </c>
      <c r="BW23" s="306">
        <v>1</v>
      </c>
      <c r="BX23" s="303" t="s">
        <v>883</v>
      </c>
      <c r="BY23" s="320" t="s">
        <v>884</v>
      </c>
    </row>
    <row r="24" spans="1:77" x14ac:dyDescent="0.15">
      <c r="A24" s="303">
        <v>1800</v>
      </c>
      <c r="B24" s="304">
        <v>43200</v>
      </c>
      <c r="C24" s="305" t="s">
        <v>821</v>
      </c>
      <c r="D24" s="303" t="s">
        <v>837</v>
      </c>
      <c r="E24" s="303"/>
      <c r="F24" s="303" t="s">
        <v>823</v>
      </c>
      <c r="G24" s="314">
        <v>42605</v>
      </c>
      <c r="H24" s="306" t="s">
        <v>824</v>
      </c>
      <c r="I24" s="306" t="s">
        <v>825</v>
      </c>
      <c r="J24" s="306">
        <v>23</v>
      </c>
      <c r="K24" s="303" t="s">
        <v>885</v>
      </c>
      <c r="L24" s="303" t="s">
        <v>683</v>
      </c>
      <c r="M24" s="307">
        <v>109.99999999999999</v>
      </c>
      <c r="N24" s="307">
        <v>19.2</v>
      </c>
      <c r="O24" s="303"/>
      <c r="P24" s="303"/>
      <c r="Q24" s="308"/>
      <c r="R24" s="303"/>
      <c r="S24" s="308"/>
      <c r="T24" s="303"/>
      <c r="U24" s="303"/>
      <c r="V24" s="308"/>
      <c r="W24" s="308"/>
      <c r="X24" s="303"/>
      <c r="Y24" s="303"/>
      <c r="Z24" s="303"/>
      <c r="AA24" s="303"/>
      <c r="AB24" s="303"/>
      <c r="AC24" s="303"/>
      <c r="AD24" s="303"/>
      <c r="AE24" s="308"/>
      <c r="AF24" s="308"/>
      <c r="AG24" s="303"/>
      <c r="AH24" s="303"/>
      <c r="AI24" s="308"/>
      <c r="AJ24" s="303"/>
      <c r="AK24" s="303"/>
      <c r="AL24" s="303"/>
      <c r="AM24" s="303"/>
      <c r="AN24" s="308"/>
      <c r="AO24" s="309"/>
      <c r="AP24" s="308"/>
      <c r="AQ24" s="303" t="s">
        <v>828</v>
      </c>
      <c r="AR24" s="306" t="s">
        <v>825</v>
      </c>
      <c r="AS24" s="306"/>
      <c r="AT24" s="306"/>
      <c r="AU24" s="306"/>
      <c r="AV24" s="306">
        <v>6</v>
      </c>
      <c r="AW24" s="306"/>
      <c r="AX24" s="306"/>
      <c r="AY24" s="306"/>
      <c r="AZ24" s="306" t="s">
        <v>825</v>
      </c>
      <c r="BA24" s="303"/>
      <c r="BB24" s="306">
        <v>0</v>
      </c>
      <c r="BC24" s="306">
        <v>0</v>
      </c>
      <c r="BD24" s="306">
        <v>0</v>
      </c>
      <c r="BE24" s="306">
        <v>0</v>
      </c>
      <c r="BF24" s="306">
        <v>0</v>
      </c>
      <c r="BG24" s="306">
        <v>0</v>
      </c>
      <c r="BH24" s="306">
        <v>0</v>
      </c>
      <c r="BI24" s="306">
        <v>0</v>
      </c>
      <c r="BJ24" s="306">
        <v>0</v>
      </c>
      <c r="BK24" s="306">
        <v>0</v>
      </c>
      <c r="BL24" s="306"/>
      <c r="BM24" s="306"/>
      <c r="BN24" s="306"/>
      <c r="BO24" s="306" t="s">
        <v>825</v>
      </c>
      <c r="BP24" s="310"/>
      <c r="BQ24" s="306"/>
      <c r="BR24" s="306"/>
      <c r="BS24" s="311"/>
      <c r="BT24" s="311"/>
      <c r="BU24" s="306"/>
      <c r="BV24" s="306" t="s">
        <v>825</v>
      </c>
      <c r="BW24" s="306">
        <v>1</v>
      </c>
      <c r="BX24" s="303"/>
      <c r="BY24" s="320" t="s">
        <v>684</v>
      </c>
    </row>
    <row r="25" spans="1:77" x14ac:dyDescent="0.15">
      <c r="A25" s="303">
        <v>786</v>
      </c>
      <c r="B25" s="304">
        <v>43200</v>
      </c>
      <c r="C25" s="305" t="s">
        <v>821</v>
      </c>
      <c r="D25" s="303" t="s">
        <v>837</v>
      </c>
      <c r="E25" s="303"/>
      <c r="F25" s="303" t="s">
        <v>823</v>
      </c>
      <c r="G25" s="304">
        <v>42978</v>
      </c>
      <c r="H25" s="306" t="s">
        <v>824</v>
      </c>
      <c r="I25" s="306" t="s">
        <v>825</v>
      </c>
      <c r="J25" s="306">
        <v>24</v>
      </c>
      <c r="K25" s="303" t="s">
        <v>886</v>
      </c>
      <c r="L25" s="303" t="s">
        <v>887</v>
      </c>
      <c r="M25" s="307">
        <v>135.45454545454544</v>
      </c>
      <c r="N25" s="307">
        <v>22.545454545454543</v>
      </c>
      <c r="O25" s="303"/>
      <c r="P25" s="303"/>
      <c r="Q25" s="308"/>
      <c r="R25" s="303"/>
      <c r="S25" s="308"/>
      <c r="T25" s="303"/>
      <c r="U25" s="303"/>
      <c r="V25" s="308"/>
      <c r="W25" s="308"/>
      <c r="X25" s="303"/>
      <c r="Y25" s="303"/>
      <c r="Z25" s="303"/>
      <c r="AA25" s="303"/>
      <c r="AB25" s="303"/>
      <c r="AC25" s="303"/>
      <c r="AD25" s="303"/>
      <c r="AE25" s="308"/>
      <c r="AF25" s="308"/>
      <c r="AG25" s="303"/>
      <c r="AH25" s="303"/>
      <c r="AI25" s="308"/>
      <c r="AJ25" s="303"/>
      <c r="AK25" s="303"/>
      <c r="AL25" s="303"/>
      <c r="AM25" s="303"/>
      <c r="AN25" s="308"/>
      <c r="AO25" s="309"/>
      <c r="AP25" s="308"/>
      <c r="AQ25" s="303" t="s">
        <v>828</v>
      </c>
      <c r="AR25" s="306" t="s">
        <v>825</v>
      </c>
      <c r="AS25" s="306"/>
      <c r="AT25" s="306"/>
      <c r="AU25" s="306"/>
      <c r="AV25" s="306">
        <v>3</v>
      </c>
      <c r="AW25" s="306"/>
      <c r="AX25" s="306"/>
      <c r="AY25" s="306"/>
      <c r="AZ25" s="306" t="s">
        <v>840</v>
      </c>
      <c r="BA25" s="303"/>
      <c r="BB25" s="306">
        <v>0</v>
      </c>
      <c r="BC25" s="306">
        <v>0</v>
      </c>
      <c r="BD25" s="306">
        <v>0</v>
      </c>
      <c r="BE25" s="306">
        <v>3</v>
      </c>
      <c r="BF25" s="306">
        <v>0</v>
      </c>
      <c r="BG25" s="306">
        <v>0</v>
      </c>
      <c r="BH25" s="306">
        <v>0</v>
      </c>
      <c r="BI25" s="306">
        <v>0</v>
      </c>
      <c r="BJ25" s="306">
        <v>0</v>
      </c>
      <c r="BK25" s="306">
        <v>0</v>
      </c>
      <c r="BL25" s="306"/>
      <c r="BM25" s="306"/>
      <c r="BN25" s="306"/>
      <c r="BO25" s="306" t="s">
        <v>825</v>
      </c>
      <c r="BP25" s="310"/>
      <c r="BQ25" s="306"/>
      <c r="BR25" s="306"/>
      <c r="BS25" s="303"/>
      <c r="BT25" s="303"/>
      <c r="BU25" s="306"/>
      <c r="BV25" s="306" t="s">
        <v>825</v>
      </c>
      <c r="BW25" s="306"/>
      <c r="BX25" s="303"/>
      <c r="BY25" s="303" t="s">
        <v>815</v>
      </c>
    </row>
    <row r="26" spans="1:77" x14ac:dyDescent="0.15">
      <c r="A26" s="303">
        <v>1090</v>
      </c>
      <c r="B26" s="304">
        <v>43200</v>
      </c>
      <c r="C26" s="305" t="s">
        <v>821</v>
      </c>
      <c r="D26" s="303" t="s">
        <v>837</v>
      </c>
      <c r="E26" s="303"/>
      <c r="F26" s="303" t="s">
        <v>823</v>
      </c>
      <c r="G26" s="304">
        <v>43070</v>
      </c>
      <c r="H26" s="306" t="s">
        <v>824</v>
      </c>
      <c r="I26" s="306" t="s">
        <v>825</v>
      </c>
      <c r="J26" s="306">
        <v>25</v>
      </c>
      <c r="K26" s="303" t="s">
        <v>700</v>
      </c>
      <c r="L26" s="303" t="s">
        <v>888</v>
      </c>
      <c r="M26" s="307">
        <v>109.23636363636362</v>
      </c>
      <c r="N26" s="307">
        <v>19.572727272727271</v>
      </c>
      <c r="O26" s="303"/>
      <c r="P26" s="303"/>
      <c r="Q26" s="308"/>
      <c r="R26" s="303"/>
      <c r="S26" s="308"/>
      <c r="T26" s="303"/>
      <c r="U26" s="303"/>
      <c r="V26" s="308"/>
      <c r="W26" s="308"/>
      <c r="X26" s="303"/>
      <c r="Y26" s="303"/>
      <c r="Z26" s="303"/>
      <c r="AA26" s="303"/>
      <c r="AB26" s="303"/>
      <c r="AC26" s="303"/>
      <c r="AD26" s="303"/>
      <c r="AE26" s="308"/>
      <c r="AF26" s="308"/>
      <c r="AG26" s="303"/>
      <c r="AH26" s="303"/>
      <c r="AI26" s="308"/>
      <c r="AJ26" s="303"/>
      <c r="AK26" s="303"/>
      <c r="AL26" s="303"/>
      <c r="AM26" s="303"/>
      <c r="AN26" s="308"/>
      <c r="AO26" s="309"/>
      <c r="AP26" s="308"/>
      <c r="AQ26" s="303" t="s">
        <v>828</v>
      </c>
      <c r="AR26" s="306" t="s">
        <v>825</v>
      </c>
      <c r="AS26" s="306"/>
      <c r="AT26" s="306"/>
      <c r="AU26" s="306"/>
      <c r="AV26" s="306">
        <v>7</v>
      </c>
      <c r="AW26" s="306"/>
      <c r="AX26" s="306"/>
      <c r="AY26" s="306"/>
      <c r="AZ26" s="306" t="s">
        <v>534</v>
      </c>
      <c r="BA26" s="303"/>
      <c r="BB26" s="306">
        <v>0</v>
      </c>
      <c r="BC26" s="306">
        <v>0</v>
      </c>
      <c r="BD26" s="306">
        <v>0</v>
      </c>
      <c r="BE26" s="306">
        <v>0</v>
      </c>
      <c r="BF26" s="306">
        <v>0</v>
      </c>
      <c r="BG26" s="306">
        <v>0</v>
      </c>
      <c r="BH26" s="306">
        <v>0</v>
      </c>
      <c r="BI26" s="306">
        <v>0</v>
      </c>
      <c r="BJ26" s="306">
        <v>0</v>
      </c>
      <c r="BK26" s="306">
        <v>0</v>
      </c>
      <c r="BL26" s="306"/>
      <c r="BM26" s="306"/>
      <c r="BN26" s="306"/>
      <c r="BO26" s="306" t="s">
        <v>825</v>
      </c>
      <c r="BP26" s="310"/>
      <c r="BQ26" s="306"/>
      <c r="BR26" s="306"/>
      <c r="BS26" s="311"/>
      <c r="BT26" s="303"/>
      <c r="BU26" s="306"/>
      <c r="BV26" s="306" t="s">
        <v>825</v>
      </c>
      <c r="BW26" s="306"/>
      <c r="BX26" s="303"/>
      <c r="BY26" s="320" t="s">
        <v>889</v>
      </c>
    </row>
    <row r="27" spans="1:77" x14ac:dyDescent="0.15">
      <c r="A27" s="303">
        <v>520</v>
      </c>
      <c r="B27" s="304">
        <v>43200</v>
      </c>
      <c r="C27" s="305" t="s">
        <v>821</v>
      </c>
      <c r="D27" s="303" t="s">
        <v>837</v>
      </c>
      <c r="E27" s="303"/>
      <c r="F27" s="303" t="s">
        <v>823</v>
      </c>
      <c r="G27" s="304">
        <v>42749</v>
      </c>
      <c r="H27" s="306" t="s">
        <v>387</v>
      </c>
      <c r="I27" s="306" t="s">
        <v>390</v>
      </c>
      <c r="J27" s="306">
        <v>26</v>
      </c>
      <c r="K27" s="303" t="s">
        <v>890</v>
      </c>
      <c r="L27" s="303" t="s">
        <v>891</v>
      </c>
      <c r="M27" s="307">
        <v>98.772727272727266</v>
      </c>
      <c r="N27" s="307">
        <v>19.918181818181818</v>
      </c>
      <c r="O27" s="303"/>
      <c r="P27" s="303"/>
      <c r="Q27" s="308"/>
      <c r="R27" s="303"/>
      <c r="S27" s="308"/>
      <c r="T27" s="303"/>
      <c r="U27" s="303"/>
      <c r="V27" s="308"/>
      <c r="W27" s="308"/>
      <c r="X27" s="303"/>
      <c r="Y27" s="303"/>
      <c r="Z27" s="303"/>
      <c r="AA27" s="303"/>
      <c r="AB27" s="303"/>
      <c r="AC27" s="303"/>
      <c r="AD27" s="303"/>
      <c r="AE27" s="308"/>
      <c r="AF27" s="308"/>
      <c r="AG27" s="303"/>
      <c r="AH27" s="303"/>
      <c r="AI27" s="308"/>
      <c r="AJ27" s="303"/>
      <c r="AK27" s="303"/>
      <c r="AL27" s="303"/>
      <c r="AM27" s="303"/>
      <c r="AN27" s="308"/>
      <c r="AO27" s="309"/>
      <c r="AP27" s="308"/>
      <c r="AQ27" s="303" t="s">
        <v>828</v>
      </c>
      <c r="AR27" s="306" t="s">
        <v>825</v>
      </c>
      <c r="AS27" s="306"/>
      <c r="AT27" s="306"/>
      <c r="AU27" s="306"/>
      <c r="AV27" s="306">
        <v>4</v>
      </c>
      <c r="AW27" s="306"/>
      <c r="AX27" s="306"/>
      <c r="AY27" s="306"/>
      <c r="AZ27" s="306" t="s">
        <v>840</v>
      </c>
      <c r="BA27" s="303"/>
      <c r="BB27" s="306">
        <v>0</v>
      </c>
      <c r="BC27" s="306">
        <v>0</v>
      </c>
      <c r="BD27" s="306">
        <v>0</v>
      </c>
      <c r="BE27" s="306">
        <v>0</v>
      </c>
      <c r="BF27" s="306">
        <v>0</v>
      </c>
      <c r="BG27" s="306">
        <v>0</v>
      </c>
      <c r="BH27" s="306">
        <v>0</v>
      </c>
      <c r="BI27" s="306">
        <v>0</v>
      </c>
      <c r="BJ27" s="306">
        <v>0</v>
      </c>
      <c r="BK27" s="306">
        <v>0</v>
      </c>
      <c r="BL27" s="306"/>
      <c r="BM27" s="306"/>
      <c r="BN27" s="306"/>
      <c r="BO27" s="306" t="s">
        <v>825</v>
      </c>
      <c r="BP27" s="310"/>
      <c r="BQ27" s="306"/>
      <c r="BR27" s="306"/>
      <c r="BS27" s="303"/>
      <c r="BT27" s="303"/>
      <c r="BU27" s="306"/>
      <c r="BV27" s="306" t="s">
        <v>825</v>
      </c>
      <c r="BW27" s="306">
        <v>1</v>
      </c>
      <c r="BX27" s="303"/>
      <c r="BY27" s="320" t="s">
        <v>705</v>
      </c>
    </row>
    <row r="28" spans="1:77" x14ac:dyDescent="0.15">
      <c r="A28" s="303">
        <v>1839</v>
      </c>
      <c r="B28" s="304">
        <v>43200</v>
      </c>
      <c r="C28" s="305" t="s">
        <v>821</v>
      </c>
      <c r="D28" s="303" t="s">
        <v>837</v>
      </c>
      <c r="E28" s="303"/>
      <c r="F28" s="303" t="s">
        <v>823</v>
      </c>
      <c r="G28" s="314">
        <v>43039</v>
      </c>
      <c r="H28" s="306" t="s">
        <v>824</v>
      </c>
      <c r="I28" s="306" t="s">
        <v>825</v>
      </c>
      <c r="J28" s="306">
        <v>28</v>
      </c>
      <c r="K28" s="303" t="s">
        <v>801</v>
      </c>
      <c r="L28" s="303" t="s">
        <v>802</v>
      </c>
      <c r="M28" s="307">
        <v>112</v>
      </c>
      <c r="N28" s="307">
        <v>19.599999999999998</v>
      </c>
      <c r="O28" s="303"/>
      <c r="P28" s="303"/>
      <c r="Q28" s="308"/>
      <c r="R28" s="303"/>
      <c r="S28" s="308"/>
      <c r="T28" s="303"/>
      <c r="U28" s="303"/>
      <c r="V28" s="308"/>
      <c r="W28" s="308"/>
      <c r="X28" s="303"/>
      <c r="Y28" s="303"/>
      <c r="Z28" s="303"/>
      <c r="AA28" s="303"/>
      <c r="AB28" s="303"/>
      <c r="AC28" s="303"/>
      <c r="AD28" s="303"/>
      <c r="AE28" s="308"/>
      <c r="AF28" s="308"/>
      <c r="AG28" s="303"/>
      <c r="AH28" s="303"/>
      <c r="AI28" s="308"/>
      <c r="AJ28" s="303"/>
      <c r="AK28" s="303"/>
      <c r="AL28" s="303"/>
      <c r="AM28" s="303"/>
      <c r="AN28" s="308"/>
      <c r="AO28" s="309"/>
      <c r="AP28" s="308"/>
      <c r="AQ28" s="303" t="s">
        <v>828</v>
      </c>
      <c r="AR28" s="306" t="s">
        <v>825</v>
      </c>
      <c r="AS28" s="306"/>
      <c r="AT28" s="306"/>
      <c r="AU28" s="306"/>
      <c r="AV28" s="306">
        <v>5</v>
      </c>
      <c r="AW28" s="306"/>
      <c r="AX28" s="306"/>
      <c r="AY28" s="306"/>
      <c r="AZ28" s="306" t="s">
        <v>390</v>
      </c>
      <c r="BA28" s="303"/>
      <c r="BB28" s="306">
        <v>0</v>
      </c>
      <c r="BC28" s="306">
        <v>0</v>
      </c>
      <c r="BD28" s="306">
        <v>0</v>
      </c>
      <c r="BE28" s="306">
        <v>0</v>
      </c>
      <c r="BF28" s="306">
        <v>0</v>
      </c>
      <c r="BG28" s="306">
        <v>0</v>
      </c>
      <c r="BH28" s="306">
        <v>0</v>
      </c>
      <c r="BI28" s="306">
        <v>0</v>
      </c>
      <c r="BJ28" s="306">
        <v>0</v>
      </c>
      <c r="BK28" s="306">
        <v>0</v>
      </c>
      <c r="BL28" s="306"/>
      <c r="BM28" s="306"/>
      <c r="BN28" s="306">
        <v>12</v>
      </c>
      <c r="BO28" s="306" t="s">
        <v>825</v>
      </c>
      <c r="BP28" s="310"/>
      <c r="BQ28" s="306">
        <v>12</v>
      </c>
      <c r="BR28" s="306"/>
      <c r="BS28" s="311"/>
      <c r="BT28" s="311"/>
      <c r="BU28" s="306"/>
      <c r="BV28" s="306" t="s">
        <v>825</v>
      </c>
      <c r="BW28" s="306"/>
      <c r="BX28" s="303"/>
      <c r="BY28" s="320" t="s">
        <v>892</v>
      </c>
    </row>
    <row r="29" spans="1:77" x14ac:dyDescent="0.15">
      <c r="A29" s="303">
        <v>805</v>
      </c>
      <c r="B29" s="304">
        <v>43200</v>
      </c>
      <c r="C29" s="305" t="s">
        <v>821</v>
      </c>
      <c r="D29" s="303" t="s">
        <v>837</v>
      </c>
      <c r="E29" s="303"/>
      <c r="F29" s="303" t="s">
        <v>823</v>
      </c>
      <c r="G29" s="304">
        <v>43148</v>
      </c>
      <c r="H29" s="306" t="s">
        <v>824</v>
      </c>
      <c r="I29" s="306" t="s">
        <v>825</v>
      </c>
      <c r="J29" s="306">
        <v>29</v>
      </c>
      <c r="K29" s="303" t="s">
        <v>893</v>
      </c>
      <c r="L29" s="303" t="s">
        <v>563</v>
      </c>
      <c r="M29" s="307">
        <v>129.19999999999999</v>
      </c>
      <c r="N29" s="307">
        <v>20.014545454545452</v>
      </c>
      <c r="O29" s="303"/>
      <c r="P29" s="303"/>
      <c r="Q29" s="308"/>
      <c r="R29" s="303"/>
      <c r="S29" s="308"/>
      <c r="T29" s="303"/>
      <c r="U29" s="303"/>
      <c r="V29" s="308"/>
      <c r="W29" s="308"/>
      <c r="X29" s="303"/>
      <c r="Y29" s="303"/>
      <c r="Z29" s="303"/>
      <c r="AA29" s="303"/>
      <c r="AB29" s="303"/>
      <c r="AC29" s="303"/>
      <c r="AD29" s="303"/>
      <c r="AE29" s="308"/>
      <c r="AF29" s="308"/>
      <c r="AG29" s="303"/>
      <c r="AH29" s="303"/>
      <c r="AI29" s="308"/>
      <c r="AJ29" s="303"/>
      <c r="AK29" s="303"/>
      <c r="AL29" s="303"/>
      <c r="AM29" s="303"/>
      <c r="AN29" s="308"/>
      <c r="AO29" s="309"/>
      <c r="AP29" s="308"/>
      <c r="AQ29" s="303" t="s">
        <v>828</v>
      </c>
      <c r="AR29" s="306" t="s">
        <v>825</v>
      </c>
      <c r="AS29" s="306"/>
      <c r="AT29" s="306"/>
      <c r="AU29" s="306"/>
      <c r="AV29" s="306">
        <v>7</v>
      </c>
      <c r="AW29" s="306"/>
      <c r="AX29" s="306"/>
      <c r="AY29" s="306"/>
      <c r="AZ29" s="306" t="s">
        <v>390</v>
      </c>
      <c r="BA29" s="303"/>
      <c r="BB29" s="306">
        <v>0</v>
      </c>
      <c r="BC29" s="306">
        <v>0</v>
      </c>
      <c r="BD29" s="306">
        <v>0</v>
      </c>
      <c r="BE29" s="306">
        <v>0</v>
      </c>
      <c r="BF29" s="306">
        <v>0</v>
      </c>
      <c r="BG29" s="306">
        <v>0</v>
      </c>
      <c r="BH29" s="306">
        <v>0</v>
      </c>
      <c r="BI29" s="306">
        <v>0</v>
      </c>
      <c r="BJ29" s="306">
        <v>0</v>
      </c>
      <c r="BK29" s="306">
        <v>0</v>
      </c>
      <c r="BL29" s="306"/>
      <c r="BM29" s="306"/>
      <c r="BN29" s="306">
        <v>24</v>
      </c>
      <c r="BO29" s="306" t="s">
        <v>825</v>
      </c>
      <c r="BP29" s="310"/>
      <c r="BQ29" s="306"/>
      <c r="BR29" s="306"/>
      <c r="BS29" s="311"/>
      <c r="BT29" s="311"/>
      <c r="BU29" s="306"/>
      <c r="BV29" s="306" t="s">
        <v>825</v>
      </c>
      <c r="BW29" s="306">
        <v>1</v>
      </c>
      <c r="BX29" s="311"/>
      <c r="BY29" s="320" t="s">
        <v>894</v>
      </c>
    </row>
    <row r="30" spans="1:77" x14ac:dyDescent="0.15">
      <c r="A30" s="303">
        <v>1909</v>
      </c>
      <c r="B30" s="304">
        <v>43200</v>
      </c>
      <c r="C30" s="305" t="s">
        <v>821</v>
      </c>
      <c r="D30" s="303" t="s">
        <v>837</v>
      </c>
      <c r="E30" s="303"/>
      <c r="F30" s="303" t="s">
        <v>830</v>
      </c>
      <c r="G30" s="304">
        <v>43194</v>
      </c>
      <c r="H30" s="306" t="s">
        <v>824</v>
      </c>
      <c r="I30" s="306" t="s">
        <v>825</v>
      </c>
      <c r="J30" s="306">
        <v>1</v>
      </c>
      <c r="K30" s="303" t="s">
        <v>838</v>
      </c>
      <c r="L30" s="303" t="s">
        <v>839</v>
      </c>
      <c r="M30" s="307">
        <v>113.29090909090908</v>
      </c>
      <c r="N30" s="307">
        <v>18.236363636363635</v>
      </c>
      <c r="O30" s="303"/>
      <c r="P30" s="303"/>
      <c r="Q30" s="308"/>
      <c r="R30" s="303"/>
      <c r="S30" s="308"/>
      <c r="T30" s="303"/>
      <c r="U30" s="303"/>
      <c r="V30" s="308"/>
      <c r="W30" s="308"/>
      <c r="X30" s="303"/>
      <c r="Y30" s="303"/>
      <c r="Z30" s="303"/>
      <c r="AA30" s="303"/>
      <c r="AB30" s="303"/>
      <c r="AC30" s="303"/>
      <c r="AD30" s="303"/>
      <c r="AE30" s="308"/>
      <c r="AF30" s="307">
        <v>12.790909090909091</v>
      </c>
      <c r="AG30" s="303"/>
      <c r="AH30" s="303"/>
      <c r="AI30" s="308"/>
      <c r="AJ30" s="303"/>
      <c r="AK30" s="303"/>
      <c r="AL30" s="303"/>
      <c r="AM30" s="303"/>
      <c r="AN30" s="308"/>
      <c r="AO30" s="309"/>
      <c r="AP30" s="321"/>
      <c r="AQ30" s="303" t="s">
        <v>831</v>
      </c>
      <c r="AR30" s="306" t="s">
        <v>825</v>
      </c>
      <c r="AS30" s="306"/>
      <c r="AT30" s="306"/>
      <c r="AU30" s="306"/>
      <c r="AV30" s="306">
        <v>5</v>
      </c>
      <c r="AW30" s="306"/>
      <c r="AX30" s="306"/>
      <c r="AY30" s="306"/>
      <c r="AZ30" s="306" t="s">
        <v>840</v>
      </c>
      <c r="BA30" s="303"/>
      <c r="BB30" s="306">
        <v>0</v>
      </c>
      <c r="BC30" s="306">
        <v>0</v>
      </c>
      <c r="BD30" s="306">
        <v>0</v>
      </c>
      <c r="BE30" s="306">
        <v>0</v>
      </c>
      <c r="BF30" s="306">
        <v>0</v>
      </c>
      <c r="BG30" s="306">
        <v>0</v>
      </c>
      <c r="BH30" s="306">
        <v>0</v>
      </c>
      <c r="BI30" s="306">
        <v>0</v>
      </c>
      <c r="BJ30" s="306">
        <v>0</v>
      </c>
      <c r="BK30" s="306">
        <v>0</v>
      </c>
      <c r="BL30" s="306"/>
      <c r="BM30" s="306"/>
      <c r="BN30" s="306">
        <v>12</v>
      </c>
      <c r="BO30" s="306" t="s">
        <v>825</v>
      </c>
      <c r="BP30" s="310"/>
      <c r="BQ30" s="306"/>
      <c r="BR30" s="306"/>
      <c r="BS30" s="303"/>
      <c r="BT30" s="303"/>
      <c r="BU30" s="306"/>
      <c r="BV30" s="306" t="s">
        <v>825</v>
      </c>
      <c r="BW30" s="306"/>
      <c r="BX30" s="303" t="s">
        <v>841</v>
      </c>
      <c r="BY30" s="311" t="s">
        <v>430</v>
      </c>
    </row>
    <row r="31" spans="1:77" x14ac:dyDescent="0.15">
      <c r="A31" s="303">
        <v>404</v>
      </c>
      <c r="B31" s="304">
        <v>43200</v>
      </c>
      <c r="C31" s="305" t="s">
        <v>821</v>
      </c>
      <c r="D31" s="303" t="s">
        <v>837</v>
      </c>
      <c r="E31" s="303"/>
      <c r="F31" s="303" t="s">
        <v>830</v>
      </c>
      <c r="G31" s="304">
        <v>42948</v>
      </c>
      <c r="H31" s="306" t="s">
        <v>387</v>
      </c>
      <c r="I31" s="306" t="s">
        <v>390</v>
      </c>
      <c r="J31" s="306">
        <v>2</v>
      </c>
      <c r="K31" s="303" t="s">
        <v>843</v>
      </c>
      <c r="L31" s="303" t="s">
        <v>545</v>
      </c>
      <c r="M31" s="307">
        <v>128.64545454545456</v>
      </c>
      <c r="N31" s="307">
        <v>21.299999999999997</v>
      </c>
      <c r="O31" s="303"/>
      <c r="P31" s="303"/>
      <c r="Q31" s="308"/>
      <c r="R31" s="303"/>
      <c r="S31" s="308"/>
      <c r="T31" s="303"/>
      <c r="U31" s="303"/>
      <c r="V31" s="308"/>
      <c r="W31" s="308"/>
      <c r="X31" s="303"/>
      <c r="Y31" s="303"/>
      <c r="Z31" s="303"/>
      <c r="AA31" s="303"/>
      <c r="AB31" s="303"/>
      <c r="AC31" s="303"/>
      <c r="AD31" s="303"/>
      <c r="AE31" s="308"/>
      <c r="AF31" s="307">
        <v>15.099999999999998</v>
      </c>
      <c r="AG31" s="303"/>
      <c r="AH31" s="303"/>
      <c r="AI31" s="308"/>
      <c r="AJ31" s="303"/>
      <c r="AK31" s="303"/>
      <c r="AL31" s="303"/>
      <c r="AM31" s="303"/>
      <c r="AN31" s="308"/>
      <c r="AO31" s="309"/>
      <c r="AP31" s="321"/>
      <c r="AQ31" s="303" t="s">
        <v>831</v>
      </c>
      <c r="AR31" s="306" t="s">
        <v>825</v>
      </c>
      <c r="AS31" s="306"/>
      <c r="AT31" s="306"/>
      <c r="AU31" s="306"/>
      <c r="AV31" s="306">
        <v>7</v>
      </c>
      <c r="AW31" s="306"/>
      <c r="AX31" s="306"/>
      <c r="AY31" s="306"/>
      <c r="AZ31" s="306" t="s">
        <v>840</v>
      </c>
      <c r="BA31" s="303"/>
      <c r="BB31" s="306">
        <v>0</v>
      </c>
      <c r="BC31" s="306">
        <v>0</v>
      </c>
      <c r="BD31" s="306">
        <v>7</v>
      </c>
      <c r="BE31" s="306">
        <v>0</v>
      </c>
      <c r="BF31" s="306">
        <v>0</v>
      </c>
      <c r="BG31" s="306">
        <v>0</v>
      </c>
      <c r="BH31" s="306">
        <v>0</v>
      </c>
      <c r="BI31" s="306">
        <v>0</v>
      </c>
      <c r="BJ31" s="306">
        <v>0</v>
      </c>
      <c r="BK31" s="306">
        <v>0</v>
      </c>
      <c r="BL31" s="306"/>
      <c r="BM31" s="306"/>
      <c r="BN31" s="306"/>
      <c r="BO31" s="306" t="s">
        <v>825</v>
      </c>
      <c r="BP31" s="310"/>
      <c r="BQ31" s="306"/>
      <c r="BR31" s="306"/>
      <c r="BS31" s="303"/>
      <c r="BT31" s="303"/>
      <c r="BU31" s="306"/>
      <c r="BV31" s="306" t="s">
        <v>825</v>
      </c>
      <c r="BW31" s="306"/>
      <c r="BX31" s="303"/>
      <c r="BY31" s="303" t="s">
        <v>895</v>
      </c>
    </row>
    <row r="32" spans="1:77" x14ac:dyDescent="0.15">
      <c r="A32" s="303">
        <v>683</v>
      </c>
      <c r="B32" s="304">
        <v>43200</v>
      </c>
      <c r="C32" s="305" t="s">
        <v>821</v>
      </c>
      <c r="D32" s="303" t="s">
        <v>837</v>
      </c>
      <c r="E32" s="303"/>
      <c r="F32" s="303" t="s">
        <v>830</v>
      </c>
      <c r="G32" s="304">
        <v>43008</v>
      </c>
      <c r="H32" s="306" t="s">
        <v>824</v>
      </c>
      <c r="I32" s="306" t="s">
        <v>825</v>
      </c>
      <c r="J32" s="306">
        <v>3</v>
      </c>
      <c r="K32" s="303" t="s">
        <v>844</v>
      </c>
      <c r="L32" s="303" t="s">
        <v>547</v>
      </c>
      <c r="M32" s="307">
        <v>118</v>
      </c>
      <c r="N32" s="307">
        <v>22.972727272727269</v>
      </c>
      <c r="O32" s="303"/>
      <c r="P32" s="303"/>
      <c r="Q32" s="308"/>
      <c r="R32" s="303"/>
      <c r="S32" s="308"/>
      <c r="T32" s="303"/>
      <c r="U32" s="303"/>
      <c r="V32" s="308"/>
      <c r="W32" s="308"/>
      <c r="X32" s="303"/>
      <c r="Y32" s="303"/>
      <c r="Z32" s="303"/>
      <c r="AA32" s="303"/>
      <c r="AB32" s="303"/>
      <c r="AC32" s="303"/>
      <c r="AD32" s="303"/>
      <c r="AE32" s="308"/>
      <c r="AF32" s="307">
        <v>14.154545454545454</v>
      </c>
      <c r="AG32" s="303"/>
      <c r="AH32" s="303"/>
      <c r="AI32" s="308"/>
      <c r="AJ32" s="303"/>
      <c r="AK32" s="303"/>
      <c r="AL32" s="303"/>
      <c r="AM32" s="303"/>
      <c r="AN32" s="308"/>
      <c r="AO32" s="309"/>
      <c r="AP32" s="321"/>
      <c r="AQ32" s="303" t="s">
        <v>831</v>
      </c>
      <c r="AR32" s="322" t="s">
        <v>825</v>
      </c>
      <c r="AS32" s="306"/>
      <c r="AT32" s="306"/>
      <c r="AU32" s="306"/>
      <c r="AV32" s="306">
        <v>7.26</v>
      </c>
      <c r="AW32" s="306"/>
      <c r="AX32" s="306"/>
      <c r="AY32" s="306"/>
      <c r="AZ32" s="306" t="s">
        <v>840</v>
      </c>
      <c r="BA32" s="303"/>
      <c r="BB32" s="306">
        <v>13</v>
      </c>
      <c r="BC32" s="306">
        <v>0</v>
      </c>
      <c r="BD32" s="306">
        <v>0</v>
      </c>
      <c r="BE32" s="306">
        <v>0</v>
      </c>
      <c r="BF32" s="306">
        <v>0</v>
      </c>
      <c r="BG32" s="306">
        <v>0</v>
      </c>
      <c r="BH32" s="306">
        <v>0</v>
      </c>
      <c r="BI32" s="306">
        <v>0</v>
      </c>
      <c r="BJ32" s="306">
        <v>0</v>
      </c>
      <c r="BK32" s="306">
        <v>0</v>
      </c>
      <c r="BL32" s="306"/>
      <c r="BM32" s="306"/>
      <c r="BN32" s="306">
        <v>12</v>
      </c>
      <c r="BO32" s="306" t="s">
        <v>825</v>
      </c>
      <c r="BP32" s="310"/>
      <c r="BQ32" s="306">
        <v>12</v>
      </c>
      <c r="BR32" s="306"/>
      <c r="BS32" s="303"/>
      <c r="BT32" s="303"/>
      <c r="BU32" s="306"/>
      <c r="BV32" s="306" t="s">
        <v>825</v>
      </c>
      <c r="BW32" s="306"/>
      <c r="BX32" s="303"/>
      <c r="BY32" s="303" t="s">
        <v>896</v>
      </c>
    </row>
    <row r="33" spans="1:77" x14ac:dyDescent="0.15">
      <c r="A33" s="303">
        <v>1314</v>
      </c>
      <c r="B33" s="304">
        <v>43200</v>
      </c>
      <c r="C33" s="305" t="s">
        <v>821</v>
      </c>
      <c r="D33" s="303" t="s">
        <v>837</v>
      </c>
      <c r="E33" s="303"/>
      <c r="F33" s="303" t="s">
        <v>830</v>
      </c>
      <c r="G33" s="304">
        <v>43075</v>
      </c>
      <c r="H33" s="306" t="s">
        <v>824</v>
      </c>
      <c r="I33" s="306" t="s">
        <v>825</v>
      </c>
      <c r="J33" s="306">
        <v>4</v>
      </c>
      <c r="K33" s="303" t="s">
        <v>845</v>
      </c>
      <c r="L33" s="303" t="s">
        <v>846</v>
      </c>
      <c r="M33" s="307">
        <v>108.86363636363636</v>
      </c>
      <c r="N33" s="307">
        <v>20.118181818181817</v>
      </c>
      <c r="O33" s="303"/>
      <c r="P33" s="303"/>
      <c r="Q33" s="308"/>
      <c r="R33" s="303"/>
      <c r="S33" s="308"/>
      <c r="T33" s="303"/>
      <c r="U33" s="303"/>
      <c r="V33" s="308"/>
      <c r="W33" s="308"/>
      <c r="X33" s="303"/>
      <c r="Y33" s="303"/>
      <c r="Z33" s="303"/>
      <c r="AA33" s="303"/>
      <c r="AB33" s="303"/>
      <c r="AC33" s="303"/>
      <c r="AD33" s="303"/>
      <c r="AE33" s="308"/>
      <c r="AF33" s="307">
        <v>13.545454545454545</v>
      </c>
      <c r="AG33" s="303"/>
      <c r="AH33" s="303"/>
      <c r="AI33" s="308"/>
      <c r="AJ33" s="303"/>
      <c r="AK33" s="303"/>
      <c r="AL33" s="303"/>
      <c r="AM33" s="303"/>
      <c r="AN33" s="308"/>
      <c r="AO33" s="309"/>
      <c r="AP33" s="308"/>
      <c r="AQ33" s="303" t="s">
        <v>831</v>
      </c>
      <c r="AR33" s="306" t="s">
        <v>825</v>
      </c>
      <c r="AS33" s="306"/>
      <c r="AT33" s="306"/>
      <c r="AU33" s="306"/>
      <c r="AV33" s="306">
        <v>5</v>
      </c>
      <c r="AW33" s="306"/>
      <c r="AX33" s="306"/>
      <c r="AY33" s="306"/>
      <c r="AZ33" s="306" t="s">
        <v>840</v>
      </c>
      <c r="BA33" s="303"/>
      <c r="BB33" s="306">
        <v>0</v>
      </c>
      <c r="BC33" s="306">
        <v>0</v>
      </c>
      <c r="BD33" s="306">
        <v>0</v>
      </c>
      <c r="BE33" s="306">
        <v>0</v>
      </c>
      <c r="BF33" s="306">
        <v>0</v>
      </c>
      <c r="BG33" s="306">
        <v>0</v>
      </c>
      <c r="BH33" s="306">
        <v>0</v>
      </c>
      <c r="BI33" s="306">
        <v>0</v>
      </c>
      <c r="BJ33" s="306">
        <v>0</v>
      </c>
      <c r="BK33" s="306">
        <v>0</v>
      </c>
      <c r="BL33" s="306"/>
      <c r="BM33" s="306"/>
      <c r="BN33" s="306">
        <v>12</v>
      </c>
      <c r="BO33" s="306" t="s">
        <v>825</v>
      </c>
      <c r="BP33" s="310"/>
      <c r="BQ33" s="306"/>
      <c r="BR33" s="306"/>
      <c r="BS33" s="303"/>
      <c r="BT33" s="311"/>
      <c r="BU33" s="306"/>
      <c r="BV33" s="306" t="s">
        <v>825</v>
      </c>
      <c r="BW33" s="306"/>
      <c r="BX33" s="303"/>
      <c r="BY33" s="303" t="s">
        <v>897</v>
      </c>
    </row>
    <row r="34" spans="1:77" x14ac:dyDescent="0.15">
      <c r="A34" s="303">
        <v>1476</v>
      </c>
      <c r="B34" s="304">
        <v>43200</v>
      </c>
      <c r="C34" s="305" t="s">
        <v>821</v>
      </c>
      <c r="D34" s="303" t="s">
        <v>837</v>
      </c>
      <c r="E34" s="303"/>
      <c r="F34" s="303" t="s">
        <v>830</v>
      </c>
      <c r="G34" s="304">
        <v>43131</v>
      </c>
      <c r="H34" s="306" t="s">
        <v>824</v>
      </c>
      <c r="I34" s="306" t="s">
        <v>825</v>
      </c>
      <c r="J34" s="306">
        <v>6</v>
      </c>
      <c r="K34" s="303" t="s">
        <v>848</v>
      </c>
      <c r="L34" s="303" t="s">
        <v>849</v>
      </c>
      <c r="M34" s="307">
        <v>140.99999999999997</v>
      </c>
      <c r="N34" s="307">
        <v>21.999999999999996</v>
      </c>
      <c r="O34" s="303"/>
      <c r="P34" s="303"/>
      <c r="Q34" s="308"/>
      <c r="R34" s="303"/>
      <c r="S34" s="308"/>
      <c r="T34" s="303"/>
      <c r="U34" s="303"/>
      <c r="V34" s="308"/>
      <c r="W34" s="308"/>
      <c r="X34" s="303"/>
      <c r="Y34" s="303"/>
      <c r="Z34" s="303"/>
      <c r="AA34" s="303"/>
      <c r="AB34" s="303"/>
      <c r="AC34" s="303"/>
      <c r="AD34" s="303"/>
      <c r="AE34" s="308"/>
      <c r="AF34" s="307">
        <v>16.454545454545453</v>
      </c>
      <c r="AG34" s="303"/>
      <c r="AH34" s="303"/>
      <c r="AI34" s="308"/>
      <c r="AJ34" s="303"/>
      <c r="AK34" s="303"/>
      <c r="AL34" s="303"/>
      <c r="AM34" s="303"/>
      <c r="AN34" s="308"/>
      <c r="AO34" s="309"/>
      <c r="AP34" s="308"/>
      <c r="AQ34" s="303" t="s">
        <v>831</v>
      </c>
      <c r="AR34" s="306" t="s">
        <v>825</v>
      </c>
      <c r="AS34" s="306"/>
      <c r="AT34" s="306"/>
      <c r="AU34" s="306"/>
      <c r="AV34" s="306">
        <v>3.5</v>
      </c>
      <c r="AW34" s="306"/>
      <c r="AX34" s="306"/>
      <c r="AY34" s="306"/>
      <c r="AZ34" s="306" t="s">
        <v>840</v>
      </c>
      <c r="BA34" s="303"/>
      <c r="BB34" s="306">
        <v>0</v>
      </c>
      <c r="BC34" s="306">
        <v>0</v>
      </c>
      <c r="BD34" s="306">
        <v>0</v>
      </c>
      <c r="BE34" s="306">
        <v>0</v>
      </c>
      <c r="BF34" s="306">
        <v>0</v>
      </c>
      <c r="BG34" s="306">
        <v>0</v>
      </c>
      <c r="BH34" s="306">
        <v>0</v>
      </c>
      <c r="BI34" s="306">
        <v>0</v>
      </c>
      <c r="BJ34" s="306">
        <v>0</v>
      </c>
      <c r="BK34" s="306">
        <v>0</v>
      </c>
      <c r="BL34" s="306"/>
      <c r="BM34" s="306"/>
      <c r="BN34" s="306"/>
      <c r="BO34" s="306" t="s">
        <v>825</v>
      </c>
      <c r="BP34" s="310"/>
      <c r="BQ34" s="306"/>
      <c r="BR34" s="306"/>
      <c r="BS34" s="311"/>
      <c r="BT34" s="311"/>
      <c r="BU34" s="306"/>
      <c r="BV34" s="306" t="s">
        <v>825</v>
      </c>
      <c r="BW34" s="306">
        <v>1</v>
      </c>
      <c r="BX34" s="311"/>
      <c r="BY34" s="313" t="s">
        <v>898</v>
      </c>
    </row>
    <row r="35" spans="1:77" x14ac:dyDescent="0.15">
      <c r="A35" s="303">
        <v>574</v>
      </c>
      <c r="B35" s="304">
        <v>43200</v>
      </c>
      <c r="C35" s="305" t="s">
        <v>821</v>
      </c>
      <c r="D35" s="303" t="s">
        <v>837</v>
      </c>
      <c r="E35" s="303"/>
      <c r="F35" s="303" t="s">
        <v>830</v>
      </c>
      <c r="G35" s="314">
        <v>43057</v>
      </c>
      <c r="H35" s="306" t="s">
        <v>824</v>
      </c>
      <c r="I35" s="306" t="s">
        <v>825</v>
      </c>
      <c r="J35" s="306">
        <v>7</v>
      </c>
      <c r="K35" s="303" t="s">
        <v>851</v>
      </c>
      <c r="L35" s="303" t="s">
        <v>472</v>
      </c>
      <c r="M35" s="307">
        <v>96.36363636363636</v>
      </c>
      <c r="N35" s="307">
        <v>17.727272727272727</v>
      </c>
      <c r="O35" s="303"/>
      <c r="P35" s="303"/>
      <c r="Q35" s="308"/>
      <c r="R35" s="303"/>
      <c r="S35" s="308"/>
      <c r="T35" s="303"/>
      <c r="U35" s="303"/>
      <c r="V35" s="308"/>
      <c r="W35" s="308"/>
      <c r="X35" s="303"/>
      <c r="Y35" s="303"/>
      <c r="Z35" s="303"/>
      <c r="AA35" s="303"/>
      <c r="AB35" s="303"/>
      <c r="AC35" s="303"/>
      <c r="AD35" s="303"/>
      <c r="AE35" s="308"/>
      <c r="AF35" s="307">
        <v>14.09090909090909</v>
      </c>
      <c r="AG35" s="303"/>
      <c r="AH35" s="303"/>
      <c r="AI35" s="308"/>
      <c r="AJ35" s="303"/>
      <c r="AK35" s="303"/>
      <c r="AL35" s="303"/>
      <c r="AM35" s="303"/>
      <c r="AN35" s="308"/>
      <c r="AO35" s="309"/>
      <c r="AP35" s="308"/>
      <c r="AQ35" s="303" t="s">
        <v>831</v>
      </c>
      <c r="AR35" s="306" t="s">
        <v>825</v>
      </c>
      <c r="AS35" s="306"/>
      <c r="AT35" s="306"/>
      <c r="AU35" s="306"/>
      <c r="AV35" s="306">
        <v>6</v>
      </c>
      <c r="AW35" s="306"/>
      <c r="AX35" s="306"/>
      <c r="AY35" s="306"/>
      <c r="AZ35" s="306" t="s">
        <v>840</v>
      </c>
      <c r="BA35" s="303"/>
      <c r="BB35" s="306">
        <v>0</v>
      </c>
      <c r="BC35" s="306">
        <v>0</v>
      </c>
      <c r="BD35" s="306">
        <v>0</v>
      </c>
      <c r="BE35" s="306">
        <v>0</v>
      </c>
      <c r="BF35" s="306">
        <v>0</v>
      </c>
      <c r="BG35" s="306">
        <v>0</v>
      </c>
      <c r="BH35" s="306">
        <v>0</v>
      </c>
      <c r="BI35" s="306">
        <v>0</v>
      </c>
      <c r="BJ35" s="306">
        <v>0</v>
      </c>
      <c r="BK35" s="306">
        <v>0</v>
      </c>
      <c r="BL35" s="306"/>
      <c r="BM35" s="306"/>
      <c r="BN35" s="306"/>
      <c r="BO35" s="306" t="s">
        <v>825</v>
      </c>
      <c r="BP35" s="315">
        <v>163.58181818181816</v>
      </c>
      <c r="BQ35" s="306"/>
      <c r="BR35" s="316"/>
      <c r="BS35" s="311" t="s">
        <v>852</v>
      </c>
      <c r="BT35" s="311" t="s">
        <v>276</v>
      </c>
      <c r="BU35" s="311">
        <v>89.97</v>
      </c>
      <c r="BV35" s="306" t="s">
        <v>825</v>
      </c>
      <c r="BW35" s="306"/>
      <c r="BX35" s="303"/>
      <c r="BY35" s="303" t="s">
        <v>899</v>
      </c>
    </row>
    <row r="36" spans="1:77" x14ac:dyDescent="0.15">
      <c r="A36" s="303">
        <v>1754</v>
      </c>
      <c r="B36" s="304">
        <v>43200</v>
      </c>
      <c r="C36" s="305" t="s">
        <v>821</v>
      </c>
      <c r="D36" s="303" t="s">
        <v>837</v>
      </c>
      <c r="E36" s="303"/>
      <c r="F36" s="303" t="s">
        <v>830</v>
      </c>
      <c r="G36" s="314">
        <v>42930</v>
      </c>
      <c r="H36" s="306" t="s">
        <v>824</v>
      </c>
      <c r="I36" s="306" t="s">
        <v>825</v>
      </c>
      <c r="J36" s="306">
        <v>8</v>
      </c>
      <c r="K36" s="303" t="s">
        <v>854</v>
      </c>
      <c r="L36" s="303" t="s">
        <v>855</v>
      </c>
      <c r="M36" s="307">
        <v>119.09999999999998</v>
      </c>
      <c r="N36" s="307">
        <v>22.781818181818178</v>
      </c>
      <c r="O36" s="303" t="s">
        <v>453</v>
      </c>
      <c r="P36" s="303">
        <v>3822</v>
      </c>
      <c r="Q36" s="307">
        <v>23.7</v>
      </c>
      <c r="R36" s="303"/>
      <c r="S36" s="308"/>
      <c r="T36" s="303"/>
      <c r="U36" s="303"/>
      <c r="V36" s="308"/>
      <c r="W36" s="308"/>
      <c r="X36" s="303"/>
      <c r="Y36" s="303"/>
      <c r="Z36" s="303"/>
      <c r="AA36" s="303"/>
      <c r="AB36" s="303"/>
      <c r="AC36" s="303"/>
      <c r="AD36" s="303"/>
      <c r="AE36" s="308"/>
      <c r="AF36" s="307">
        <v>15.481818181818182</v>
      </c>
      <c r="AG36" s="303"/>
      <c r="AH36" s="303"/>
      <c r="AI36" s="308"/>
      <c r="AJ36" s="303"/>
      <c r="AK36" s="303"/>
      <c r="AL36" s="303"/>
      <c r="AM36" s="303"/>
      <c r="AN36" s="308"/>
      <c r="AO36" s="309"/>
      <c r="AP36" s="308"/>
      <c r="AQ36" s="303" t="s">
        <v>831</v>
      </c>
      <c r="AR36" s="306" t="s">
        <v>825</v>
      </c>
      <c r="AS36" s="306"/>
      <c r="AT36" s="306"/>
      <c r="AU36" s="306"/>
      <c r="AV36" s="306">
        <v>4.5</v>
      </c>
      <c r="AW36" s="306"/>
      <c r="AX36" s="306"/>
      <c r="AY36" s="306"/>
      <c r="AZ36" s="306" t="s">
        <v>825</v>
      </c>
      <c r="BA36" s="303"/>
      <c r="BB36" s="306">
        <v>22</v>
      </c>
      <c r="BC36" s="306">
        <v>0</v>
      </c>
      <c r="BD36" s="306">
        <v>0</v>
      </c>
      <c r="BE36" s="306">
        <v>0</v>
      </c>
      <c r="BF36" s="306">
        <v>0</v>
      </c>
      <c r="BG36" s="306">
        <v>0</v>
      </c>
      <c r="BH36" s="306">
        <v>0</v>
      </c>
      <c r="BI36" s="306">
        <v>0</v>
      </c>
      <c r="BJ36" s="306">
        <v>0</v>
      </c>
      <c r="BK36" s="306">
        <v>0</v>
      </c>
      <c r="BL36" s="306"/>
      <c r="BM36" s="306"/>
      <c r="BN36" s="306"/>
      <c r="BO36" s="306" t="s">
        <v>825</v>
      </c>
      <c r="BP36" s="310"/>
      <c r="BQ36" s="306"/>
      <c r="BR36" s="306"/>
      <c r="BS36" s="311"/>
      <c r="BT36" s="311"/>
      <c r="BU36" s="306"/>
      <c r="BV36" s="306" t="s">
        <v>825</v>
      </c>
      <c r="BW36" s="306"/>
      <c r="BX36" s="303"/>
      <c r="BY36" s="303" t="s">
        <v>900</v>
      </c>
    </row>
    <row r="37" spans="1:77" x14ac:dyDescent="0.15">
      <c r="A37" s="303">
        <v>170</v>
      </c>
      <c r="B37" s="304">
        <v>43200</v>
      </c>
      <c r="C37" s="305" t="s">
        <v>821</v>
      </c>
      <c r="D37" s="303" t="s">
        <v>837</v>
      </c>
      <c r="E37" s="303"/>
      <c r="F37" s="303" t="s">
        <v>830</v>
      </c>
      <c r="G37" s="314">
        <v>43060</v>
      </c>
      <c r="H37" s="306" t="s">
        <v>825</v>
      </c>
      <c r="I37" s="306" t="s">
        <v>856</v>
      </c>
      <c r="J37" s="306">
        <v>9</v>
      </c>
      <c r="K37" s="303" t="s">
        <v>857</v>
      </c>
      <c r="L37" s="303" t="s">
        <v>620</v>
      </c>
      <c r="M37" s="307">
        <v>112.18181818181817</v>
      </c>
      <c r="N37" s="307">
        <v>17.436363636363634</v>
      </c>
      <c r="O37" s="303"/>
      <c r="P37" s="303"/>
      <c r="Q37" s="308"/>
      <c r="R37" s="303"/>
      <c r="S37" s="308"/>
      <c r="T37" s="303"/>
      <c r="U37" s="303"/>
      <c r="V37" s="308"/>
      <c r="W37" s="308"/>
      <c r="X37" s="303"/>
      <c r="Y37" s="303"/>
      <c r="Z37" s="303"/>
      <c r="AA37" s="303"/>
      <c r="AB37" s="303"/>
      <c r="AC37" s="303"/>
      <c r="AD37" s="303"/>
      <c r="AE37" s="308"/>
      <c r="AF37" s="307">
        <v>13.409090909090908</v>
      </c>
      <c r="AG37" s="303"/>
      <c r="AH37" s="303"/>
      <c r="AI37" s="308"/>
      <c r="AJ37" s="303"/>
      <c r="AK37" s="303"/>
      <c r="AL37" s="303"/>
      <c r="AM37" s="303"/>
      <c r="AN37" s="308"/>
      <c r="AO37" s="309"/>
      <c r="AP37" s="308"/>
      <c r="AQ37" s="303" t="s">
        <v>831</v>
      </c>
      <c r="AR37" s="306" t="s">
        <v>825</v>
      </c>
      <c r="AS37" s="306"/>
      <c r="AT37" s="306"/>
      <c r="AU37" s="306"/>
      <c r="AV37" s="306"/>
      <c r="AW37" s="306"/>
      <c r="AX37" s="306"/>
      <c r="AY37" s="306"/>
      <c r="AZ37" s="306" t="s">
        <v>825</v>
      </c>
      <c r="BA37" s="303"/>
      <c r="BB37" s="306">
        <v>0</v>
      </c>
      <c r="BC37" s="306">
        <v>0</v>
      </c>
      <c r="BD37" s="306">
        <v>0</v>
      </c>
      <c r="BE37" s="306">
        <v>0</v>
      </c>
      <c r="BF37" s="306">
        <v>0</v>
      </c>
      <c r="BG37" s="306">
        <v>0</v>
      </c>
      <c r="BH37" s="306">
        <v>0</v>
      </c>
      <c r="BI37" s="306">
        <v>0</v>
      </c>
      <c r="BJ37" s="306">
        <v>0</v>
      </c>
      <c r="BK37" s="306">
        <v>0</v>
      </c>
      <c r="BL37" s="306"/>
      <c r="BM37" s="306"/>
      <c r="BN37" s="306"/>
      <c r="BO37" s="306" t="s">
        <v>825</v>
      </c>
      <c r="BP37" s="310"/>
      <c r="BQ37" s="306"/>
      <c r="BR37" s="306"/>
      <c r="BS37" s="303"/>
      <c r="BT37" s="303"/>
      <c r="BU37" s="306"/>
      <c r="BV37" s="306" t="s">
        <v>825</v>
      </c>
      <c r="BW37" s="306">
        <v>1</v>
      </c>
      <c r="BX37" s="303"/>
      <c r="BY37" s="303" t="s">
        <v>901</v>
      </c>
    </row>
    <row r="38" spans="1:77" x14ac:dyDescent="0.15">
      <c r="A38" s="303">
        <v>9</v>
      </c>
      <c r="B38" s="304">
        <v>43200</v>
      </c>
      <c r="C38" s="305" t="s">
        <v>821</v>
      </c>
      <c r="D38" s="303" t="s">
        <v>837</v>
      </c>
      <c r="E38" s="303"/>
      <c r="F38" s="303" t="s">
        <v>830</v>
      </c>
      <c r="G38" s="304">
        <v>42916</v>
      </c>
      <c r="H38" s="306" t="s">
        <v>387</v>
      </c>
      <c r="I38" s="306" t="s">
        <v>390</v>
      </c>
      <c r="J38" s="306">
        <v>10</v>
      </c>
      <c r="K38" s="303" t="s">
        <v>861</v>
      </c>
      <c r="L38" s="303" t="s">
        <v>862</v>
      </c>
      <c r="M38" s="307">
        <v>154</v>
      </c>
      <c r="N38" s="307">
        <v>20.172727272727272</v>
      </c>
      <c r="O38" s="303" t="s">
        <v>453</v>
      </c>
      <c r="P38" s="303">
        <v>1800</v>
      </c>
      <c r="Q38" s="307">
        <v>23.490909090909089</v>
      </c>
      <c r="R38" s="303"/>
      <c r="S38" s="308"/>
      <c r="T38" s="303"/>
      <c r="U38" s="303"/>
      <c r="V38" s="308"/>
      <c r="W38" s="308"/>
      <c r="X38" s="303"/>
      <c r="Y38" s="303"/>
      <c r="Z38" s="303"/>
      <c r="AA38" s="303"/>
      <c r="AB38" s="303"/>
      <c r="AC38" s="303"/>
      <c r="AD38" s="303"/>
      <c r="AE38" s="308"/>
      <c r="AF38" s="307">
        <v>11.363636363636363</v>
      </c>
      <c r="AG38" s="303"/>
      <c r="AH38" s="303"/>
      <c r="AI38" s="308"/>
      <c r="AJ38" s="303"/>
      <c r="AK38" s="303"/>
      <c r="AL38" s="303"/>
      <c r="AM38" s="303"/>
      <c r="AN38" s="308"/>
      <c r="AO38" s="309"/>
      <c r="AP38" s="308"/>
      <c r="AQ38" s="303" t="s">
        <v>831</v>
      </c>
      <c r="AR38" s="306" t="s">
        <v>825</v>
      </c>
      <c r="AS38" s="306"/>
      <c r="AT38" s="306"/>
      <c r="AU38" s="306"/>
      <c r="AV38" s="306">
        <v>6</v>
      </c>
      <c r="AW38" s="306"/>
      <c r="AX38" s="306"/>
      <c r="AY38" s="306"/>
      <c r="AZ38" s="306" t="s">
        <v>390</v>
      </c>
      <c r="BA38" s="303"/>
      <c r="BB38" s="306">
        <v>0</v>
      </c>
      <c r="BC38" s="306">
        <v>0</v>
      </c>
      <c r="BD38" s="306">
        <v>10</v>
      </c>
      <c r="BE38" s="306">
        <v>0</v>
      </c>
      <c r="BF38" s="306">
        <v>0</v>
      </c>
      <c r="BG38" s="306">
        <v>0</v>
      </c>
      <c r="BH38" s="306">
        <v>0</v>
      </c>
      <c r="BI38" s="306">
        <v>0</v>
      </c>
      <c r="BJ38" s="306">
        <v>0</v>
      </c>
      <c r="BK38" s="306">
        <v>0</v>
      </c>
      <c r="BL38" s="306"/>
      <c r="BM38" s="306"/>
      <c r="BN38" s="306"/>
      <c r="BO38" s="306" t="s">
        <v>825</v>
      </c>
      <c r="BP38" s="310"/>
      <c r="BQ38" s="306"/>
      <c r="BR38" s="306"/>
      <c r="BS38" s="303"/>
      <c r="BT38" s="311"/>
      <c r="BU38" s="306"/>
      <c r="BV38" s="306" t="s">
        <v>825</v>
      </c>
      <c r="BW38" s="306">
        <v>1</v>
      </c>
      <c r="BX38" s="311"/>
      <c r="BY38" s="311" t="s">
        <v>902</v>
      </c>
    </row>
    <row r="39" spans="1:77" x14ac:dyDescent="0.15">
      <c r="A39" s="303">
        <v>1415</v>
      </c>
      <c r="B39" s="304">
        <v>43200</v>
      </c>
      <c r="C39" s="305" t="s">
        <v>821</v>
      </c>
      <c r="D39" s="303" t="s">
        <v>837</v>
      </c>
      <c r="E39" s="303"/>
      <c r="F39" s="303" t="s">
        <v>830</v>
      </c>
      <c r="G39" s="304">
        <v>42947</v>
      </c>
      <c r="H39" s="306" t="s">
        <v>390</v>
      </c>
      <c r="I39" s="306" t="s">
        <v>507</v>
      </c>
      <c r="J39" s="306">
        <v>11</v>
      </c>
      <c r="K39" s="303" t="s">
        <v>556</v>
      </c>
      <c r="L39" s="303" t="s">
        <v>863</v>
      </c>
      <c r="M39" s="307">
        <v>107.87272727272726</v>
      </c>
      <c r="N39" s="307">
        <v>17.363636363636363</v>
      </c>
      <c r="O39" s="303"/>
      <c r="P39" s="303"/>
      <c r="Q39" s="308"/>
      <c r="R39" s="303"/>
      <c r="S39" s="308"/>
      <c r="T39" s="303"/>
      <c r="U39" s="303"/>
      <c r="V39" s="308"/>
      <c r="W39" s="308"/>
      <c r="X39" s="303"/>
      <c r="Y39" s="303"/>
      <c r="Z39" s="303"/>
      <c r="AA39" s="303"/>
      <c r="AB39" s="303"/>
      <c r="AC39" s="303"/>
      <c r="AD39" s="303"/>
      <c r="AE39" s="308"/>
      <c r="AF39" s="307">
        <v>13.272727272727272</v>
      </c>
      <c r="AG39" s="303"/>
      <c r="AH39" s="303"/>
      <c r="AI39" s="308"/>
      <c r="AJ39" s="303"/>
      <c r="AK39" s="303"/>
      <c r="AL39" s="303"/>
      <c r="AM39" s="303"/>
      <c r="AN39" s="308"/>
      <c r="AO39" s="309"/>
      <c r="AP39" s="308"/>
      <c r="AQ39" s="303" t="s">
        <v>831</v>
      </c>
      <c r="AR39" s="306" t="s">
        <v>825</v>
      </c>
      <c r="AS39" s="306"/>
      <c r="AT39" s="306"/>
      <c r="AU39" s="306"/>
      <c r="AV39" s="306"/>
      <c r="AW39" s="306"/>
      <c r="AX39" s="306"/>
      <c r="AY39" s="306"/>
      <c r="AZ39" s="306" t="s">
        <v>390</v>
      </c>
      <c r="BA39" s="303"/>
      <c r="BB39" s="306">
        <v>0</v>
      </c>
      <c r="BC39" s="306">
        <v>0</v>
      </c>
      <c r="BD39" s="306">
        <v>0</v>
      </c>
      <c r="BE39" s="306">
        <v>0</v>
      </c>
      <c r="BF39" s="306">
        <v>0</v>
      </c>
      <c r="BG39" s="306">
        <v>0</v>
      </c>
      <c r="BH39" s="306">
        <v>0</v>
      </c>
      <c r="BI39" s="306">
        <v>0</v>
      </c>
      <c r="BJ39" s="306">
        <v>0</v>
      </c>
      <c r="BK39" s="306">
        <v>0</v>
      </c>
      <c r="BL39" s="306"/>
      <c r="BM39" s="306"/>
      <c r="BN39" s="306"/>
      <c r="BO39" s="306" t="s">
        <v>825</v>
      </c>
      <c r="BP39" s="315">
        <v>81.818181818181813</v>
      </c>
      <c r="BQ39" s="306"/>
      <c r="BR39" s="306"/>
      <c r="BS39" s="303"/>
      <c r="BT39" s="311"/>
      <c r="BU39" s="306"/>
      <c r="BV39" s="306" t="s">
        <v>825</v>
      </c>
      <c r="BW39" s="306">
        <v>1</v>
      </c>
      <c r="BX39" s="303" t="s">
        <v>584</v>
      </c>
      <c r="BY39" s="303" t="s">
        <v>903</v>
      </c>
    </row>
    <row r="40" spans="1:77" x14ac:dyDescent="0.15">
      <c r="A40" s="303">
        <v>1219</v>
      </c>
      <c r="B40" s="304">
        <v>43200</v>
      </c>
      <c r="C40" s="305" t="s">
        <v>821</v>
      </c>
      <c r="D40" s="303" t="s">
        <v>837</v>
      </c>
      <c r="E40" s="303"/>
      <c r="F40" s="303" t="s">
        <v>830</v>
      </c>
      <c r="G40" s="304">
        <v>43117</v>
      </c>
      <c r="H40" s="306" t="s">
        <v>387</v>
      </c>
      <c r="I40" s="306" t="s">
        <v>390</v>
      </c>
      <c r="J40" s="306">
        <v>12</v>
      </c>
      <c r="K40" s="303" t="s">
        <v>865</v>
      </c>
      <c r="L40" s="303" t="s">
        <v>626</v>
      </c>
      <c r="M40" s="307">
        <v>114.99999999999999</v>
      </c>
      <c r="N40" s="307">
        <v>18.5</v>
      </c>
      <c r="O40" s="303"/>
      <c r="P40" s="303"/>
      <c r="Q40" s="308"/>
      <c r="R40" s="303"/>
      <c r="S40" s="308"/>
      <c r="T40" s="303"/>
      <c r="U40" s="303"/>
      <c r="V40" s="308"/>
      <c r="W40" s="308"/>
      <c r="X40" s="303"/>
      <c r="Y40" s="303"/>
      <c r="Z40" s="303"/>
      <c r="AA40" s="303"/>
      <c r="AB40" s="303"/>
      <c r="AC40" s="303"/>
      <c r="AD40" s="303"/>
      <c r="AE40" s="308"/>
      <c r="AF40" s="307">
        <v>16</v>
      </c>
      <c r="AG40" s="303"/>
      <c r="AH40" s="303"/>
      <c r="AI40" s="308"/>
      <c r="AJ40" s="303"/>
      <c r="AK40" s="303"/>
      <c r="AL40" s="303"/>
      <c r="AM40" s="303"/>
      <c r="AN40" s="308"/>
      <c r="AO40" s="309"/>
      <c r="AP40" s="308"/>
      <c r="AQ40" s="303" t="s">
        <v>831</v>
      </c>
      <c r="AR40" s="306" t="s">
        <v>825</v>
      </c>
      <c r="AS40" s="306"/>
      <c r="AT40" s="306"/>
      <c r="AU40" s="306"/>
      <c r="AV40" s="306">
        <v>7</v>
      </c>
      <c r="AW40" s="306"/>
      <c r="AX40" s="306"/>
      <c r="AY40" s="306"/>
      <c r="AZ40" s="306" t="s">
        <v>825</v>
      </c>
      <c r="BA40" s="303"/>
      <c r="BB40" s="306">
        <v>0</v>
      </c>
      <c r="BC40" s="306">
        <v>0</v>
      </c>
      <c r="BD40" s="306">
        <v>0</v>
      </c>
      <c r="BE40" s="306">
        <v>0</v>
      </c>
      <c r="BF40" s="306">
        <v>0</v>
      </c>
      <c r="BG40" s="306">
        <v>0</v>
      </c>
      <c r="BH40" s="306">
        <v>0</v>
      </c>
      <c r="BI40" s="306">
        <v>0</v>
      </c>
      <c r="BJ40" s="306">
        <v>0</v>
      </c>
      <c r="BK40" s="306">
        <v>0</v>
      </c>
      <c r="BL40" s="306"/>
      <c r="BM40" s="306"/>
      <c r="BN40" s="306"/>
      <c r="BO40" s="306" t="s">
        <v>825</v>
      </c>
      <c r="BP40" s="310"/>
      <c r="BQ40" s="306"/>
      <c r="BR40" s="306"/>
      <c r="BS40" s="303"/>
      <c r="BT40" s="311"/>
      <c r="BU40" s="306"/>
      <c r="BV40" s="306" t="s">
        <v>825</v>
      </c>
      <c r="BW40" s="306"/>
      <c r="BX40" s="303"/>
      <c r="BY40" s="303" t="s">
        <v>904</v>
      </c>
    </row>
    <row r="41" spans="1:77" x14ac:dyDescent="0.15">
      <c r="A41" s="303">
        <v>1647</v>
      </c>
      <c r="B41" s="304">
        <v>43200</v>
      </c>
      <c r="C41" s="305" t="s">
        <v>821</v>
      </c>
      <c r="D41" s="303" t="s">
        <v>837</v>
      </c>
      <c r="E41" s="303"/>
      <c r="F41" s="303" t="s">
        <v>830</v>
      </c>
      <c r="G41" s="304">
        <v>42916</v>
      </c>
      <c r="H41" s="306" t="s">
        <v>824</v>
      </c>
      <c r="I41" s="306" t="s">
        <v>825</v>
      </c>
      <c r="J41" s="306">
        <v>13</v>
      </c>
      <c r="K41" s="303" t="s">
        <v>867</v>
      </c>
      <c r="L41" s="303" t="s">
        <v>558</v>
      </c>
      <c r="M41" s="307">
        <v>118.4</v>
      </c>
      <c r="N41" s="307">
        <v>19.18181818181818</v>
      </c>
      <c r="O41" s="303"/>
      <c r="P41" s="303"/>
      <c r="Q41" s="308"/>
      <c r="R41" s="303"/>
      <c r="S41" s="308"/>
      <c r="T41" s="303"/>
      <c r="U41" s="303"/>
      <c r="V41" s="308"/>
      <c r="W41" s="308"/>
      <c r="X41" s="303"/>
      <c r="Y41" s="303"/>
      <c r="Z41" s="303"/>
      <c r="AA41" s="303"/>
      <c r="AB41" s="303"/>
      <c r="AC41" s="303"/>
      <c r="AD41" s="303"/>
      <c r="AE41" s="308"/>
      <c r="AF41" s="307">
        <v>15.881818181818179</v>
      </c>
      <c r="AG41" s="303"/>
      <c r="AH41" s="303"/>
      <c r="AI41" s="308"/>
      <c r="AJ41" s="303"/>
      <c r="AK41" s="303"/>
      <c r="AL41" s="303"/>
      <c r="AM41" s="303"/>
      <c r="AN41" s="308"/>
      <c r="AO41" s="309"/>
      <c r="AP41" s="308"/>
      <c r="AQ41" s="303" t="s">
        <v>831</v>
      </c>
      <c r="AR41" s="306" t="s">
        <v>825</v>
      </c>
      <c r="AS41" s="306"/>
      <c r="AT41" s="306"/>
      <c r="AU41" s="306"/>
      <c r="AV41" s="306">
        <v>11.5</v>
      </c>
      <c r="AW41" s="306"/>
      <c r="AX41" s="306"/>
      <c r="AY41" s="306"/>
      <c r="AZ41" s="306" t="s">
        <v>840</v>
      </c>
      <c r="BA41" s="303"/>
      <c r="BB41" s="306">
        <v>0</v>
      </c>
      <c r="BC41" s="306">
        <v>0</v>
      </c>
      <c r="BD41" s="306">
        <v>0</v>
      </c>
      <c r="BE41" s="306">
        <v>0</v>
      </c>
      <c r="BF41" s="306">
        <v>0</v>
      </c>
      <c r="BG41" s="306">
        <v>0</v>
      </c>
      <c r="BH41" s="306">
        <v>0</v>
      </c>
      <c r="BI41" s="306">
        <v>0</v>
      </c>
      <c r="BJ41" s="306">
        <v>0</v>
      </c>
      <c r="BK41" s="306">
        <v>0</v>
      </c>
      <c r="BL41" s="306"/>
      <c r="BM41" s="306"/>
      <c r="BN41" s="306"/>
      <c r="BO41" s="306" t="s">
        <v>825</v>
      </c>
      <c r="BP41" s="310"/>
      <c r="BQ41" s="306"/>
      <c r="BR41" s="306"/>
      <c r="BS41" s="311"/>
      <c r="BT41" s="311"/>
      <c r="BU41" s="311"/>
      <c r="BV41" s="306" t="s">
        <v>825</v>
      </c>
      <c r="BW41" s="306"/>
      <c r="BX41" s="303"/>
      <c r="BY41" s="303" t="s">
        <v>905</v>
      </c>
    </row>
    <row r="42" spans="1:77" x14ac:dyDescent="0.15">
      <c r="A42" s="303">
        <v>245</v>
      </c>
      <c r="B42" s="304">
        <v>43200</v>
      </c>
      <c r="C42" s="305" t="s">
        <v>821</v>
      </c>
      <c r="D42" s="303" t="s">
        <v>837</v>
      </c>
      <c r="E42" s="303"/>
      <c r="F42" s="303" t="s">
        <v>830</v>
      </c>
      <c r="G42" s="314">
        <v>43021</v>
      </c>
      <c r="H42" s="306" t="s">
        <v>387</v>
      </c>
      <c r="I42" s="306" t="s">
        <v>390</v>
      </c>
      <c r="J42" s="306">
        <v>14</v>
      </c>
      <c r="K42" s="303" t="s">
        <v>868</v>
      </c>
      <c r="L42" s="303" t="s">
        <v>789</v>
      </c>
      <c r="M42" s="307">
        <v>89.999999999999986</v>
      </c>
      <c r="N42" s="307">
        <v>19.363636363636363</v>
      </c>
      <c r="O42" s="303"/>
      <c r="P42" s="303"/>
      <c r="Q42" s="308"/>
      <c r="R42" s="303"/>
      <c r="S42" s="308"/>
      <c r="T42" s="303"/>
      <c r="U42" s="303"/>
      <c r="V42" s="308"/>
      <c r="W42" s="308"/>
      <c r="X42" s="303"/>
      <c r="Y42" s="303"/>
      <c r="Z42" s="303"/>
      <c r="AA42" s="303"/>
      <c r="AB42" s="303"/>
      <c r="AC42" s="303"/>
      <c r="AD42" s="303"/>
      <c r="AE42" s="308"/>
      <c r="AF42" s="307">
        <v>12.172727272727272</v>
      </c>
      <c r="AG42" s="303"/>
      <c r="AH42" s="303"/>
      <c r="AI42" s="308"/>
      <c r="AJ42" s="303"/>
      <c r="AK42" s="303"/>
      <c r="AL42" s="303"/>
      <c r="AM42" s="303"/>
      <c r="AN42" s="308"/>
      <c r="AO42" s="309"/>
      <c r="AP42" s="308"/>
      <c r="AQ42" s="303" t="s">
        <v>831</v>
      </c>
      <c r="AR42" s="306" t="s">
        <v>825</v>
      </c>
      <c r="AS42" s="306"/>
      <c r="AT42" s="306"/>
      <c r="AU42" s="306"/>
      <c r="AV42" s="306">
        <v>8</v>
      </c>
      <c r="AW42" s="306"/>
      <c r="AX42" s="306"/>
      <c r="AY42" s="306"/>
      <c r="AZ42" s="306" t="s">
        <v>390</v>
      </c>
      <c r="BA42" s="303"/>
      <c r="BB42" s="306">
        <v>0</v>
      </c>
      <c r="BC42" s="306">
        <v>0</v>
      </c>
      <c r="BD42" s="306">
        <v>0</v>
      </c>
      <c r="BE42" s="306">
        <v>0</v>
      </c>
      <c r="BF42" s="306">
        <v>0</v>
      </c>
      <c r="BG42" s="306">
        <v>0</v>
      </c>
      <c r="BH42" s="306">
        <v>0</v>
      </c>
      <c r="BI42" s="306">
        <v>0</v>
      </c>
      <c r="BJ42" s="306">
        <v>0</v>
      </c>
      <c r="BK42" s="306">
        <v>0</v>
      </c>
      <c r="BL42" s="306"/>
      <c r="BM42" s="306"/>
      <c r="BN42" s="306"/>
      <c r="BO42" s="306" t="s">
        <v>825</v>
      </c>
      <c r="BP42" s="310"/>
      <c r="BQ42" s="306"/>
      <c r="BR42" s="306"/>
      <c r="BS42" s="303"/>
      <c r="BT42" s="311"/>
      <c r="BU42" s="306"/>
      <c r="BV42" s="306" t="s">
        <v>825</v>
      </c>
      <c r="BW42" s="306">
        <v>1</v>
      </c>
      <c r="BX42" s="303"/>
      <c r="BY42" s="303" t="s">
        <v>906</v>
      </c>
    </row>
    <row r="43" spans="1:77" x14ac:dyDescent="0.15">
      <c r="A43" s="303">
        <v>818</v>
      </c>
      <c r="B43" s="304">
        <v>43200</v>
      </c>
      <c r="C43" s="305" t="s">
        <v>821</v>
      </c>
      <c r="D43" s="303" t="s">
        <v>837</v>
      </c>
      <c r="E43" s="303"/>
      <c r="F43" s="303" t="s">
        <v>830</v>
      </c>
      <c r="G43" s="304">
        <v>42587</v>
      </c>
      <c r="H43" s="306" t="s">
        <v>824</v>
      </c>
      <c r="I43" s="306" t="s">
        <v>825</v>
      </c>
      <c r="J43" s="306">
        <v>15</v>
      </c>
      <c r="K43" s="303" t="s">
        <v>562</v>
      </c>
      <c r="L43" s="303" t="s">
        <v>869</v>
      </c>
      <c r="M43" s="307">
        <v>128.59090909090907</v>
      </c>
      <c r="N43" s="307">
        <v>19.909090909090907</v>
      </c>
      <c r="O43" s="303"/>
      <c r="P43" s="303"/>
      <c r="Q43" s="308"/>
      <c r="R43" s="303"/>
      <c r="S43" s="308"/>
      <c r="T43" s="303"/>
      <c r="U43" s="303"/>
      <c r="V43" s="308"/>
      <c r="W43" s="308"/>
      <c r="X43" s="303"/>
      <c r="Y43" s="303"/>
      <c r="Z43" s="303"/>
      <c r="AA43" s="303"/>
      <c r="AB43" s="303"/>
      <c r="AC43" s="303"/>
      <c r="AD43" s="303"/>
      <c r="AE43" s="308"/>
      <c r="AF43" s="307">
        <v>16.345454545454544</v>
      </c>
      <c r="AG43" s="303"/>
      <c r="AH43" s="303"/>
      <c r="AI43" s="308"/>
      <c r="AJ43" s="303"/>
      <c r="AK43" s="303"/>
      <c r="AL43" s="303"/>
      <c r="AM43" s="303"/>
      <c r="AN43" s="308"/>
      <c r="AO43" s="309"/>
      <c r="AP43" s="308"/>
      <c r="AQ43" s="303" t="s">
        <v>831</v>
      </c>
      <c r="AR43" s="306" t="s">
        <v>825</v>
      </c>
      <c r="AS43" s="306"/>
      <c r="AT43" s="306"/>
      <c r="AU43" s="306"/>
      <c r="AV43" s="306">
        <v>4</v>
      </c>
      <c r="AW43" s="306"/>
      <c r="AX43" s="306"/>
      <c r="AY43" s="306"/>
      <c r="AZ43" s="306" t="s">
        <v>825</v>
      </c>
      <c r="BA43" s="303"/>
      <c r="BB43" s="306">
        <v>0</v>
      </c>
      <c r="BC43" s="306">
        <v>0</v>
      </c>
      <c r="BD43" s="306">
        <v>0</v>
      </c>
      <c r="BE43" s="306">
        <v>0</v>
      </c>
      <c r="BF43" s="306">
        <v>0</v>
      </c>
      <c r="BG43" s="306">
        <v>0</v>
      </c>
      <c r="BH43" s="306">
        <v>0</v>
      </c>
      <c r="BI43" s="306">
        <v>0</v>
      </c>
      <c r="BJ43" s="306">
        <v>0</v>
      </c>
      <c r="BK43" s="306">
        <v>0</v>
      </c>
      <c r="BL43" s="306"/>
      <c r="BM43" s="306"/>
      <c r="BN43" s="306">
        <v>12</v>
      </c>
      <c r="BO43" s="306" t="s">
        <v>825</v>
      </c>
      <c r="BP43" s="310"/>
      <c r="BQ43" s="306"/>
      <c r="BR43" s="306"/>
      <c r="BS43" s="311"/>
      <c r="BT43" s="311"/>
      <c r="BU43" s="306"/>
      <c r="BV43" s="306" t="s">
        <v>825</v>
      </c>
      <c r="BW43" s="306"/>
      <c r="BX43" s="311"/>
      <c r="BY43" s="303" t="s">
        <v>907</v>
      </c>
    </row>
    <row r="44" spans="1:77" x14ac:dyDescent="0.15">
      <c r="A44" s="303">
        <v>1870</v>
      </c>
      <c r="B44" s="304">
        <v>43200</v>
      </c>
      <c r="C44" s="305" t="s">
        <v>821</v>
      </c>
      <c r="D44" s="303" t="s">
        <v>837</v>
      </c>
      <c r="E44" s="303"/>
      <c r="F44" s="303" t="s">
        <v>830</v>
      </c>
      <c r="G44" s="304">
        <v>43138</v>
      </c>
      <c r="H44" s="306" t="s">
        <v>390</v>
      </c>
      <c r="I44" s="306" t="s">
        <v>507</v>
      </c>
      <c r="J44" s="306">
        <v>16</v>
      </c>
      <c r="K44" s="318" t="s">
        <v>654</v>
      </c>
      <c r="L44" s="303" t="s">
        <v>554</v>
      </c>
      <c r="M44" s="307">
        <v>120.09090909090908</v>
      </c>
      <c r="N44" s="307">
        <v>18.7</v>
      </c>
      <c r="O44" s="303"/>
      <c r="P44" s="303"/>
      <c r="Q44" s="308"/>
      <c r="R44" s="303"/>
      <c r="S44" s="308"/>
      <c r="T44" s="303"/>
      <c r="U44" s="303"/>
      <c r="V44" s="308"/>
      <c r="W44" s="308"/>
      <c r="X44" s="303"/>
      <c r="Y44" s="303"/>
      <c r="Z44" s="303"/>
      <c r="AA44" s="303"/>
      <c r="AB44" s="303"/>
      <c r="AC44" s="303"/>
      <c r="AD44" s="303"/>
      <c r="AE44" s="308"/>
      <c r="AF44" s="307">
        <v>10.5</v>
      </c>
      <c r="AG44" s="303"/>
      <c r="AH44" s="303"/>
      <c r="AI44" s="308"/>
      <c r="AJ44" s="303"/>
      <c r="AK44" s="303"/>
      <c r="AL44" s="303"/>
      <c r="AM44" s="303"/>
      <c r="AN44" s="308"/>
      <c r="AO44" s="309"/>
      <c r="AP44" s="308"/>
      <c r="AQ44" s="303" t="s">
        <v>831</v>
      </c>
      <c r="AR44" s="306" t="s">
        <v>825</v>
      </c>
      <c r="AS44" s="306"/>
      <c r="AT44" s="306"/>
      <c r="AU44" s="306"/>
      <c r="AV44" s="306"/>
      <c r="AW44" s="306"/>
      <c r="AX44" s="306"/>
      <c r="AY44" s="306"/>
      <c r="AZ44" s="306" t="s">
        <v>390</v>
      </c>
      <c r="BA44" s="303"/>
      <c r="BB44" s="306">
        <v>0</v>
      </c>
      <c r="BC44" s="306">
        <v>0</v>
      </c>
      <c r="BD44" s="306">
        <v>0</v>
      </c>
      <c r="BE44" s="306">
        <v>0</v>
      </c>
      <c r="BF44" s="306">
        <v>0</v>
      </c>
      <c r="BG44" s="306">
        <v>0</v>
      </c>
      <c r="BH44" s="306">
        <v>0</v>
      </c>
      <c r="BI44" s="306">
        <v>0</v>
      </c>
      <c r="BJ44" s="306">
        <v>0</v>
      </c>
      <c r="BK44" s="306">
        <v>0</v>
      </c>
      <c r="BL44" s="306"/>
      <c r="BM44" s="306"/>
      <c r="BN44" s="306"/>
      <c r="BO44" s="306" t="s">
        <v>825</v>
      </c>
      <c r="BP44" s="310"/>
      <c r="BQ44" s="306"/>
      <c r="BR44" s="306"/>
      <c r="BS44" s="303"/>
      <c r="BT44" s="303"/>
      <c r="BU44" s="306"/>
      <c r="BV44" s="306" t="s">
        <v>825</v>
      </c>
      <c r="BW44" s="306"/>
      <c r="BX44" s="303"/>
      <c r="BY44" s="303" t="s">
        <v>908</v>
      </c>
    </row>
    <row r="45" spans="1:77" x14ac:dyDescent="0.15">
      <c r="A45" s="303">
        <v>316</v>
      </c>
      <c r="B45" s="304">
        <v>43200</v>
      </c>
      <c r="C45" s="305" t="s">
        <v>821</v>
      </c>
      <c r="D45" s="303" t="s">
        <v>837</v>
      </c>
      <c r="E45" s="303"/>
      <c r="F45" s="303" t="s">
        <v>830</v>
      </c>
      <c r="G45" s="314">
        <v>42941</v>
      </c>
      <c r="H45" s="306" t="s">
        <v>825</v>
      </c>
      <c r="I45" s="306" t="s">
        <v>856</v>
      </c>
      <c r="J45" s="306">
        <v>18</v>
      </c>
      <c r="K45" s="303" t="s">
        <v>875</v>
      </c>
      <c r="L45" s="303" t="s">
        <v>796</v>
      </c>
      <c r="M45" s="307">
        <v>102.55454545454545</v>
      </c>
      <c r="N45" s="307">
        <v>23.672727272727268</v>
      </c>
      <c r="O45" s="303"/>
      <c r="P45" s="303"/>
      <c r="Q45" s="308"/>
      <c r="R45" s="303"/>
      <c r="S45" s="308"/>
      <c r="T45" s="303"/>
      <c r="U45" s="303"/>
      <c r="V45" s="308"/>
      <c r="W45" s="308"/>
      <c r="X45" s="303"/>
      <c r="Y45" s="303"/>
      <c r="Z45" s="303"/>
      <c r="AA45" s="303"/>
      <c r="AB45" s="303"/>
      <c r="AC45" s="303"/>
      <c r="AD45" s="303"/>
      <c r="AE45" s="308"/>
      <c r="AF45" s="307">
        <v>15.78181818181818</v>
      </c>
      <c r="AG45" s="303"/>
      <c r="AH45" s="303"/>
      <c r="AI45" s="308"/>
      <c r="AJ45" s="303"/>
      <c r="AK45" s="303"/>
      <c r="AL45" s="303"/>
      <c r="AM45" s="303"/>
      <c r="AN45" s="308"/>
      <c r="AO45" s="309"/>
      <c r="AP45" s="308"/>
      <c r="AQ45" s="303" t="s">
        <v>831</v>
      </c>
      <c r="AR45" s="306" t="s">
        <v>825</v>
      </c>
      <c r="AS45" s="306"/>
      <c r="AT45" s="306"/>
      <c r="AU45" s="306"/>
      <c r="AV45" s="306"/>
      <c r="AW45" s="306"/>
      <c r="AX45" s="306"/>
      <c r="AY45" s="306"/>
      <c r="AZ45" s="306" t="s">
        <v>825</v>
      </c>
      <c r="BA45" s="303"/>
      <c r="BB45" s="306">
        <v>0</v>
      </c>
      <c r="BC45" s="306">
        <v>15</v>
      </c>
      <c r="BD45" s="306">
        <v>0</v>
      </c>
      <c r="BE45" s="306">
        <v>0</v>
      </c>
      <c r="BF45" s="306">
        <v>0</v>
      </c>
      <c r="BG45" s="306">
        <v>0</v>
      </c>
      <c r="BH45" s="306">
        <v>0</v>
      </c>
      <c r="BI45" s="306">
        <v>0</v>
      </c>
      <c r="BJ45" s="306">
        <v>0</v>
      </c>
      <c r="BK45" s="306">
        <v>0</v>
      </c>
      <c r="BL45" s="306"/>
      <c r="BM45" s="306"/>
      <c r="BN45" s="306"/>
      <c r="BO45" s="306" t="s">
        <v>825</v>
      </c>
      <c r="BP45" s="310"/>
      <c r="BQ45" s="306"/>
      <c r="BR45" s="306"/>
      <c r="BS45" s="303"/>
      <c r="BT45" s="303"/>
      <c r="BU45" s="306"/>
      <c r="BV45" s="306" t="s">
        <v>825</v>
      </c>
      <c r="BW45" s="306"/>
      <c r="BX45" s="303"/>
      <c r="BY45" s="303" t="s">
        <v>909</v>
      </c>
    </row>
    <row r="46" spans="1:77" x14ac:dyDescent="0.15">
      <c r="A46" s="303">
        <v>476</v>
      </c>
      <c r="B46" s="304">
        <v>43200</v>
      </c>
      <c r="C46" s="305" t="s">
        <v>821</v>
      </c>
      <c r="D46" s="303" t="s">
        <v>837</v>
      </c>
      <c r="E46" s="303"/>
      <c r="F46" s="303" t="s">
        <v>830</v>
      </c>
      <c r="G46" s="304">
        <v>42916</v>
      </c>
      <c r="H46" s="306" t="s">
        <v>387</v>
      </c>
      <c r="I46" s="306" t="s">
        <v>390</v>
      </c>
      <c r="J46" s="306">
        <v>19</v>
      </c>
      <c r="K46" s="303" t="s">
        <v>661</v>
      </c>
      <c r="L46" s="303" t="s">
        <v>877</v>
      </c>
      <c r="M46" s="307">
        <v>105.81818181818181</v>
      </c>
      <c r="N46" s="307">
        <v>23.072727272727271</v>
      </c>
      <c r="O46" s="303"/>
      <c r="P46" s="303"/>
      <c r="Q46" s="308"/>
      <c r="R46" s="303"/>
      <c r="S46" s="308"/>
      <c r="T46" s="303"/>
      <c r="U46" s="303"/>
      <c r="V46" s="308"/>
      <c r="W46" s="308"/>
      <c r="X46" s="303"/>
      <c r="Y46" s="303"/>
      <c r="Z46" s="303"/>
      <c r="AA46" s="303"/>
      <c r="AB46" s="303"/>
      <c r="AC46" s="303"/>
      <c r="AD46" s="303"/>
      <c r="AE46" s="308"/>
      <c r="AF46" s="307">
        <v>15.409090909090907</v>
      </c>
      <c r="AG46" s="303"/>
      <c r="AH46" s="303"/>
      <c r="AI46" s="308"/>
      <c r="AJ46" s="303"/>
      <c r="AK46" s="303"/>
      <c r="AL46" s="303"/>
      <c r="AM46" s="303"/>
      <c r="AN46" s="308"/>
      <c r="AO46" s="309"/>
      <c r="AP46" s="308"/>
      <c r="AQ46" s="303" t="s">
        <v>831</v>
      </c>
      <c r="AR46" s="306" t="s">
        <v>825</v>
      </c>
      <c r="AS46" s="306"/>
      <c r="AT46" s="306"/>
      <c r="AU46" s="306"/>
      <c r="AV46" s="306">
        <v>6</v>
      </c>
      <c r="AW46" s="306"/>
      <c r="AX46" s="306"/>
      <c r="AY46" s="306"/>
      <c r="AZ46" s="306" t="s">
        <v>840</v>
      </c>
      <c r="BA46" s="303"/>
      <c r="BB46" s="306">
        <v>0</v>
      </c>
      <c r="BC46" s="306">
        <v>18</v>
      </c>
      <c r="BD46" s="306">
        <v>0</v>
      </c>
      <c r="BE46" s="306">
        <v>0</v>
      </c>
      <c r="BF46" s="306">
        <v>0</v>
      </c>
      <c r="BG46" s="306">
        <v>0</v>
      </c>
      <c r="BH46" s="306">
        <v>0</v>
      </c>
      <c r="BI46" s="306">
        <v>0</v>
      </c>
      <c r="BJ46" s="306">
        <v>0</v>
      </c>
      <c r="BK46" s="306">
        <v>0</v>
      </c>
      <c r="BL46" s="306"/>
      <c r="BM46" s="306"/>
      <c r="BN46" s="306"/>
      <c r="BO46" s="306" t="s">
        <v>825</v>
      </c>
      <c r="BP46" s="310"/>
      <c r="BQ46" s="306"/>
      <c r="BR46" s="306"/>
      <c r="BS46" s="303"/>
      <c r="BT46" s="303"/>
      <c r="BU46" s="306"/>
      <c r="BV46" s="306" t="s">
        <v>825</v>
      </c>
      <c r="BW46" s="306"/>
      <c r="BX46" s="303" t="s">
        <v>878</v>
      </c>
      <c r="BY46" s="303" t="s">
        <v>910</v>
      </c>
    </row>
    <row r="47" spans="1:77" x14ac:dyDescent="0.15">
      <c r="A47" s="303">
        <v>943</v>
      </c>
      <c r="B47" s="304">
        <v>43200</v>
      </c>
      <c r="C47" s="305" t="s">
        <v>821</v>
      </c>
      <c r="D47" s="303" t="s">
        <v>837</v>
      </c>
      <c r="E47" s="303"/>
      <c r="F47" s="303" t="s">
        <v>830</v>
      </c>
      <c r="G47" s="304">
        <v>42768</v>
      </c>
      <c r="H47" s="306" t="s">
        <v>824</v>
      </c>
      <c r="I47" s="306" t="s">
        <v>825</v>
      </c>
      <c r="J47" s="306">
        <v>20</v>
      </c>
      <c r="K47" s="303" t="s">
        <v>879</v>
      </c>
      <c r="L47" s="303" t="s">
        <v>709</v>
      </c>
      <c r="M47" s="307">
        <v>128.89999999999998</v>
      </c>
      <c r="N47" s="307">
        <v>19.890909090909087</v>
      </c>
      <c r="O47" s="303"/>
      <c r="P47" s="303"/>
      <c r="Q47" s="308"/>
      <c r="R47" s="303"/>
      <c r="S47" s="308"/>
      <c r="T47" s="303"/>
      <c r="U47" s="303"/>
      <c r="V47" s="308"/>
      <c r="W47" s="308"/>
      <c r="X47" s="303"/>
      <c r="Y47" s="303"/>
      <c r="Z47" s="303"/>
      <c r="AA47" s="303"/>
      <c r="AB47" s="303"/>
      <c r="AC47" s="303"/>
      <c r="AD47" s="303"/>
      <c r="AE47" s="308"/>
      <c r="AF47" s="307">
        <v>16.354545454545452</v>
      </c>
      <c r="AG47" s="303"/>
      <c r="AH47" s="303"/>
      <c r="AI47" s="308"/>
      <c r="AJ47" s="303"/>
      <c r="AK47" s="303"/>
      <c r="AL47" s="303"/>
      <c r="AM47" s="303"/>
      <c r="AN47" s="308"/>
      <c r="AO47" s="309"/>
      <c r="AP47" s="308"/>
      <c r="AQ47" s="303" t="s">
        <v>831</v>
      </c>
      <c r="AR47" s="306" t="s">
        <v>825</v>
      </c>
      <c r="AS47" s="306"/>
      <c r="AT47" s="306"/>
      <c r="AU47" s="306"/>
      <c r="AV47" s="306">
        <v>7</v>
      </c>
      <c r="AW47" s="306"/>
      <c r="AX47" s="306"/>
      <c r="AY47" s="306"/>
      <c r="AZ47" s="306" t="s">
        <v>390</v>
      </c>
      <c r="BA47" s="303"/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/>
      <c r="BM47" s="306"/>
      <c r="BN47" s="306"/>
      <c r="BO47" s="306" t="s">
        <v>825</v>
      </c>
      <c r="BP47" s="310"/>
      <c r="BQ47" s="306"/>
      <c r="BR47" s="306"/>
      <c r="BS47" s="303"/>
      <c r="BT47" s="303"/>
      <c r="BU47" s="306"/>
      <c r="BV47" s="306" t="s">
        <v>825</v>
      </c>
      <c r="BW47" s="306">
        <v>1</v>
      </c>
      <c r="BX47" s="303"/>
      <c r="BY47" s="303" t="s">
        <v>911</v>
      </c>
    </row>
    <row r="48" spans="1:77" x14ac:dyDescent="0.15">
      <c r="A48" s="303">
        <v>1550</v>
      </c>
      <c r="B48" s="304">
        <v>43200</v>
      </c>
      <c r="C48" s="305" t="s">
        <v>821</v>
      </c>
      <c r="D48" s="303" t="s">
        <v>837</v>
      </c>
      <c r="E48" s="303"/>
      <c r="F48" s="303" t="s">
        <v>830</v>
      </c>
      <c r="G48" s="304">
        <v>43148</v>
      </c>
      <c r="H48" s="306" t="s">
        <v>824</v>
      </c>
      <c r="I48" s="306" t="s">
        <v>825</v>
      </c>
      <c r="J48" s="306">
        <v>22</v>
      </c>
      <c r="K48" s="303" t="s">
        <v>679</v>
      </c>
      <c r="L48" s="303" t="s">
        <v>882</v>
      </c>
      <c r="M48" s="307">
        <v>84.481818181818184</v>
      </c>
      <c r="N48" s="307">
        <v>19.68181818181818</v>
      </c>
      <c r="O48" s="303"/>
      <c r="P48" s="303"/>
      <c r="Q48" s="308"/>
      <c r="R48" s="303"/>
      <c r="S48" s="308"/>
      <c r="T48" s="303"/>
      <c r="U48" s="303"/>
      <c r="V48" s="308"/>
      <c r="W48" s="308"/>
      <c r="X48" s="303"/>
      <c r="Y48" s="303"/>
      <c r="Z48" s="303"/>
      <c r="AA48" s="303"/>
      <c r="AB48" s="303"/>
      <c r="AC48" s="303"/>
      <c r="AD48" s="303"/>
      <c r="AE48" s="308"/>
      <c r="AF48" s="307">
        <v>12.063636363636363</v>
      </c>
      <c r="AG48" s="303"/>
      <c r="AH48" s="303"/>
      <c r="AI48" s="308"/>
      <c r="AJ48" s="303"/>
      <c r="AK48" s="303"/>
      <c r="AL48" s="303"/>
      <c r="AM48" s="303"/>
      <c r="AN48" s="308"/>
      <c r="AO48" s="309"/>
      <c r="AP48" s="308"/>
      <c r="AQ48" s="303" t="s">
        <v>831</v>
      </c>
      <c r="AR48" s="306" t="s">
        <v>825</v>
      </c>
      <c r="AS48" s="306"/>
      <c r="AT48" s="306"/>
      <c r="AU48" s="306"/>
      <c r="AV48" s="306">
        <v>3</v>
      </c>
      <c r="AW48" s="306"/>
      <c r="AX48" s="306"/>
      <c r="AY48" s="306"/>
      <c r="AZ48" s="306" t="s">
        <v>840</v>
      </c>
      <c r="BA48" s="303"/>
      <c r="BB48" s="306">
        <v>0</v>
      </c>
      <c r="BC48" s="306">
        <v>0</v>
      </c>
      <c r="BD48" s="306">
        <v>0</v>
      </c>
      <c r="BE48" s="306">
        <v>0</v>
      </c>
      <c r="BF48" s="306">
        <v>0</v>
      </c>
      <c r="BG48" s="306">
        <v>0</v>
      </c>
      <c r="BH48" s="306">
        <v>0</v>
      </c>
      <c r="BI48" s="306">
        <v>0</v>
      </c>
      <c r="BJ48" s="306">
        <v>0</v>
      </c>
      <c r="BK48" s="306">
        <v>0</v>
      </c>
      <c r="BL48" s="306"/>
      <c r="BM48" s="306"/>
      <c r="BN48" s="306"/>
      <c r="BO48" s="306" t="s">
        <v>825</v>
      </c>
      <c r="BP48" s="310"/>
      <c r="BQ48" s="306"/>
      <c r="BR48" s="306"/>
      <c r="BS48" s="311"/>
      <c r="BT48" s="311"/>
      <c r="BU48" s="306"/>
      <c r="BV48" s="306" t="s">
        <v>825</v>
      </c>
      <c r="BW48" s="306">
        <v>1</v>
      </c>
      <c r="BX48" s="303" t="s">
        <v>883</v>
      </c>
      <c r="BY48" s="303" t="s">
        <v>912</v>
      </c>
    </row>
    <row r="49" spans="1:77" x14ac:dyDescent="0.15">
      <c r="A49" s="303">
        <v>1798</v>
      </c>
      <c r="B49" s="304">
        <v>43200</v>
      </c>
      <c r="C49" s="305" t="s">
        <v>821</v>
      </c>
      <c r="D49" s="303" t="s">
        <v>837</v>
      </c>
      <c r="E49" s="303"/>
      <c r="F49" s="303" t="s">
        <v>830</v>
      </c>
      <c r="G49" s="314">
        <v>42605</v>
      </c>
      <c r="H49" s="306" t="s">
        <v>824</v>
      </c>
      <c r="I49" s="306" t="s">
        <v>825</v>
      </c>
      <c r="J49" s="306">
        <v>23</v>
      </c>
      <c r="K49" s="303" t="s">
        <v>885</v>
      </c>
      <c r="L49" s="303" t="s">
        <v>683</v>
      </c>
      <c r="M49" s="307">
        <v>114.99999999999999</v>
      </c>
      <c r="N49" s="307">
        <v>19.2</v>
      </c>
      <c r="O49" s="303"/>
      <c r="P49" s="303"/>
      <c r="Q49" s="308"/>
      <c r="R49" s="303"/>
      <c r="S49" s="308"/>
      <c r="T49" s="303"/>
      <c r="U49" s="303"/>
      <c r="V49" s="308"/>
      <c r="W49" s="308"/>
      <c r="X49" s="303"/>
      <c r="Y49" s="303"/>
      <c r="Z49" s="303"/>
      <c r="AA49" s="303"/>
      <c r="AB49" s="303"/>
      <c r="AC49" s="303"/>
      <c r="AD49" s="303"/>
      <c r="AE49" s="308"/>
      <c r="AF49" s="307">
        <v>13.399999999999999</v>
      </c>
      <c r="AG49" s="303"/>
      <c r="AH49" s="303"/>
      <c r="AI49" s="308"/>
      <c r="AJ49" s="303"/>
      <c r="AK49" s="303"/>
      <c r="AL49" s="303"/>
      <c r="AM49" s="303"/>
      <c r="AN49" s="308"/>
      <c r="AO49" s="309"/>
      <c r="AP49" s="308"/>
      <c r="AQ49" s="303" t="s">
        <v>831</v>
      </c>
      <c r="AR49" s="306" t="s">
        <v>825</v>
      </c>
      <c r="AS49" s="306"/>
      <c r="AT49" s="306"/>
      <c r="AU49" s="306"/>
      <c r="AV49" s="306">
        <v>6</v>
      </c>
      <c r="AW49" s="306"/>
      <c r="AX49" s="306"/>
      <c r="AY49" s="306"/>
      <c r="AZ49" s="306" t="s">
        <v>825</v>
      </c>
      <c r="BA49" s="303"/>
      <c r="BB49" s="306">
        <v>0</v>
      </c>
      <c r="BC49" s="306">
        <v>0</v>
      </c>
      <c r="BD49" s="306">
        <v>0</v>
      </c>
      <c r="BE49" s="306">
        <v>0</v>
      </c>
      <c r="BF49" s="306">
        <v>0</v>
      </c>
      <c r="BG49" s="306">
        <v>0</v>
      </c>
      <c r="BH49" s="306">
        <v>0</v>
      </c>
      <c r="BI49" s="306">
        <v>0</v>
      </c>
      <c r="BJ49" s="306">
        <v>0</v>
      </c>
      <c r="BK49" s="306">
        <v>0</v>
      </c>
      <c r="BL49" s="306"/>
      <c r="BM49" s="306"/>
      <c r="BN49" s="306"/>
      <c r="BO49" s="306" t="s">
        <v>825</v>
      </c>
      <c r="BP49" s="310"/>
      <c r="BQ49" s="306"/>
      <c r="BR49" s="306"/>
      <c r="BS49" s="311"/>
      <c r="BT49" s="311"/>
      <c r="BU49" s="306"/>
      <c r="BV49" s="306" t="s">
        <v>825</v>
      </c>
      <c r="BW49" s="306">
        <v>1</v>
      </c>
      <c r="BX49" s="303"/>
      <c r="BY49" s="303" t="s">
        <v>687</v>
      </c>
    </row>
    <row r="50" spans="1:77" x14ac:dyDescent="0.15">
      <c r="A50" s="303">
        <v>784</v>
      </c>
      <c r="B50" s="304">
        <v>43200</v>
      </c>
      <c r="C50" s="305" t="s">
        <v>821</v>
      </c>
      <c r="D50" s="303" t="s">
        <v>837</v>
      </c>
      <c r="E50" s="303"/>
      <c r="F50" s="303" t="s">
        <v>830</v>
      </c>
      <c r="G50" s="304">
        <v>42978</v>
      </c>
      <c r="H50" s="306" t="s">
        <v>824</v>
      </c>
      <c r="I50" s="306" t="s">
        <v>825</v>
      </c>
      <c r="J50" s="306">
        <v>24</v>
      </c>
      <c r="K50" s="303" t="s">
        <v>886</v>
      </c>
      <c r="L50" s="303" t="s">
        <v>887</v>
      </c>
      <c r="M50" s="307">
        <v>139.09090909090909</v>
      </c>
      <c r="N50" s="307">
        <v>22.545454545454543</v>
      </c>
      <c r="O50" s="303"/>
      <c r="P50" s="303"/>
      <c r="Q50" s="308"/>
      <c r="R50" s="303"/>
      <c r="S50" s="308"/>
      <c r="T50" s="303"/>
      <c r="U50" s="303"/>
      <c r="V50" s="308"/>
      <c r="W50" s="308"/>
      <c r="X50" s="303"/>
      <c r="Y50" s="303"/>
      <c r="Z50" s="303"/>
      <c r="AA50" s="303"/>
      <c r="AB50" s="303"/>
      <c r="AC50" s="303"/>
      <c r="AD50" s="303"/>
      <c r="AE50" s="308"/>
      <c r="AF50" s="307">
        <v>13.636363636363635</v>
      </c>
      <c r="AG50" s="303"/>
      <c r="AH50" s="303"/>
      <c r="AI50" s="308"/>
      <c r="AJ50" s="303"/>
      <c r="AK50" s="303"/>
      <c r="AL50" s="303"/>
      <c r="AM50" s="303"/>
      <c r="AN50" s="308"/>
      <c r="AO50" s="309"/>
      <c r="AP50" s="308"/>
      <c r="AQ50" s="303" t="s">
        <v>831</v>
      </c>
      <c r="AR50" s="306" t="s">
        <v>825</v>
      </c>
      <c r="AS50" s="306"/>
      <c r="AT50" s="306"/>
      <c r="AU50" s="306"/>
      <c r="AV50" s="306">
        <v>3</v>
      </c>
      <c r="AW50" s="306"/>
      <c r="AX50" s="306"/>
      <c r="AY50" s="306"/>
      <c r="AZ50" s="306" t="s">
        <v>840</v>
      </c>
      <c r="BA50" s="303"/>
      <c r="BB50" s="306">
        <v>0</v>
      </c>
      <c r="BC50" s="306">
        <v>0</v>
      </c>
      <c r="BD50" s="306">
        <v>0</v>
      </c>
      <c r="BE50" s="306">
        <v>3</v>
      </c>
      <c r="BF50" s="306">
        <v>0</v>
      </c>
      <c r="BG50" s="306">
        <v>0</v>
      </c>
      <c r="BH50" s="306">
        <v>0</v>
      </c>
      <c r="BI50" s="306">
        <v>0</v>
      </c>
      <c r="BJ50" s="306">
        <v>0</v>
      </c>
      <c r="BK50" s="306">
        <v>0</v>
      </c>
      <c r="BL50" s="306"/>
      <c r="BM50" s="306"/>
      <c r="BN50" s="306"/>
      <c r="BO50" s="306" t="s">
        <v>825</v>
      </c>
      <c r="BP50" s="310"/>
      <c r="BQ50" s="306"/>
      <c r="BR50" s="306"/>
      <c r="BS50" s="303"/>
      <c r="BT50" s="303"/>
      <c r="BU50" s="306"/>
      <c r="BV50" s="306" t="s">
        <v>825</v>
      </c>
      <c r="BW50" s="306"/>
      <c r="BX50" s="303"/>
      <c r="BY50" s="303" t="s">
        <v>913</v>
      </c>
    </row>
    <row r="51" spans="1:77" x14ac:dyDescent="0.15">
      <c r="A51" s="303">
        <v>1088</v>
      </c>
      <c r="B51" s="304">
        <v>43200</v>
      </c>
      <c r="C51" s="305" t="s">
        <v>821</v>
      </c>
      <c r="D51" s="303" t="s">
        <v>837</v>
      </c>
      <c r="E51" s="303"/>
      <c r="F51" s="303" t="s">
        <v>830</v>
      </c>
      <c r="G51" s="304">
        <v>43070</v>
      </c>
      <c r="H51" s="306" t="s">
        <v>824</v>
      </c>
      <c r="I51" s="306" t="s">
        <v>825</v>
      </c>
      <c r="J51" s="306">
        <v>25</v>
      </c>
      <c r="K51" s="303" t="s">
        <v>700</v>
      </c>
      <c r="L51" s="303" t="s">
        <v>888</v>
      </c>
      <c r="M51" s="307">
        <v>107.45454545454545</v>
      </c>
      <c r="N51" s="307">
        <v>21.009090909090908</v>
      </c>
      <c r="O51" s="303"/>
      <c r="P51" s="303"/>
      <c r="Q51" s="308"/>
      <c r="R51" s="303"/>
      <c r="S51" s="308"/>
      <c r="T51" s="303"/>
      <c r="U51" s="303"/>
      <c r="V51" s="308"/>
      <c r="W51" s="308"/>
      <c r="X51" s="303"/>
      <c r="Y51" s="303"/>
      <c r="Z51" s="303"/>
      <c r="AA51" s="303"/>
      <c r="AB51" s="303"/>
      <c r="AC51" s="303"/>
      <c r="AD51" s="303"/>
      <c r="AE51" s="308"/>
      <c r="AF51" s="307">
        <v>15.4</v>
      </c>
      <c r="AG51" s="303"/>
      <c r="AH51" s="303"/>
      <c r="AI51" s="308"/>
      <c r="AJ51" s="303"/>
      <c r="AK51" s="303"/>
      <c r="AL51" s="303"/>
      <c r="AM51" s="303"/>
      <c r="AN51" s="308"/>
      <c r="AO51" s="309"/>
      <c r="AP51" s="308"/>
      <c r="AQ51" s="303" t="s">
        <v>831</v>
      </c>
      <c r="AR51" s="306" t="s">
        <v>825</v>
      </c>
      <c r="AS51" s="306"/>
      <c r="AT51" s="306"/>
      <c r="AU51" s="306"/>
      <c r="AV51" s="306">
        <v>7</v>
      </c>
      <c r="AW51" s="306"/>
      <c r="AX51" s="306"/>
      <c r="AY51" s="306"/>
      <c r="AZ51" s="306" t="s">
        <v>534</v>
      </c>
      <c r="BA51" s="303"/>
      <c r="BB51" s="306">
        <v>0</v>
      </c>
      <c r="BC51" s="306">
        <v>0</v>
      </c>
      <c r="BD51" s="306">
        <v>0</v>
      </c>
      <c r="BE51" s="306">
        <v>0</v>
      </c>
      <c r="BF51" s="306">
        <v>0</v>
      </c>
      <c r="BG51" s="306">
        <v>0</v>
      </c>
      <c r="BH51" s="306">
        <v>0</v>
      </c>
      <c r="BI51" s="306">
        <v>0</v>
      </c>
      <c r="BJ51" s="306">
        <v>0</v>
      </c>
      <c r="BK51" s="306">
        <v>0</v>
      </c>
      <c r="BL51" s="306"/>
      <c r="BM51" s="306"/>
      <c r="BN51" s="306"/>
      <c r="BO51" s="306" t="s">
        <v>825</v>
      </c>
      <c r="BP51" s="310"/>
      <c r="BQ51" s="306"/>
      <c r="BR51" s="306"/>
      <c r="BS51" s="311"/>
      <c r="BT51" s="303"/>
      <c r="BU51" s="306"/>
      <c r="BV51" s="306" t="s">
        <v>825</v>
      </c>
      <c r="BW51" s="306"/>
      <c r="BX51" s="303"/>
      <c r="BY51" s="303" t="s">
        <v>914</v>
      </c>
    </row>
    <row r="52" spans="1:77" x14ac:dyDescent="0.15">
      <c r="A52" s="303">
        <v>1838</v>
      </c>
      <c r="B52" s="304">
        <v>43200</v>
      </c>
      <c r="C52" s="305" t="s">
        <v>821</v>
      </c>
      <c r="D52" s="303" t="s">
        <v>837</v>
      </c>
      <c r="E52" s="303"/>
      <c r="F52" s="303" t="s">
        <v>830</v>
      </c>
      <c r="G52" s="314">
        <v>43039</v>
      </c>
      <c r="H52" s="306" t="s">
        <v>824</v>
      </c>
      <c r="I52" s="306" t="s">
        <v>825</v>
      </c>
      <c r="J52" s="306">
        <v>28</v>
      </c>
      <c r="K52" s="303" t="s">
        <v>801</v>
      </c>
      <c r="L52" s="303" t="s">
        <v>802</v>
      </c>
      <c r="M52" s="307">
        <v>112</v>
      </c>
      <c r="N52" s="307">
        <v>19.599999999999998</v>
      </c>
      <c r="O52" s="303"/>
      <c r="P52" s="303"/>
      <c r="Q52" s="308"/>
      <c r="R52" s="303"/>
      <c r="S52" s="308"/>
      <c r="T52" s="303"/>
      <c r="U52" s="303"/>
      <c r="V52" s="308"/>
      <c r="W52" s="308"/>
      <c r="X52" s="303"/>
      <c r="Y52" s="303"/>
      <c r="Z52" s="303"/>
      <c r="AA52" s="303"/>
      <c r="AB52" s="303"/>
      <c r="AC52" s="303"/>
      <c r="AD52" s="303"/>
      <c r="AE52" s="308"/>
      <c r="AF52" s="307">
        <v>10.899999999999999</v>
      </c>
      <c r="AG52" s="303"/>
      <c r="AH52" s="303"/>
      <c r="AI52" s="308"/>
      <c r="AJ52" s="303"/>
      <c r="AK52" s="303"/>
      <c r="AL52" s="303"/>
      <c r="AM52" s="303"/>
      <c r="AN52" s="308"/>
      <c r="AO52" s="309"/>
      <c r="AP52" s="308"/>
      <c r="AQ52" s="303" t="s">
        <v>831</v>
      </c>
      <c r="AR52" s="306" t="s">
        <v>825</v>
      </c>
      <c r="AS52" s="306"/>
      <c r="AT52" s="306"/>
      <c r="AU52" s="306"/>
      <c r="AV52" s="306">
        <v>5</v>
      </c>
      <c r="AW52" s="306"/>
      <c r="AX52" s="306"/>
      <c r="AY52" s="306"/>
      <c r="AZ52" s="306" t="s">
        <v>390</v>
      </c>
      <c r="BA52" s="303"/>
      <c r="BB52" s="306">
        <v>0</v>
      </c>
      <c r="BC52" s="306">
        <v>0</v>
      </c>
      <c r="BD52" s="306">
        <v>0</v>
      </c>
      <c r="BE52" s="306">
        <v>0</v>
      </c>
      <c r="BF52" s="306">
        <v>0</v>
      </c>
      <c r="BG52" s="306">
        <v>0</v>
      </c>
      <c r="BH52" s="306">
        <v>0</v>
      </c>
      <c r="BI52" s="306">
        <v>0</v>
      </c>
      <c r="BJ52" s="306">
        <v>0</v>
      </c>
      <c r="BK52" s="306">
        <v>0</v>
      </c>
      <c r="BL52" s="306"/>
      <c r="BM52" s="306"/>
      <c r="BN52" s="306">
        <v>12</v>
      </c>
      <c r="BO52" s="306" t="s">
        <v>825</v>
      </c>
      <c r="BP52" s="310"/>
      <c r="BQ52" s="306">
        <v>12</v>
      </c>
      <c r="BR52" s="306"/>
      <c r="BS52" s="311"/>
      <c r="BT52" s="311"/>
      <c r="BU52" s="306"/>
      <c r="BV52" s="306" t="s">
        <v>825</v>
      </c>
      <c r="BW52" s="306"/>
      <c r="BX52" s="303"/>
      <c r="BY52" s="303" t="s">
        <v>915</v>
      </c>
    </row>
    <row r="53" spans="1:77" x14ac:dyDescent="0.15">
      <c r="A53" s="303">
        <v>803</v>
      </c>
      <c r="B53" s="304">
        <v>43200</v>
      </c>
      <c r="C53" s="305" t="s">
        <v>821</v>
      </c>
      <c r="D53" s="303" t="s">
        <v>837</v>
      </c>
      <c r="E53" s="303"/>
      <c r="F53" s="303" t="s">
        <v>830</v>
      </c>
      <c r="G53" s="304">
        <v>43148</v>
      </c>
      <c r="H53" s="306" t="s">
        <v>824</v>
      </c>
      <c r="I53" s="306" t="s">
        <v>825</v>
      </c>
      <c r="J53" s="306">
        <v>29</v>
      </c>
      <c r="K53" s="303" t="s">
        <v>893</v>
      </c>
      <c r="L53" s="303" t="s">
        <v>563</v>
      </c>
      <c r="M53" s="307">
        <v>132.1</v>
      </c>
      <c r="N53" s="307">
        <v>20.014545454545452</v>
      </c>
      <c r="O53" s="303"/>
      <c r="P53" s="303"/>
      <c r="Q53" s="308"/>
      <c r="R53" s="303"/>
      <c r="S53" s="308"/>
      <c r="T53" s="303"/>
      <c r="U53" s="303"/>
      <c r="V53" s="308"/>
      <c r="W53" s="308"/>
      <c r="X53" s="303"/>
      <c r="Y53" s="303"/>
      <c r="Z53" s="303"/>
      <c r="AA53" s="303"/>
      <c r="AB53" s="303"/>
      <c r="AC53" s="303"/>
      <c r="AD53" s="303"/>
      <c r="AE53" s="308"/>
      <c r="AF53" s="307">
        <v>15.168181818181816</v>
      </c>
      <c r="AG53" s="303"/>
      <c r="AH53" s="303"/>
      <c r="AI53" s="308"/>
      <c r="AJ53" s="303"/>
      <c r="AK53" s="303"/>
      <c r="AL53" s="303"/>
      <c r="AM53" s="303"/>
      <c r="AN53" s="308"/>
      <c r="AO53" s="309"/>
      <c r="AP53" s="308"/>
      <c r="AQ53" s="303" t="s">
        <v>831</v>
      </c>
      <c r="AR53" s="306" t="s">
        <v>825</v>
      </c>
      <c r="AS53" s="306"/>
      <c r="AT53" s="306"/>
      <c r="AU53" s="306"/>
      <c r="AV53" s="306">
        <v>7</v>
      </c>
      <c r="AW53" s="306"/>
      <c r="AX53" s="306"/>
      <c r="AY53" s="306"/>
      <c r="AZ53" s="306" t="s">
        <v>390</v>
      </c>
      <c r="BA53" s="303"/>
      <c r="BB53" s="306">
        <v>0</v>
      </c>
      <c r="BC53" s="306">
        <v>0</v>
      </c>
      <c r="BD53" s="306">
        <v>0</v>
      </c>
      <c r="BE53" s="306">
        <v>0</v>
      </c>
      <c r="BF53" s="306">
        <v>0</v>
      </c>
      <c r="BG53" s="306">
        <v>0</v>
      </c>
      <c r="BH53" s="306">
        <v>0</v>
      </c>
      <c r="BI53" s="306">
        <v>0</v>
      </c>
      <c r="BJ53" s="306">
        <v>0</v>
      </c>
      <c r="BK53" s="306">
        <v>0</v>
      </c>
      <c r="BL53" s="306"/>
      <c r="BM53" s="306"/>
      <c r="BN53" s="306">
        <v>24</v>
      </c>
      <c r="BO53" s="306" t="s">
        <v>825</v>
      </c>
      <c r="BP53" s="310"/>
      <c r="BQ53" s="306"/>
      <c r="BR53" s="306"/>
      <c r="BS53" s="311"/>
      <c r="BT53" s="311"/>
      <c r="BU53" s="306"/>
      <c r="BV53" s="306" t="s">
        <v>825</v>
      </c>
      <c r="BW53" s="306">
        <v>1</v>
      </c>
      <c r="BX53" s="311"/>
      <c r="BY53" s="303" t="s">
        <v>894</v>
      </c>
    </row>
    <row r="54" spans="1:77" x14ac:dyDescent="0.15">
      <c r="A54" s="303">
        <v>1913</v>
      </c>
      <c r="B54" s="304">
        <v>43200</v>
      </c>
      <c r="C54" s="305" t="s">
        <v>821</v>
      </c>
      <c r="D54" s="303" t="s">
        <v>837</v>
      </c>
      <c r="E54" s="303"/>
      <c r="F54" s="303" t="s">
        <v>916</v>
      </c>
      <c r="G54" s="304">
        <v>43194</v>
      </c>
      <c r="H54" s="306" t="s">
        <v>824</v>
      </c>
      <c r="I54" s="306" t="s">
        <v>825</v>
      </c>
      <c r="J54" s="306">
        <v>1</v>
      </c>
      <c r="K54" s="303" t="s">
        <v>838</v>
      </c>
      <c r="L54" s="303" t="s">
        <v>839</v>
      </c>
      <c r="M54" s="307">
        <v>101.46363636363635</v>
      </c>
      <c r="N54" s="307">
        <v>21.536363636363635</v>
      </c>
      <c r="O54" s="303"/>
      <c r="P54" s="303"/>
      <c r="Q54" s="308"/>
      <c r="R54" s="303"/>
      <c r="S54" s="308"/>
      <c r="T54" s="303"/>
      <c r="U54" s="303"/>
      <c r="V54" s="308"/>
      <c r="W54" s="307">
        <v>16.936363636363634</v>
      </c>
      <c r="X54" s="303"/>
      <c r="Y54" s="303"/>
      <c r="Z54" s="303"/>
      <c r="AA54" s="303"/>
      <c r="AB54" s="303"/>
      <c r="AC54" s="303"/>
      <c r="AD54" s="303"/>
      <c r="AE54" s="308"/>
      <c r="AF54" s="308"/>
      <c r="AG54" s="303"/>
      <c r="AH54" s="303"/>
      <c r="AI54" s="308"/>
      <c r="AJ54" s="303"/>
      <c r="AK54" s="303"/>
      <c r="AL54" s="303"/>
      <c r="AM54" s="303"/>
      <c r="AN54" s="308"/>
      <c r="AO54" s="309"/>
      <c r="AP54" s="308"/>
      <c r="AQ54" s="320" t="s">
        <v>917</v>
      </c>
      <c r="AR54" s="306" t="s">
        <v>825</v>
      </c>
      <c r="AS54" s="306"/>
      <c r="AT54" s="306"/>
      <c r="AU54" s="306"/>
      <c r="AV54" s="306">
        <v>5</v>
      </c>
      <c r="AW54" s="306"/>
      <c r="AX54" s="306"/>
      <c r="AY54" s="306"/>
      <c r="AZ54" s="306" t="s">
        <v>840</v>
      </c>
      <c r="BA54" s="303"/>
      <c r="BB54" s="306">
        <v>0</v>
      </c>
      <c r="BC54" s="306">
        <v>0</v>
      </c>
      <c r="BD54" s="306">
        <v>0</v>
      </c>
      <c r="BE54" s="306">
        <v>0</v>
      </c>
      <c r="BF54" s="306">
        <v>0</v>
      </c>
      <c r="BG54" s="306">
        <v>0</v>
      </c>
      <c r="BH54" s="306">
        <v>0</v>
      </c>
      <c r="BI54" s="306">
        <v>0</v>
      </c>
      <c r="BJ54" s="306">
        <v>0</v>
      </c>
      <c r="BK54" s="306">
        <v>0</v>
      </c>
      <c r="BL54" s="306"/>
      <c r="BM54" s="306"/>
      <c r="BN54" s="306">
        <v>12</v>
      </c>
      <c r="BO54" s="306" t="s">
        <v>825</v>
      </c>
      <c r="BP54" s="310"/>
      <c r="BQ54" s="306"/>
      <c r="BR54" s="306"/>
      <c r="BS54" s="303"/>
      <c r="BT54" s="303"/>
      <c r="BU54" s="306"/>
      <c r="BV54" s="306" t="s">
        <v>825</v>
      </c>
      <c r="BW54" s="306"/>
      <c r="BX54" s="303" t="s">
        <v>841</v>
      </c>
      <c r="BY54" s="311" t="s">
        <v>430</v>
      </c>
    </row>
    <row r="55" spans="1:77" x14ac:dyDescent="0.15">
      <c r="A55" s="303">
        <v>407</v>
      </c>
      <c r="B55" s="304">
        <v>43200</v>
      </c>
      <c r="C55" s="305" t="s">
        <v>821</v>
      </c>
      <c r="D55" s="303" t="s">
        <v>837</v>
      </c>
      <c r="E55" s="303"/>
      <c r="F55" s="303" t="s">
        <v>916</v>
      </c>
      <c r="G55" s="304">
        <v>42948</v>
      </c>
      <c r="H55" s="306" t="s">
        <v>387</v>
      </c>
      <c r="I55" s="306" t="s">
        <v>390</v>
      </c>
      <c r="J55" s="306">
        <v>2</v>
      </c>
      <c r="K55" s="303" t="s">
        <v>843</v>
      </c>
      <c r="L55" s="303" t="s">
        <v>545</v>
      </c>
      <c r="M55" s="307">
        <v>124.91818181818181</v>
      </c>
      <c r="N55" s="307">
        <v>23.881818181818179</v>
      </c>
      <c r="O55" s="303"/>
      <c r="P55" s="303"/>
      <c r="Q55" s="308"/>
      <c r="R55" s="303"/>
      <c r="S55" s="308"/>
      <c r="T55" s="303"/>
      <c r="U55" s="303"/>
      <c r="V55" s="308"/>
      <c r="W55" s="307">
        <v>18.718181818181815</v>
      </c>
      <c r="X55" s="303"/>
      <c r="Y55" s="303"/>
      <c r="Z55" s="303"/>
      <c r="AA55" s="303"/>
      <c r="AB55" s="303"/>
      <c r="AC55" s="303"/>
      <c r="AD55" s="303"/>
      <c r="AE55" s="308"/>
      <c r="AF55" s="308"/>
      <c r="AG55" s="303"/>
      <c r="AH55" s="303"/>
      <c r="AI55" s="308"/>
      <c r="AJ55" s="303"/>
      <c r="AK55" s="303"/>
      <c r="AL55" s="303"/>
      <c r="AM55" s="303"/>
      <c r="AN55" s="308"/>
      <c r="AO55" s="309"/>
      <c r="AP55" s="308"/>
      <c r="AQ55" s="303" t="s">
        <v>917</v>
      </c>
      <c r="AR55" s="306" t="s">
        <v>825</v>
      </c>
      <c r="AS55" s="306"/>
      <c r="AT55" s="306"/>
      <c r="AU55" s="306"/>
      <c r="AV55" s="306">
        <v>7</v>
      </c>
      <c r="AW55" s="306"/>
      <c r="AX55" s="306"/>
      <c r="AY55" s="306"/>
      <c r="AZ55" s="306" t="s">
        <v>840</v>
      </c>
      <c r="BA55" s="303"/>
      <c r="BB55" s="306">
        <v>0</v>
      </c>
      <c r="BC55" s="306">
        <v>0</v>
      </c>
      <c r="BD55" s="306">
        <v>7</v>
      </c>
      <c r="BE55" s="306">
        <v>0</v>
      </c>
      <c r="BF55" s="306">
        <v>0</v>
      </c>
      <c r="BG55" s="306">
        <v>0</v>
      </c>
      <c r="BH55" s="306">
        <v>0</v>
      </c>
      <c r="BI55" s="306">
        <v>0</v>
      </c>
      <c r="BJ55" s="306">
        <v>0</v>
      </c>
      <c r="BK55" s="306">
        <v>0</v>
      </c>
      <c r="BL55" s="306"/>
      <c r="BM55" s="306"/>
      <c r="BN55" s="306"/>
      <c r="BO55" s="306" t="s">
        <v>825</v>
      </c>
      <c r="BP55" s="310"/>
      <c r="BQ55" s="306"/>
      <c r="BR55" s="306"/>
      <c r="BS55" s="303"/>
      <c r="BT55" s="303"/>
      <c r="BU55" s="306"/>
      <c r="BV55" s="306" t="s">
        <v>825</v>
      </c>
      <c r="BW55" s="306"/>
      <c r="BX55" s="303"/>
      <c r="BY55" s="320" t="s">
        <v>918</v>
      </c>
    </row>
    <row r="56" spans="1:77" x14ac:dyDescent="0.15">
      <c r="A56" s="303">
        <v>686</v>
      </c>
      <c r="B56" s="304">
        <v>43200</v>
      </c>
      <c r="C56" s="305" t="s">
        <v>821</v>
      </c>
      <c r="D56" s="303" t="s">
        <v>837</v>
      </c>
      <c r="E56" s="303"/>
      <c r="F56" s="303" t="s">
        <v>916</v>
      </c>
      <c r="G56" s="304">
        <v>43008</v>
      </c>
      <c r="H56" s="306" t="s">
        <v>824</v>
      </c>
      <c r="I56" s="306" t="s">
        <v>825</v>
      </c>
      <c r="J56" s="306">
        <v>3</v>
      </c>
      <c r="K56" s="303" t="s">
        <v>844</v>
      </c>
      <c r="L56" s="303" t="s">
        <v>547</v>
      </c>
      <c r="M56" s="307">
        <v>120.99999999999999</v>
      </c>
      <c r="N56" s="307">
        <v>24.999999999999996</v>
      </c>
      <c r="O56" s="303"/>
      <c r="P56" s="303"/>
      <c r="Q56" s="308"/>
      <c r="R56" s="303"/>
      <c r="S56" s="308"/>
      <c r="T56" s="303"/>
      <c r="U56" s="303"/>
      <c r="V56" s="308"/>
      <c r="W56" s="307">
        <v>20.799999999999997</v>
      </c>
      <c r="X56" s="303"/>
      <c r="Y56" s="303"/>
      <c r="Z56" s="303"/>
      <c r="AA56" s="303"/>
      <c r="AB56" s="303"/>
      <c r="AC56" s="303"/>
      <c r="AD56" s="303"/>
      <c r="AE56" s="308"/>
      <c r="AF56" s="308"/>
      <c r="AG56" s="303"/>
      <c r="AH56" s="303"/>
      <c r="AI56" s="308"/>
      <c r="AJ56" s="303"/>
      <c r="AK56" s="303"/>
      <c r="AL56" s="303"/>
      <c r="AM56" s="303"/>
      <c r="AN56" s="308"/>
      <c r="AO56" s="309"/>
      <c r="AP56" s="308"/>
      <c r="AQ56" s="303" t="s">
        <v>917</v>
      </c>
      <c r="AR56" s="306" t="s">
        <v>825</v>
      </c>
      <c r="AS56" s="306"/>
      <c r="AT56" s="306"/>
      <c r="AU56" s="306"/>
      <c r="AV56" s="306">
        <v>7.26</v>
      </c>
      <c r="AW56" s="306"/>
      <c r="AX56" s="306"/>
      <c r="AY56" s="306"/>
      <c r="AZ56" s="306" t="s">
        <v>840</v>
      </c>
      <c r="BA56" s="303"/>
      <c r="BB56" s="306">
        <v>13</v>
      </c>
      <c r="BC56" s="306">
        <v>0</v>
      </c>
      <c r="BD56" s="306">
        <v>0</v>
      </c>
      <c r="BE56" s="306">
        <v>0</v>
      </c>
      <c r="BF56" s="306">
        <v>0</v>
      </c>
      <c r="BG56" s="306">
        <v>0</v>
      </c>
      <c r="BH56" s="306">
        <v>0</v>
      </c>
      <c r="BI56" s="306">
        <v>0</v>
      </c>
      <c r="BJ56" s="306">
        <v>0</v>
      </c>
      <c r="BK56" s="306">
        <v>0</v>
      </c>
      <c r="BL56" s="306"/>
      <c r="BM56" s="306"/>
      <c r="BN56" s="306">
        <v>12</v>
      </c>
      <c r="BO56" s="306" t="s">
        <v>825</v>
      </c>
      <c r="BP56" s="310"/>
      <c r="BQ56" s="306">
        <v>12</v>
      </c>
      <c r="BR56" s="306"/>
      <c r="BS56" s="303"/>
      <c r="BT56" s="303"/>
      <c r="BU56" s="306"/>
      <c r="BV56" s="306" t="s">
        <v>825</v>
      </c>
      <c r="BW56" s="306"/>
      <c r="BX56" s="303"/>
      <c r="BY56" s="320" t="s">
        <v>919</v>
      </c>
    </row>
    <row r="57" spans="1:77" x14ac:dyDescent="0.15">
      <c r="A57" s="303">
        <v>1317</v>
      </c>
      <c r="B57" s="304">
        <v>43200</v>
      </c>
      <c r="C57" s="305" t="s">
        <v>821</v>
      </c>
      <c r="D57" s="303" t="s">
        <v>837</v>
      </c>
      <c r="E57" s="303"/>
      <c r="F57" s="303" t="s">
        <v>916</v>
      </c>
      <c r="G57" s="304">
        <v>43075</v>
      </c>
      <c r="H57" s="306" t="s">
        <v>824</v>
      </c>
      <c r="I57" s="306" t="s">
        <v>825</v>
      </c>
      <c r="J57" s="306">
        <v>4</v>
      </c>
      <c r="K57" s="303" t="s">
        <v>845</v>
      </c>
      <c r="L57" s="303" t="s">
        <v>846</v>
      </c>
      <c r="M57" s="307">
        <v>111.8090909090909</v>
      </c>
      <c r="N57" s="307">
        <v>21.18181818181818</v>
      </c>
      <c r="O57" s="303"/>
      <c r="P57" s="303"/>
      <c r="Q57" s="308"/>
      <c r="R57" s="303"/>
      <c r="S57" s="308"/>
      <c r="T57" s="303"/>
      <c r="U57" s="303"/>
      <c r="V57" s="308"/>
      <c r="W57" s="307">
        <v>18.163636363636364</v>
      </c>
      <c r="X57" s="303"/>
      <c r="Y57" s="303"/>
      <c r="Z57" s="303"/>
      <c r="AA57" s="303"/>
      <c r="AB57" s="303"/>
      <c r="AC57" s="303"/>
      <c r="AD57" s="303"/>
      <c r="AE57" s="308"/>
      <c r="AF57" s="308"/>
      <c r="AG57" s="303"/>
      <c r="AH57" s="303"/>
      <c r="AI57" s="308"/>
      <c r="AJ57" s="303"/>
      <c r="AK57" s="303"/>
      <c r="AL57" s="303"/>
      <c r="AM57" s="303"/>
      <c r="AN57" s="308"/>
      <c r="AO57" s="309"/>
      <c r="AP57" s="308"/>
      <c r="AQ57" s="303" t="s">
        <v>917</v>
      </c>
      <c r="AR57" s="306" t="s">
        <v>825</v>
      </c>
      <c r="AS57" s="306"/>
      <c r="AT57" s="306"/>
      <c r="AU57" s="306"/>
      <c r="AV57" s="306">
        <v>5</v>
      </c>
      <c r="AW57" s="306"/>
      <c r="AX57" s="306"/>
      <c r="AY57" s="306"/>
      <c r="AZ57" s="306" t="s">
        <v>840</v>
      </c>
      <c r="BA57" s="303"/>
      <c r="BB57" s="306">
        <v>0</v>
      </c>
      <c r="BC57" s="306">
        <v>0</v>
      </c>
      <c r="BD57" s="306">
        <v>0</v>
      </c>
      <c r="BE57" s="306">
        <v>0</v>
      </c>
      <c r="BF57" s="306">
        <v>0</v>
      </c>
      <c r="BG57" s="306">
        <v>0</v>
      </c>
      <c r="BH57" s="306">
        <v>0</v>
      </c>
      <c r="BI57" s="306">
        <v>0</v>
      </c>
      <c r="BJ57" s="306">
        <v>0</v>
      </c>
      <c r="BK57" s="306">
        <v>0</v>
      </c>
      <c r="BL57" s="306"/>
      <c r="BM57" s="306"/>
      <c r="BN57" s="306">
        <v>12</v>
      </c>
      <c r="BO57" s="306" t="s">
        <v>825</v>
      </c>
      <c r="BP57" s="310"/>
      <c r="BQ57" s="306"/>
      <c r="BR57" s="306"/>
      <c r="BS57" s="303"/>
      <c r="BT57" s="303"/>
      <c r="BU57" s="306"/>
      <c r="BV57" s="306" t="s">
        <v>825</v>
      </c>
      <c r="BW57" s="306"/>
      <c r="BX57" s="303"/>
      <c r="BY57" s="320" t="s">
        <v>920</v>
      </c>
    </row>
    <row r="58" spans="1:77" x14ac:dyDescent="0.15">
      <c r="A58" s="303">
        <v>1479</v>
      </c>
      <c r="B58" s="304">
        <v>43200</v>
      </c>
      <c r="C58" s="305" t="s">
        <v>821</v>
      </c>
      <c r="D58" s="303" t="s">
        <v>837</v>
      </c>
      <c r="E58" s="303"/>
      <c r="F58" s="303" t="s">
        <v>921</v>
      </c>
      <c r="G58" s="304">
        <v>43131</v>
      </c>
      <c r="H58" s="306" t="s">
        <v>824</v>
      </c>
      <c r="I58" s="306" t="s">
        <v>825</v>
      </c>
      <c r="J58" s="306">
        <v>6</v>
      </c>
      <c r="K58" s="303" t="s">
        <v>848</v>
      </c>
      <c r="L58" s="303" t="s">
        <v>849</v>
      </c>
      <c r="M58" s="307">
        <v>140.99999999999997</v>
      </c>
      <c r="N58" s="307">
        <v>23.999999999999996</v>
      </c>
      <c r="O58" s="303"/>
      <c r="P58" s="303"/>
      <c r="Q58" s="308"/>
      <c r="R58" s="303"/>
      <c r="S58" s="308"/>
      <c r="T58" s="303"/>
      <c r="U58" s="303"/>
      <c r="V58" s="308"/>
      <c r="W58" s="307">
        <v>20</v>
      </c>
      <c r="X58" s="307"/>
      <c r="Y58" s="307"/>
      <c r="Z58" s="307"/>
      <c r="AA58" s="307"/>
      <c r="AB58" s="307"/>
      <c r="AC58" s="307"/>
      <c r="AD58" s="307"/>
      <c r="AE58" s="308"/>
      <c r="AF58" s="308"/>
      <c r="AG58" s="303"/>
      <c r="AH58" s="303"/>
      <c r="AI58" s="308"/>
      <c r="AJ58" s="303"/>
      <c r="AK58" s="303"/>
      <c r="AL58" s="303"/>
      <c r="AM58" s="303"/>
      <c r="AN58" s="308"/>
      <c r="AO58" s="309"/>
      <c r="AP58" s="308"/>
      <c r="AQ58" s="320" t="s">
        <v>917</v>
      </c>
      <c r="AR58" s="306" t="s">
        <v>825</v>
      </c>
      <c r="AS58" s="306"/>
      <c r="AT58" s="306"/>
      <c r="AU58" s="306"/>
      <c r="AV58" s="306">
        <v>3.5</v>
      </c>
      <c r="AW58" s="306"/>
      <c r="AX58" s="306"/>
      <c r="AY58" s="306"/>
      <c r="AZ58" s="306" t="s">
        <v>840</v>
      </c>
      <c r="BA58" s="303"/>
      <c r="BB58" s="306">
        <v>0</v>
      </c>
      <c r="BC58" s="306">
        <v>0</v>
      </c>
      <c r="BD58" s="306">
        <v>0</v>
      </c>
      <c r="BE58" s="306">
        <v>0</v>
      </c>
      <c r="BF58" s="306">
        <v>0</v>
      </c>
      <c r="BG58" s="306">
        <v>0</v>
      </c>
      <c r="BH58" s="306">
        <v>0</v>
      </c>
      <c r="BI58" s="306">
        <v>0</v>
      </c>
      <c r="BJ58" s="306">
        <v>0</v>
      </c>
      <c r="BK58" s="306">
        <v>0</v>
      </c>
      <c r="BL58" s="306"/>
      <c r="BM58" s="306"/>
      <c r="BN58" s="306"/>
      <c r="BO58" s="306" t="s">
        <v>825</v>
      </c>
      <c r="BP58" s="310"/>
      <c r="BQ58" s="306"/>
      <c r="BR58" s="306"/>
      <c r="BS58" s="311"/>
      <c r="BT58" s="311"/>
      <c r="BU58" s="306"/>
      <c r="BV58" s="306" t="s">
        <v>825</v>
      </c>
      <c r="BW58" s="306">
        <v>1</v>
      </c>
      <c r="BX58" s="311"/>
      <c r="BY58" s="323" t="s">
        <v>922</v>
      </c>
    </row>
    <row r="59" spans="1:77" x14ac:dyDescent="0.15">
      <c r="A59" s="303">
        <v>576</v>
      </c>
      <c r="B59" s="304">
        <v>43200</v>
      </c>
      <c r="C59" s="305" t="s">
        <v>821</v>
      </c>
      <c r="D59" s="303" t="s">
        <v>837</v>
      </c>
      <c r="E59" s="303"/>
      <c r="F59" s="303" t="s">
        <v>916</v>
      </c>
      <c r="G59" s="314">
        <v>43057</v>
      </c>
      <c r="H59" s="306" t="s">
        <v>824</v>
      </c>
      <c r="I59" s="306" t="s">
        <v>825</v>
      </c>
      <c r="J59" s="306">
        <v>7</v>
      </c>
      <c r="K59" s="303" t="s">
        <v>851</v>
      </c>
      <c r="L59" s="303" t="s">
        <v>472</v>
      </c>
      <c r="M59" s="307">
        <v>92.72727272727272</v>
      </c>
      <c r="N59" s="307">
        <v>20.454545454545453</v>
      </c>
      <c r="O59" s="303"/>
      <c r="P59" s="303"/>
      <c r="Q59" s="308"/>
      <c r="R59" s="303"/>
      <c r="S59" s="308"/>
      <c r="T59" s="303"/>
      <c r="U59" s="303"/>
      <c r="V59" s="308"/>
      <c r="W59" s="307">
        <v>16.363636363636363</v>
      </c>
      <c r="X59" s="303"/>
      <c r="Y59" s="303"/>
      <c r="Z59" s="303"/>
      <c r="AA59" s="303"/>
      <c r="AB59" s="303"/>
      <c r="AC59" s="303"/>
      <c r="AD59" s="303"/>
      <c r="AE59" s="308"/>
      <c r="AF59" s="308"/>
      <c r="AG59" s="303"/>
      <c r="AH59" s="303"/>
      <c r="AI59" s="308"/>
      <c r="AJ59" s="303"/>
      <c r="AK59" s="303"/>
      <c r="AL59" s="303"/>
      <c r="AM59" s="303"/>
      <c r="AN59" s="308"/>
      <c r="AO59" s="309"/>
      <c r="AP59" s="308"/>
      <c r="AQ59" s="303" t="s">
        <v>917</v>
      </c>
      <c r="AR59" s="306" t="s">
        <v>825</v>
      </c>
      <c r="AS59" s="306"/>
      <c r="AT59" s="306"/>
      <c r="AU59" s="306"/>
      <c r="AV59" s="306">
        <v>6</v>
      </c>
      <c r="AW59" s="306"/>
      <c r="AX59" s="306"/>
      <c r="AY59" s="306"/>
      <c r="AZ59" s="306" t="s">
        <v>840</v>
      </c>
      <c r="BA59" s="303"/>
      <c r="BB59" s="306">
        <v>0</v>
      </c>
      <c r="BC59" s="306">
        <v>0</v>
      </c>
      <c r="BD59" s="306">
        <v>0</v>
      </c>
      <c r="BE59" s="306">
        <v>0</v>
      </c>
      <c r="BF59" s="306">
        <v>0</v>
      </c>
      <c r="BG59" s="306">
        <v>0</v>
      </c>
      <c r="BH59" s="306">
        <v>0</v>
      </c>
      <c r="BI59" s="306">
        <v>0</v>
      </c>
      <c r="BJ59" s="306">
        <v>0</v>
      </c>
      <c r="BK59" s="306">
        <v>0</v>
      </c>
      <c r="BL59" s="306"/>
      <c r="BM59" s="306"/>
      <c r="BN59" s="306"/>
      <c r="BO59" s="306" t="s">
        <v>825</v>
      </c>
      <c r="BP59" s="315">
        <v>163.58181818181816</v>
      </c>
      <c r="BQ59" s="306"/>
      <c r="BR59" s="316"/>
      <c r="BS59" s="311" t="s">
        <v>852</v>
      </c>
      <c r="BT59" s="311" t="s">
        <v>276</v>
      </c>
      <c r="BU59" s="311">
        <v>89.97</v>
      </c>
      <c r="BV59" s="306" t="s">
        <v>825</v>
      </c>
      <c r="BW59" s="306"/>
      <c r="BX59" s="303"/>
      <c r="BY59" s="320" t="s">
        <v>923</v>
      </c>
    </row>
    <row r="60" spans="1:77" x14ac:dyDescent="0.15">
      <c r="A60" s="303">
        <v>1757</v>
      </c>
      <c r="B60" s="304">
        <v>43200</v>
      </c>
      <c r="C60" s="305" t="s">
        <v>821</v>
      </c>
      <c r="D60" s="303" t="s">
        <v>837</v>
      </c>
      <c r="E60" s="303"/>
      <c r="F60" s="303" t="s">
        <v>916</v>
      </c>
      <c r="G60" s="314">
        <v>42930</v>
      </c>
      <c r="H60" s="306" t="s">
        <v>824</v>
      </c>
      <c r="I60" s="306" t="s">
        <v>825</v>
      </c>
      <c r="J60" s="306">
        <v>8</v>
      </c>
      <c r="K60" s="303" t="s">
        <v>854</v>
      </c>
      <c r="L60" s="303" t="s">
        <v>855</v>
      </c>
      <c r="M60" s="307">
        <v>123.2090909090909</v>
      </c>
      <c r="N60" s="307">
        <v>24.254545454545454</v>
      </c>
      <c r="O60" s="303"/>
      <c r="P60" s="303"/>
      <c r="Q60" s="308"/>
      <c r="R60" s="303"/>
      <c r="S60" s="308"/>
      <c r="T60" s="303"/>
      <c r="U60" s="303"/>
      <c r="V60" s="308"/>
      <c r="W60" s="307">
        <v>19.736363636363635</v>
      </c>
      <c r="X60" s="303"/>
      <c r="Y60" s="303"/>
      <c r="Z60" s="303"/>
      <c r="AA60" s="303"/>
      <c r="AB60" s="303"/>
      <c r="AC60" s="303"/>
      <c r="AD60" s="303"/>
      <c r="AE60" s="308"/>
      <c r="AF60" s="308"/>
      <c r="AG60" s="303"/>
      <c r="AH60" s="303"/>
      <c r="AI60" s="308"/>
      <c r="AJ60" s="303"/>
      <c r="AK60" s="303"/>
      <c r="AL60" s="303"/>
      <c r="AM60" s="303"/>
      <c r="AN60" s="308"/>
      <c r="AO60" s="309"/>
      <c r="AP60" s="308"/>
      <c r="AQ60" s="303" t="s">
        <v>917</v>
      </c>
      <c r="AR60" s="306" t="s">
        <v>825</v>
      </c>
      <c r="AS60" s="306"/>
      <c r="AT60" s="306"/>
      <c r="AU60" s="306"/>
      <c r="AV60" s="306">
        <v>4.5</v>
      </c>
      <c r="AW60" s="306"/>
      <c r="AX60" s="306"/>
      <c r="AY60" s="306"/>
      <c r="AZ60" s="306" t="s">
        <v>825</v>
      </c>
      <c r="BA60" s="303"/>
      <c r="BB60" s="306">
        <v>22</v>
      </c>
      <c r="BC60" s="306">
        <v>0</v>
      </c>
      <c r="BD60" s="306">
        <v>0</v>
      </c>
      <c r="BE60" s="306">
        <v>0</v>
      </c>
      <c r="BF60" s="306">
        <v>0</v>
      </c>
      <c r="BG60" s="306">
        <v>0</v>
      </c>
      <c r="BH60" s="306">
        <v>0</v>
      </c>
      <c r="BI60" s="306">
        <v>0</v>
      </c>
      <c r="BJ60" s="306">
        <v>0</v>
      </c>
      <c r="BK60" s="306">
        <v>0</v>
      </c>
      <c r="BL60" s="306"/>
      <c r="BM60" s="306"/>
      <c r="BN60" s="306"/>
      <c r="BO60" s="306" t="s">
        <v>825</v>
      </c>
      <c r="BP60" s="310"/>
      <c r="BQ60" s="306"/>
      <c r="BR60" s="306"/>
      <c r="BS60" s="311"/>
      <c r="BT60" s="311"/>
      <c r="BU60" s="306"/>
      <c r="BV60" s="306" t="s">
        <v>825</v>
      </c>
      <c r="BW60" s="306"/>
      <c r="BX60" s="303"/>
      <c r="BY60" s="320" t="s">
        <v>924</v>
      </c>
    </row>
    <row r="61" spans="1:77" x14ac:dyDescent="0.15">
      <c r="A61" s="303">
        <v>174</v>
      </c>
      <c r="B61" s="304">
        <v>43200</v>
      </c>
      <c r="C61" s="305" t="s">
        <v>821</v>
      </c>
      <c r="D61" s="303" t="s">
        <v>837</v>
      </c>
      <c r="E61" s="303"/>
      <c r="F61" s="303" t="s">
        <v>916</v>
      </c>
      <c r="G61" s="314">
        <v>43060</v>
      </c>
      <c r="H61" s="306" t="s">
        <v>825</v>
      </c>
      <c r="I61" s="306" t="s">
        <v>856</v>
      </c>
      <c r="J61" s="306">
        <v>9</v>
      </c>
      <c r="K61" s="303" t="s">
        <v>857</v>
      </c>
      <c r="L61" s="303" t="s">
        <v>620</v>
      </c>
      <c r="M61" s="307">
        <v>109.99999999999999</v>
      </c>
      <c r="N61" s="307">
        <v>18.890909090909091</v>
      </c>
      <c r="O61" s="303"/>
      <c r="P61" s="303"/>
      <c r="Q61" s="308"/>
      <c r="R61" s="303"/>
      <c r="S61" s="308"/>
      <c r="T61" s="303"/>
      <c r="U61" s="303"/>
      <c r="V61" s="308"/>
      <c r="W61" s="307">
        <v>15.354545454545454</v>
      </c>
      <c r="X61" s="303"/>
      <c r="Y61" s="303"/>
      <c r="Z61" s="303"/>
      <c r="AA61" s="303"/>
      <c r="AB61" s="303"/>
      <c r="AC61" s="303"/>
      <c r="AD61" s="303"/>
      <c r="AE61" s="308"/>
      <c r="AF61" s="308"/>
      <c r="AG61" s="303"/>
      <c r="AH61" s="303"/>
      <c r="AI61" s="308"/>
      <c r="AJ61" s="303"/>
      <c r="AK61" s="303"/>
      <c r="AL61" s="303"/>
      <c r="AM61" s="303"/>
      <c r="AN61" s="308"/>
      <c r="AO61" s="309"/>
      <c r="AP61" s="308"/>
      <c r="AQ61" s="303" t="s">
        <v>917</v>
      </c>
      <c r="AR61" s="306" t="s">
        <v>825</v>
      </c>
      <c r="AS61" s="306"/>
      <c r="AT61" s="306"/>
      <c r="AU61" s="306"/>
      <c r="AV61" s="306"/>
      <c r="AW61" s="306"/>
      <c r="AX61" s="306"/>
      <c r="AY61" s="306"/>
      <c r="AZ61" s="306" t="s">
        <v>825</v>
      </c>
      <c r="BA61" s="303"/>
      <c r="BB61" s="306">
        <v>0</v>
      </c>
      <c r="BC61" s="306">
        <v>0</v>
      </c>
      <c r="BD61" s="306">
        <v>0</v>
      </c>
      <c r="BE61" s="306">
        <v>0</v>
      </c>
      <c r="BF61" s="306">
        <v>0</v>
      </c>
      <c r="BG61" s="306">
        <v>0</v>
      </c>
      <c r="BH61" s="306">
        <v>0</v>
      </c>
      <c r="BI61" s="306">
        <v>0</v>
      </c>
      <c r="BJ61" s="306">
        <v>0</v>
      </c>
      <c r="BK61" s="306">
        <v>0</v>
      </c>
      <c r="BL61" s="306"/>
      <c r="BM61" s="306"/>
      <c r="BN61" s="306"/>
      <c r="BO61" s="306" t="s">
        <v>825</v>
      </c>
      <c r="BP61" s="310"/>
      <c r="BQ61" s="306"/>
      <c r="BR61" s="306"/>
      <c r="BS61" s="303"/>
      <c r="BT61" s="303"/>
      <c r="BU61" s="306"/>
      <c r="BV61" s="306" t="s">
        <v>825</v>
      </c>
      <c r="BW61" s="306">
        <v>1</v>
      </c>
      <c r="BX61" s="303"/>
      <c r="BY61" s="320" t="s">
        <v>925</v>
      </c>
    </row>
    <row r="62" spans="1:77" x14ac:dyDescent="0.15">
      <c r="A62" s="303">
        <v>12</v>
      </c>
      <c r="B62" s="304">
        <v>43200</v>
      </c>
      <c r="C62" s="305" t="s">
        <v>821</v>
      </c>
      <c r="D62" s="303" t="s">
        <v>837</v>
      </c>
      <c r="E62" s="303"/>
      <c r="F62" s="303" t="s">
        <v>916</v>
      </c>
      <c r="G62" s="304">
        <v>42916</v>
      </c>
      <c r="H62" s="306" t="s">
        <v>387</v>
      </c>
      <c r="I62" s="306" t="s">
        <v>390</v>
      </c>
      <c r="J62" s="306">
        <v>10</v>
      </c>
      <c r="K62" s="303" t="s">
        <v>861</v>
      </c>
      <c r="L62" s="303" t="s">
        <v>862</v>
      </c>
      <c r="M62" s="307">
        <v>149</v>
      </c>
      <c r="N62" s="307">
        <v>22.68181818181818</v>
      </c>
      <c r="O62" s="303"/>
      <c r="P62" s="303"/>
      <c r="Q62" s="308"/>
      <c r="R62" s="303"/>
      <c r="S62" s="308"/>
      <c r="T62" s="303"/>
      <c r="U62" s="303"/>
      <c r="V62" s="308"/>
      <c r="W62" s="307">
        <v>19.081818181818178</v>
      </c>
      <c r="X62" s="303"/>
      <c r="Y62" s="303"/>
      <c r="Z62" s="303"/>
      <c r="AA62" s="303"/>
      <c r="AB62" s="303"/>
      <c r="AC62" s="303"/>
      <c r="AD62" s="303"/>
      <c r="AE62" s="308"/>
      <c r="AF62" s="308"/>
      <c r="AG62" s="303"/>
      <c r="AH62" s="303"/>
      <c r="AI62" s="308"/>
      <c r="AJ62" s="303"/>
      <c r="AK62" s="303"/>
      <c r="AL62" s="303"/>
      <c r="AM62" s="303"/>
      <c r="AN62" s="308"/>
      <c r="AO62" s="309"/>
      <c r="AP62" s="308"/>
      <c r="AQ62" s="320" t="s">
        <v>917</v>
      </c>
      <c r="AR62" s="306" t="s">
        <v>825</v>
      </c>
      <c r="AS62" s="306"/>
      <c r="AT62" s="306"/>
      <c r="AU62" s="306"/>
      <c r="AV62" s="306">
        <v>6</v>
      </c>
      <c r="AW62" s="306"/>
      <c r="AX62" s="306"/>
      <c r="AY62" s="306"/>
      <c r="AZ62" s="306" t="s">
        <v>390</v>
      </c>
      <c r="BA62" s="303"/>
      <c r="BB62" s="306">
        <v>0</v>
      </c>
      <c r="BC62" s="306">
        <v>0</v>
      </c>
      <c r="BD62" s="306">
        <v>10</v>
      </c>
      <c r="BE62" s="306">
        <v>0</v>
      </c>
      <c r="BF62" s="306">
        <v>0</v>
      </c>
      <c r="BG62" s="306">
        <v>0</v>
      </c>
      <c r="BH62" s="306">
        <v>0</v>
      </c>
      <c r="BI62" s="306">
        <v>0</v>
      </c>
      <c r="BJ62" s="306">
        <v>0</v>
      </c>
      <c r="BK62" s="306">
        <v>0</v>
      </c>
      <c r="BL62" s="306"/>
      <c r="BM62" s="306"/>
      <c r="BN62" s="306"/>
      <c r="BO62" s="306" t="s">
        <v>825</v>
      </c>
      <c r="BP62" s="310"/>
      <c r="BQ62" s="306"/>
      <c r="BR62" s="306"/>
      <c r="BS62" s="303"/>
      <c r="BT62" s="311"/>
      <c r="BU62" s="306"/>
      <c r="BV62" s="306" t="s">
        <v>825</v>
      </c>
      <c r="BW62" s="306">
        <v>1</v>
      </c>
      <c r="BX62" s="311"/>
      <c r="BY62" s="324" t="s">
        <v>926</v>
      </c>
    </row>
    <row r="63" spans="1:77" x14ac:dyDescent="0.15">
      <c r="A63" s="303">
        <v>1222</v>
      </c>
      <c r="B63" s="304">
        <v>43200</v>
      </c>
      <c r="C63" s="305" t="s">
        <v>821</v>
      </c>
      <c r="D63" s="303" t="s">
        <v>837</v>
      </c>
      <c r="E63" s="303"/>
      <c r="F63" s="303" t="s">
        <v>916</v>
      </c>
      <c r="G63" s="304">
        <v>43117</v>
      </c>
      <c r="H63" s="306" t="s">
        <v>824</v>
      </c>
      <c r="I63" s="306" t="s">
        <v>825</v>
      </c>
      <c r="J63" s="306">
        <v>12</v>
      </c>
      <c r="K63" s="303" t="s">
        <v>865</v>
      </c>
      <c r="L63" s="303" t="s">
        <v>626</v>
      </c>
      <c r="M63" s="307">
        <v>210.29999999999998</v>
      </c>
      <c r="N63" s="307">
        <v>27.499999999999996</v>
      </c>
      <c r="O63" s="303"/>
      <c r="P63" s="303"/>
      <c r="Q63" s="308"/>
      <c r="R63" s="303"/>
      <c r="S63" s="308"/>
      <c r="T63" s="303"/>
      <c r="U63" s="303"/>
      <c r="V63" s="308"/>
      <c r="W63" s="307">
        <v>18</v>
      </c>
      <c r="X63" s="303"/>
      <c r="Y63" s="303"/>
      <c r="Z63" s="303"/>
      <c r="AA63" s="303"/>
      <c r="AB63" s="303"/>
      <c r="AC63" s="303"/>
      <c r="AD63" s="303"/>
      <c r="AE63" s="308"/>
      <c r="AF63" s="308"/>
      <c r="AG63" s="303"/>
      <c r="AH63" s="303"/>
      <c r="AI63" s="308"/>
      <c r="AJ63" s="303"/>
      <c r="AK63" s="303"/>
      <c r="AL63" s="303"/>
      <c r="AM63" s="303"/>
      <c r="AN63" s="308"/>
      <c r="AO63" s="309"/>
      <c r="AP63" s="308"/>
      <c r="AQ63" s="303" t="s">
        <v>917</v>
      </c>
      <c r="AR63" s="306" t="s">
        <v>825</v>
      </c>
      <c r="AS63" s="306"/>
      <c r="AT63" s="306"/>
      <c r="AU63" s="306"/>
      <c r="AV63" s="306">
        <v>7</v>
      </c>
      <c r="AW63" s="306"/>
      <c r="AX63" s="306"/>
      <c r="AY63" s="306"/>
      <c r="AZ63" s="306" t="s">
        <v>825</v>
      </c>
      <c r="BA63" s="303"/>
      <c r="BB63" s="306">
        <v>0</v>
      </c>
      <c r="BC63" s="306">
        <v>0</v>
      </c>
      <c r="BD63" s="306">
        <v>0</v>
      </c>
      <c r="BE63" s="306">
        <v>0</v>
      </c>
      <c r="BF63" s="306">
        <v>0</v>
      </c>
      <c r="BG63" s="306">
        <v>0</v>
      </c>
      <c r="BH63" s="306">
        <v>0</v>
      </c>
      <c r="BI63" s="306">
        <v>0</v>
      </c>
      <c r="BJ63" s="306">
        <v>0</v>
      </c>
      <c r="BK63" s="306">
        <v>0</v>
      </c>
      <c r="BL63" s="306"/>
      <c r="BM63" s="306"/>
      <c r="BN63" s="306"/>
      <c r="BO63" s="306" t="s">
        <v>825</v>
      </c>
      <c r="BP63" s="310"/>
      <c r="BQ63" s="306"/>
      <c r="BR63" s="306"/>
      <c r="BS63" s="303"/>
      <c r="BT63" s="303"/>
      <c r="BU63" s="306"/>
      <c r="BV63" s="306" t="s">
        <v>825</v>
      </c>
      <c r="BW63" s="306"/>
      <c r="BX63" s="303"/>
      <c r="BY63" s="320" t="s">
        <v>927</v>
      </c>
    </row>
    <row r="64" spans="1:77" x14ac:dyDescent="0.15">
      <c r="A64" s="303">
        <v>1650</v>
      </c>
      <c r="B64" s="304">
        <v>43200</v>
      </c>
      <c r="C64" s="305" t="s">
        <v>821</v>
      </c>
      <c r="D64" s="303" t="s">
        <v>837</v>
      </c>
      <c r="E64" s="303"/>
      <c r="F64" s="303" t="s">
        <v>916</v>
      </c>
      <c r="G64" s="304">
        <v>42916</v>
      </c>
      <c r="H64" s="306" t="s">
        <v>824</v>
      </c>
      <c r="I64" s="306" t="s">
        <v>825</v>
      </c>
      <c r="J64" s="306">
        <v>13</v>
      </c>
      <c r="K64" s="303" t="s">
        <v>867</v>
      </c>
      <c r="L64" s="303" t="s">
        <v>558</v>
      </c>
      <c r="M64" s="307">
        <v>118.4</v>
      </c>
      <c r="N64" s="307">
        <v>20.881818181818179</v>
      </c>
      <c r="O64" s="303"/>
      <c r="P64" s="303"/>
      <c r="Q64" s="308"/>
      <c r="R64" s="303"/>
      <c r="S64" s="308"/>
      <c r="T64" s="303"/>
      <c r="U64" s="303"/>
      <c r="V64" s="308"/>
      <c r="W64" s="307">
        <v>16.854545454545452</v>
      </c>
      <c r="X64" s="303"/>
      <c r="Y64" s="303"/>
      <c r="Z64" s="303"/>
      <c r="AA64" s="303"/>
      <c r="AB64" s="303"/>
      <c r="AC64" s="303"/>
      <c r="AD64" s="303"/>
      <c r="AE64" s="308"/>
      <c r="AF64" s="308"/>
      <c r="AG64" s="303"/>
      <c r="AH64" s="303"/>
      <c r="AI64" s="308"/>
      <c r="AJ64" s="303"/>
      <c r="AK64" s="303"/>
      <c r="AL64" s="303"/>
      <c r="AM64" s="303"/>
      <c r="AN64" s="308"/>
      <c r="AO64" s="309"/>
      <c r="AP64" s="308"/>
      <c r="AQ64" s="320" t="s">
        <v>917</v>
      </c>
      <c r="AR64" s="306" t="s">
        <v>825</v>
      </c>
      <c r="AS64" s="306"/>
      <c r="AT64" s="306"/>
      <c r="AU64" s="306"/>
      <c r="AV64" s="306">
        <v>11.5</v>
      </c>
      <c r="AW64" s="306"/>
      <c r="AX64" s="306"/>
      <c r="AY64" s="306"/>
      <c r="AZ64" s="306" t="s">
        <v>840</v>
      </c>
      <c r="BA64" s="303"/>
      <c r="BB64" s="306">
        <v>0</v>
      </c>
      <c r="BC64" s="306">
        <v>0</v>
      </c>
      <c r="BD64" s="306">
        <v>0</v>
      </c>
      <c r="BE64" s="306">
        <v>0</v>
      </c>
      <c r="BF64" s="306">
        <v>0</v>
      </c>
      <c r="BG64" s="306">
        <v>0</v>
      </c>
      <c r="BH64" s="306">
        <v>0</v>
      </c>
      <c r="BI64" s="306">
        <v>0</v>
      </c>
      <c r="BJ64" s="306">
        <v>0</v>
      </c>
      <c r="BK64" s="306">
        <v>0</v>
      </c>
      <c r="BL64" s="306"/>
      <c r="BM64" s="306"/>
      <c r="BN64" s="306"/>
      <c r="BO64" s="306" t="s">
        <v>825</v>
      </c>
      <c r="BP64" s="310"/>
      <c r="BQ64" s="306"/>
      <c r="BR64" s="306"/>
      <c r="BS64" s="311"/>
      <c r="BT64" s="311"/>
      <c r="BU64" s="311"/>
      <c r="BV64" s="306" t="s">
        <v>825</v>
      </c>
      <c r="BW64" s="306"/>
      <c r="BX64" s="303"/>
      <c r="BY64" s="303" t="s">
        <v>605</v>
      </c>
    </row>
    <row r="65" spans="1:77" x14ac:dyDescent="0.15">
      <c r="A65" s="303">
        <v>246</v>
      </c>
      <c r="B65" s="304">
        <v>43200</v>
      </c>
      <c r="C65" s="305" t="s">
        <v>821</v>
      </c>
      <c r="D65" s="303" t="s">
        <v>837</v>
      </c>
      <c r="E65" s="303"/>
      <c r="F65" s="303" t="s">
        <v>916</v>
      </c>
      <c r="G65" s="314">
        <v>43021</v>
      </c>
      <c r="H65" s="306" t="s">
        <v>387</v>
      </c>
      <c r="I65" s="306" t="s">
        <v>390</v>
      </c>
      <c r="J65" s="306">
        <v>14</v>
      </c>
      <c r="K65" s="303" t="s">
        <v>868</v>
      </c>
      <c r="L65" s="303" t="s">
        <v>817</v>
      </c>
      <c r="M65" s="307">
        <v>126.5090909090909</v>
      </c>
      <c r="N65" s="307">
        <v>22.736363636363635</v>
      </c>
      <c r="O65" s="303"/>
      <c r="P65" s="303"/>
      <c r="Q65" s="308"/>
      <c r="R65" s="303"/>
      <c r="S65" s="308"/>
      <c r="T65" s="303"/>
      <c r="U65" s="303"/>
      <c r="V65" s="308"/>
      <c r="W65" s="307">
        <v>15.909090909090908</v>
      </c>
      <c r="X65" s="303"/>
      <c r="Y65" s="303"/>
      <c r="Z65" s="303"/>
      <c r="AA65" s="303"/>
      <c r="AB65" s="303"/>
      <c r="AC65" s="303"/>
      <c r="AD65" s="303"/>
      <c r="AE65" s="308"/>
      <c r="AF65" s="308"/>
      <c r="AG65" s="303"/>
      <c r="AH65" s="303"/>
      <c r="AI65" s="308"/>
      <c r="AJ65" s="303"/>
      <c r="AK65" s="303"/>
      <c r="AL65" s="303"/>
      <c r="AM65" s="303"/>
      <c r="AN65" s="308"/>
      <c r="AO65" s="309"/>
      <c r="AP65" s="308"/>
      <c r="AQ65" s="320" t="s">
        <v>917</v>
      </c>
      <c r="AR65" s="306" t="s">
        <v>825</v>
      </c>
      <c r="AS65" s="306"/>
      <c r="AT65" s="306"/>
      <c r="AU65" s="306"/>
      <c r="AV65" s="306">
        <v>8</v>
      </c>
      <c r="AW65" s="306"/>
      <c r="AX65" s="306"/>
      <c r="AY65" s="306"/>
      <c r="AZ65" s="306" t="s">
        <v>390</v>
      </c>
      <c r="BA65" s="303"/>
      <c r="BB65" s="306">
        <v>0</v>
      </c>
      <c r="BC65" s="306">
        <v>0</v>
      </c>
      <c r="BD65" s="306">
        <v>0</v>
      </c>
      <c r="BE65" s="306">
        <v>0</v>
      </c>
      <c r="BF65" s="306">
        <v>0</v>
      </c>
      <c r="BG65" s="306">
        <v>0</v>
      </c>
      <c r="BH65" s="306">
        <v>0</v>
      </c>
      <c r="BI65" s="306">
        <v>0</v>
      </c>
      <c r="BJ65" s="306">
        <v>0</v>
      </c>
      <c r="BK65" s="306">
        <v>0</v>
      </c>
      <c r="BL65" s="306"/>
      <c r="BM65" s="306"/>
      <c r="BN65" s="306"/>
      <c r="BO65" s="306" t="s">
        <v>825</v>
      </c>
      <c r="BP65" s="310"/>
      <c r="BQ65" s="306"/>
      <c r="BR65" s="306"/>
      <c r="BS65" s="303"/>
      <c r="BT65" s="311"/>
      <c r="BU65" s="306"/>
      <c r="BV65" s="306" t="s">
        <v>825</v>
      </c>
      <c r="BW65" s="306">
        <v>1</v>
      </c>
      <c r="BX65" s="303"/>
      <c r="BY65" s="320" t="s">
        <v>928</v>
      </c>
    </row>
    <row r="66" spans="1:77" x14ac:dyDescent="0.15">
      <c r="A66" s="303">
        <v>821</v>
      </c>
      <c r="B66" s="304">
        <v>43200</v>
      </c>
      <c r="C66" s="305" t="s">
        <v>821</v>
      </c>
      <c r="D66" s="303" t="s">
        <v>837</v>
      </c>
      <c r="E66" s="303"/>
      <c r="F66" s="303" t="s">
        <v>916</v>
      </c>
      <c r="G66" s="304">
        <v>42587</v>
      </c>
      <c r="H66" s="306" t="s">
        <v>824</v>
      </c>
      <c r="I66" s="306" t="s">
        <v>825</v>
      </c>
      <c r="J66" s="306">
        <v>15</v>
      </c>
      <c r="K66" s="303" t="s">
        <v>562</v>
      </c>
      <c r="L66" s="303" t="s">
        <v>869</v>
      </c>
      <c r="M66" s="307">
        <v>102.34545454545453</v>
      </c>
      <c r="N66" s="307">
        <v>22.818181818181817</v>
      </c>
      <c r="O66" s="303"/>
      <c r="P66" s="303"/>
      <c r="Q66" s="308"/>
      <c r="R66" s="303"/>
      <c r="S66" s="308"/>
      <c r="T66" s="303"/>
      <c r="U66" s="303"/>
      <c r="V66" s="308"/>
      <c r="W66" s="307">
        <v>18.36363636363636</v>
      </c>
      <c r="X66" s="303"/>
      <c r="Y66" s="303"/>
      <c r="Z66" s="303"/>
      <c r="AA66" s="303"/>
      <c r="AB66" s="303"/>
      <c r="AC66" s="303"/>
      <c r="AD66" s="303"/>
      <c r="AE66" s="308"/>
      <c r="AF66" s="308"/>
      <c r="AG66" s="303"/>
      <c r="AH66" s="303"/>
      <c r="AI66" s="308"/>
      <c r="AJ66" s="303"/>
      <c r="AK66" s="303"/>
      <c r="AL66" s="303"/>
      <c r="AM66" s="303"/>
      <c r="AN66" s="308"/>
      <c r="AO66" s="309"/>
      <c r="AP66" s="308"/>
      <c r="AQ66" s="320" t="s">
        <v>917</v>
      </c>
      <c r="AR66" s="306" t="s">
        <v>825</v>
      </c>
      <c r="AS66" s="306"/>
      <c r="AT66" s="306"/>
      <c r="AU66" s="306"/>
      <c r="AV66" s="306">
        <v>4</v>
      </c>
      <c r="AW66" s="306"/>
      <c r="AX66" s="306"/>
      <c r="AY66" s="306"/>
      <c r="AZ66" s="306" t="s">
        <v>825</v>
      </c>
      <c r="BA66" s="303"/>
      <c r="BB66" s="306">
        <v>0</v>
      </c>
      <c r="BC66" s="306">
        <v>0</v>
      </c>
      <c r="BD66" s="306">
        <v>0</v>
      </c>
      <c r="BE66" s="306">
        <v>0</v>
      </c>
      <c r="BF66" s="306">
        <v>0</v>
      </c>
      <c r="BG66" s="306">
        <v>0</v>
      </c>
      <c r="BH66" s="306">
        <v>0</v>
      </c>
      <c r="BI66" s="306">
        <v>0</v>
      </c>
      <c r="BJ66" s="306">
        <v>0</v>
      </c>
      <c r="BK66" s="306">
        <v>0</v>
      </c>
      <c r="BL66" s="306"/>
      <c r="BM66" s="306"/>
      <c r="BN66" s="306">
        <v>12</v>
      </c>
      <c r="BO66" s="306" t="s">
        <v>825</v>
      </c>
      <c r="BP66" s="310"/>
      <c r="BQ66" s="306"/>
      <c r="BR66" s="306"/>
      <c r="BS66" s="303"/>
      <c r="BT66" s="303"/>
      <c r="BU66" s="306"/>
      <c r="BV66" s="306" t="s">
        <v>825</v>
      </c>
      <c r="BW66" s="306"/>
      <c r="BX66" s="303"/>
      <c r="BY66" s="320" t="s">
        <v>710</v>
      </c>
    </row>
    <row r="67" spans="1:77" x14ac:dyDescent="0.15">
      <c r="A67" s="303">
        <v>1873</v>
      </c>
      <c r="B67" s="304">
        <v>43200</v>
      </c>
      <c r="C67" s="305" t="s">
        <v>821</v>
      </c>
      <c r="D67" s="303" t="s">
        <v>837</v>
      </c>
      <c r="E67" s="303"/>
      <c r="F67" s="303" t="s">
        <v>916</v>
      </c>
      <c r="G67" s="304">
        <v>43138</v>
      </c>
      <c r="H67" s="306" t="s">
        <v>390</v>
      </c>
      <c r="I67" s="306" t="s">
        <v>507</v>
      </c>
      <c r="J67" s="306">
        <v>16</v>
      </c>
      <c r="K67" s="318" t="s">
        <v>654</v>
      </c>
      <c r="L67" s="303" t="s">
        <v>554</v>
      </c>
      <c r="M67" s="307">
        <v>119.99999999999999</v>
      </c>
      <c r="N67" s="307">
        <v>19.518181818181816</v>
      </c>
      <c r="O67" s="303"/>
      <c r="P67" s="303"/>
      <c r="Q67" s="308"/>
      <c r="R67" s="303"/>
      <c r="S67" s="308"/>
      <c r="T67" s="303"/>
      <c r="U67" s="303"/>
      <c r="V67" s="308"/>
      <c r="W67" s="307">
        <v>15.6</v>
      </c>
      <c r="X67" s="303"/>
      <c r="Y67" s="303"/>
      <c r="Z67" s="303"/>
      <c r="AA67" s="303"/>
      <c r="AB67" s="303"/>
      <c r="AC67" s="303"/>
      <c r="AD67" s="303"/>
      <c r="AE67" s="308"/>
      <c r="AF67" s="308"/>
      <c r="AG67" s="303"/>
      <c r="AH67" s="303"/>
      <c r="AI67" s="308"/>
      <c r="AJ67" s="303"/>
      <c r="AK67" s="303"/>
      <c r="AL67" s="303"/>
      <c r="AM67" s="303"/>
      <c r="AN67" s="308"/>
      <c r="AO67" s="309"/>
      <c r="AP67" s="308"/>
      <c r="AQ67" s="303" t="s">
        <v>917</v>
      </c>
      <c r="AR67" s="306" t="s">
        <v>825</v>
      </c>
      <c r="AS67" s="306"/>
      <c r="AT67" s="306"/>
      <c r="AU67" s="306"/>
      <c r="AV67" s="306"/>
      <c r="AW67" s="306"/>
      <c r="AX67" s="306"/>
      <c r="AY67" s="306"/>
      <c r="AZ67" s="306" t="s">
        <v>390</v>
      </c>
      <c r="BA67" s="303"/>
      <c r="BB67" s="306">
        <v>0</v>
      </c>
      <c r="BC67" s="306">
        <v>0</v>
      </c>
      <c r="BD67" s="306">
        <v>0</v>
      </c>
      <c r="BE67" s="306">
        <v>0</v>
      </c>
      <c r="BF67" s="306">
        <v>0</v>
      </c>
      <c r="BG67" s="306">
        <v>0</v>
      </c>
      <c r="BH67" s="306">
        <v>0</v>
      </c>
      <c r="BI67" s="306">
        <v>0</v>
      </c>
      <c r="BJ67" s="306">
        <v>0</v>
      </c>
      <c r="BK67" s="306">
        <v>0</v>
      </c>
      <c r="BL67" s="306"/>
      <c r="BM67" s="306"/>
      <c r="BN67" s="306"/>
      <c r="BO67" s="306" t="s">
        <v>825</v>
      </c>
      <c r="BP67" s="310"/>
      <c r="BQ67" s="306"/>
      <c r="BR67" s="306"/>
      <c r="BS67" s="303"/>
      <c r="BT67" s="303"/>
      <c r="BU67" s="306"/>
      <c r="BV67" s="306" t="s">
        <v>825</v>
      </c>
      <c r="BW67" s="306"/>
      <c r="BX67" s="303"/>
      <c r="BY67" s="320" t="s">
        <v>929</v>
      </c>
    </row>
    <row r="68" spans="1:77" x14ac:dyDescent="0.15">
      <c r="A68" s="303">
        <v>319</v>
      </c>
      <c r="B68" s="304">
        <v>43200</v>
      </c>
      <c r="C68" s="305" t="s">
        <v>821</v>
      </c>
      <c r="D68" s="303" t="s">
        <v>837</v>
      </c>
      <c r="E68" s="303"/>
      <c r="F68" s="303" t="s">
        <v>916</v>
      </c>
      <c r="G68" s="314">
        <v>42941</v>
      </c>
      <c r="H68" s="306" t="s">
        <v>825</v>
      </c>
      <c r="I68" s="306" t="s">
        <v>856</v>
      </c>
      <c r="J68" s="306">
        <v>18</v>
      </c>
      <c r="K68" s="303" t="s">
        <v>875</v>
      </c>
      <c r="L68" s="303" t="s">
        <v>796</v>
      </c>
      <c r="M68" s="307">
        <v>99.8</v>
      </c>
      <c r="N68" s="307">
        <v>25.118181818181814</v>
      </c>
      <c r="O68" s="303"/>
      <c r="P68" s="303"/>
      <c r="Q68" s="308"/>
      <c r="R68" s="303"/>
      <c r="S68" s="308"/>
      <c r="T68" s="303"/>
      <c r="U68" s="303"/>
      <c r="V68" s="308"/>
      <c r="W68" s="307">
        <v>20.227272727272727</v>
      </c>
      <c r="X68" s="303"/>
      <c r="Y68" s="303"/>
      <c r="Z68" s="303"/>
      <c r="AA68" s="303"/>
      <c r="AB68" s="303"/>
      <c r="AC68" s="303"/>
      <c r="AD68" s="303"/>
      <c r="AE68" s="308"/>
      <c r="AF68" s="308"/>
      <c r="AG68" s="303"/>
      <c r="AH68" s="303"/>
      <c r="AI68" s="308"/>
      <c r="AJ68" s="303"/>
      <c r="AK68" s="303"/>
      <c r="AL68" s="303"/>
      <c r="AM68" s="303"/>
      <c r="AN68" s="308"/>
      <c r="AO68" s="309"/>
      <c r="AP68" s="308"/>
      <c r="AQ68" s="320" t="s">
        <v>917</v>
      </c>
      <c r="AR68" s="306" t="s">
        <v>825</v>
      </c>
      <c r="AS68" s="306"/>
      <c r="AT68" s="306"/>
      <c r="AU68" s="306"/>
      <c r="AV68" s="306"/>
      <c r="AW68" s="306"/>
      <c r="AX68" s="306"/>
      <c r="AY68" s="306"/>
      <c r="AZ68" s="306" t="s">
        <v>825</v>
      </c>
      <c r="BA68" s="303"/>
      <c r="BB68" s="306">
        <v>0</v>
      </c>
      <c r="BC68" s="306">
        <v>15</v>
      </c>
      <c r="BD68" s="306">
        <v>0</v>
      </c>
      <c r="BE68" s="306">
        <v>0</v>
      </c>
      <c r="BF68" s="306">
        <v>0</v>
      </c>
      <c r="BG68" s="306">
        <v>0</v>
      </c>
      <c r="BH68" s="306">
        <v>0</v>
      </c>
      <c r="BI68" s="306">
        <v>0</v>
      </c>
      <c r="BJ68" s="306">
        <v>0</v>
      </c>
      <c r="BK68" s="306">
        <v>0</v>
      </c>
      <c r="BL68" s="306"/>
      <c r="BM68" s="306"/>
      <c r="BN68" s="306"/>
      <c r="BO68" s="306" t="s">
        <v>825</v>
      </c>
      <c r="BP68" s="310"/>
      <c r="BQ68" s="306"/>
      <c r="BR68" s="306"/>
      <c r="BS68" s="303"/>
      <c r="BT68" s="303"/>
      <c r="BU68" s="306"/>
      <c r="BV68" s="306" t="s">
        <v>825</v>
      </c>
      <c r="BW68" s="306"/>
      <c r="BX68" s="303"/>
      <c r="BY68" s="303" t="s">
        <v>930</v>
      </c>
    </row>
    <row r="69" spans="1:77" x14ac:dyDescent="0.15">
      <c r="A69" s="303">
        <v>479</v>
      </c>
      <c r="B69" s="304">
        <v>43200</v>
      </c>
      <c r="C69" s="305" t="s">
        <v>821</v>
      </c>
      <c r="D69" s="303" t="s">
        <v>837</v>
      </c>
      <c r="E69" s="303"/>
      <c r="F69" s="303" t="s">
        <v>916</v>
      </c>
      <c r="G69" s="304">
        <v>42916</v>
      </c>
      <c r="H69" s="306" t="s">
        <v>387</v>
      </c>
      <c r="I69" s="306" t="s">
        <v>390</v>
      </c>
      <c r="J69" s="306">
        <v>19</v>
      </c>
      <c r="K69" s="303" t="s">
        <v>661</v>
      </c>
      <c r="L69" s="303" t="s">
        <v>877</v>
      </c>
      <c r="M69" s="307">
        <v>109.99999999999999</v>
      </c>
      <c r="N69" s="307">
        <v>25.16363636363636</v>
      </c>
      <c r="O69" s="303"/>
      <c r="P69" s="303"/>
      <c r="Q69" s="308"/>
      <c r="R69" s="303"/>
      <c r="S69" s="308"/>
      <c r="T69" s="303"/>
      <c r="U69" s="303"/>
      <c r="V69" s="308"/>
      <c r="W69" s="307">
        <v>18.627272727272725</v>
      </c>
      <c r="X69" s="303"/>
      <c r="Y69" s="303"/>
      <c r="Z69" s="303"/>
      <c r="AA69" s="303"/>
      <c r="AB69" s="303"/>
      <c r="AC69" s="303"/>
      <c r="AD69" s="303"/>
      <c r="AE69" s="308"/>
      <c r="AF69" s="308"/>
      <c r="AG69" s="303"/>
      <c r="AH69" s="303"/>
      <c r="AI69" s="308"/>
      <c r="AJ69" s="303"/>
      <c r="AK69" s="303"/>
      <c r="AL69" s="303"/>
      <c r="AM69" s="303"/>
      <c r="AN69" s="308"/>
      <c r="AO69" s="309"/>
      <c r="AP69" s="308"/>
      <c r="AQ69" s="303" t="s">
        <v>917</v>
      </c>
      <c r="AR69" s="306" t="s">
        <v>825</v>
      </c>
      <c r="AS69" s="306"/>
      <c r="AT69" s="306"/>
      <c r="AU69" s="306"/>
      <c r="AV69" s="306">
        <v>6</v>
      </c>
      <c r="AW69" s="306"/>
      <c r="AX69" s="306"/>
      <c r="AY69" s="306"/>
      <c r="AZ69" s="306" t="s">
        <v>840</v>
      </c>
      <c r="BA69" s="303"/>
      <c r="BB69" s="306">
        <v>0</v>
      </c>
      <c r="BC69" s="306">
        <v>15</v>
      </c>
      <c r="BD69" s="306">
        <v>0</v>
      </c>
      <c r="BE69" s="306">
        <v>0</v>
      </c>
      <c r="BF69" s="306">
        <v>0</v>
      </c>
      <c r="BG69" s="306">
        <v>0</v>
      </c>
      <c r="BH69" s="306">
        <v>0</v>
      </c>
      <c r="BI69" s="306">
        <v>0</v>
      </c>
      <c r="BJ69" s="306">
        <v>0</v>
      </c>
      <c r="BK69" s="306">
        <v>0</v>
      </c>
      <c r="BL69" s="306"/>
      <c r="BM69" s="306"/>
      <c r="BN69" s="306"/>
      <c r="BO69" s="306" t="s">
        <v>825</v>
      </c>
      <c r="BP69" s="310"/>
      <c r="BQ69" s="306"/>
      <c r="BR69" s="306"/>
      <c r="BS69" s="303"/>
      <c r="BT69" s="303"/>
      <c r="BU69" s="306"/>
      <c r="BV69" s="306" t="s">
        <v>825</v>
      </c>
      <c r="BW69" s="306"/>
      <c r="BX69" s="303" t="s">
        <v>878</v>
      </c>
      <c r="BY69" s="320" t="s">
        <v>931</v>
      </c>
    </row>
    <row r="70" spans="1:77" x14ac:dyDescent="0.15">
      <c r="A70" s="303">
        <v>946</v>
      </c>
      <c r="B70" s="304">
        <v>43200</v>
      </c>
      <c r="C70" s="305" t="s">
        <v>821</v>
      </c>
      <c r="D70" s="303" t="s">
        <v>837</v>
      </c>
      <c r="E70" s="303"/>
      <c r="F70" s="303" t="s">
        <v>916</v>
      </c>
      <c r="G70" s="304">
        <v>42768</v>
      </c>
      <c r="H70" s="306" t="s">
        <v>824</v>
      </c>
      <c r="I70" s="306" t="s">
        <v>825</v>
      </c>
      <c r="J70" s="306">
        <v>20</v>
      </c>
      <c r="K70" s="303" t="s">
        <v>879</v>
      </c>
      <c r="L70" s="303" t="s">
        <v>709</v>
      </c>
      <c r="M70" s="307">
        <v>102</v>
      </c>
      <c r="N70" s="307">
        <v>24.999999999999996</v>
      </c>
      <c r="O70" s="303"/>
      <c r="P70" s="303"/>
      <c r="Q70" s="308"/>
      <c r="R70" s="303"/>
      <c r="S70" s="308"/>
      <c r="T70" s="303"/>
      <c r="U70" s="303"/>
      <c r="V70" s="308"/>
      <c r="W70" s="307">
        <v>18.399999999999999</v>
      </c>
      <c r="X70" s="303"/>
      <c r="Y70" s="303"/>
      <c r="Z70" s="303"/>
      <c r="AA70" s="303"/>
      <c r="AB70" s="303"/>
      <c r="AC70" s="303"/>
      <c r="AD70" s="303"/>
      <c r="AE70" s="308"/>
      <c r="AF70" s="308"/>
      <c r="AG70" s="303"/>
      <c r="AH70" s="303"/>
      <c r="AI70" s="308"/>
      <c r="AJ70" s="303"/>
      <c r="AK70" s="303"/>
      <c r="AL70" s="303"/>
      <c r="AM70" s="303"/>
      <c r="AN70" s="308"/>
      <c r="AO70" s="309"/>
      <c r="AP70" s="308"/>
      <c r="AQ70" s="303" t="s">
        <v>917</v>
      </c>
      <c r="AR70" s="306" t="s">
        <v>825</v>
      </c>
      <c r="AS70" s="306"/>
      <c r="AT70" s="306"/>
      <c r="AU70" s="306"/>
      <c r="AV70" s="306">
        <v>7</v>
      </c>
      <c r="AW70" s="306"/>
      <c r="AX70" s="306"/>
      <c r="AY70" s="306"/>
      <c r="AZ70" s="306" t="s">
        <v>390</v>
      </c>
      <c r="BA70" s="303"/>
      <c r="BB70" s="306">
        <v>0</v>
      </c>
      <c r="BC70" s="306">
        <v>0</v>
      </c>
      <c r="BD70" s="306">
        <v>0</v>
      </c>
      <c r="BE70" s="306">
        <v>0</v>
      </c>
      <c r="BF70" s="306">
        <v>0</v>
      </c>
      <c r="BG70" s="306">
        <v>0</v>
      </c>
      <c r="BH70" s="306">
        <v>0</v>
      </c>
      <c r="BI70" s="306">
        <v>0</v>
      </c>
      <c r="BJ70" s="306">
        <v>0</v>
      </c>
      <c r="BK70" s="306">
        <v>0</v>
      </c>
      <c r="BL70" s="306"/>
      <c r="BM70" s="306"/>
      <c r="BN70" s="306"/>
      <c r="BO70" s="306" t="s">
        <v>825</v>
      </c>
      <c r="BP70" s="310"/>
      <c r="BQ70" s="306"/>
      <c r="BR70" s="306"/>
      <c r="BS70" s="303"/>
      <c r="BT70" s="303"/>
      <c r="BU70" s="306"/>
      <c r="BV70" s="306" t="s">
        <v>825</v>
      </c>
      <c r="BW70" s="306">
        <v>1</v>
      </c>
      <c r="BX70" s="303"/>
      <c r="BY70" s="320" t="s">
        <v>722</v>
      </c>
    </row>
    <row r="71" spans="1:77" x14ac:dyDescent="0.15">
      <c r="A71" s="303">
        <v>1898</v>
      </c>
      <c r="B71" s="304">
        <v>43200</v>
      </c>
      <c r="C71" s="305" t="s">
        <v>530</v>
      </c>
      <c r="D71" s="303" t="s">
        <v>837</v>
      </c>
      <c r="E71" s="303"/>
      <c r="F71" s="303" t="s">
        <v>220</v>
      </c>
      <c r="G71" s="304">
        <v>43176</v>
      </c>
      <c r="H71" s="306" t="s">
        <v>824</v>
      </c>
      <c r="I71" s="306" t="s">
        <v>825</v>
      </c>
      <c r="J71" s="306">
        <v>21</v>
      </c>
      <c r="K71" s="303" t="s">
        <v>676</v>
      </c>
      <c r="L71" s="303" t="s">
        <v>880</v>
      </c>
      <c r="M71" s="307">
        <v>95.454545454545453</v>
      </c>
      <c r="N71" s="307">
        <v>24.063636363636359</v>
      </c>
      <c r="O71" s="303"/>
      <c r="P71" s="303"/>
      <c r="Q71" s="308"/>
      <c r="R71" s="303"/>
      <c r="S71" s="308"/>
      <c r="T71" s="303"/>
      <c r="U71" s="303"/>
      <c r="V71" s="308"/>
      <c r="W71" s="307">
        <v>12.918181818181818</v>
      </c>
      <c r="X71" s="303"/>
      <c r="Y71" s="303"/>
      <c r="Z71" s="303"/>
      <c r="AA71" s="303"/>
      <c r="AB71" s="303"/>
      <c r="AC71" s="303"/>
      <c r="AD71" s="308"/>
      <c r="AE71" s="308"/>
      <c r="AF71" s="303"/>
      <c r="AG71" s="303"/>
      <c r="AH71" s="308"/>
      <c r="AI71" s="303"/>
      <c r="AJ71" s="303"/>
      <c r="AK71" s="303"/>
      <c r="AL71" s="303"/>
      <c r="AM71" s="303"/>
      <c r="AN71" s="309"/>
      <c r="AO71" s="308"/>
      <c r="AP71" s="317"/>
      <c r="AQ71" s="325" t="s">
        <v>917</v>
      </c>
      <c r="AR71" s="306" t="s">
        <v>825</v>
      </c>
      <c r="AS71" s="306"/>
      <c r="AT71" s="306"/>
      <c r="AU71" s="306"/>
      <c r="AV71" s="306">
        <v>7</v>
      </c>
      <c r="AW71" s="306"/>
      <c r="AX71" s="306"/>
      <c r="AY71" s="306"/>
      <c r="AZ71" s="306" t="s">
        <v>390</v>
      </c>
      <c r="BA71" s="303"/>
      <c r="BB71" s="306">
        <v>0</v>
      </c>
      <c r="BC71" s="306">
        <v>0</v>
      </c>
      <c r="BD71" s="306">
        <v>0</v>
      </c>
      <c r="BE71" s="306">
        <v>0</v>
      </c>
      <c r="BF71" s="306">
        <v>0</v>
      </c>
      <c r="BG71" s="306">
        <v>0</v>
      </c>
      <c r="BH71" s="306">
        <v>0</v>
      </c>
      <c r="BI71" s="306">
        <v>0</v>
      </c>
      <c r="BJ71" s="306">
        <v>0</v>
      </c>
      <c r="BK71" s="306">
        <v>0</v>
      </c>
      <c r="BL71" s="306"/>
      <c r="BM71" s="306"/>
      <c r="BN71" s="306"/>
      <c r="BO71" s="306" t="s">
        <v>825</v>
      </c>
      <c r="BP71" s="310"/>
      <c r="BQ71" s="306"/>
      <c r="BR71" s="306"/>
      <c r="BS71" s="311"/>
      <c r="BT71" s="311"/>
      <c r="BU71" s="306"/>
      <c r="BV71" s="306" t="s">
        <v>825</v>
      </c>
      <c r="BW71" s="306">
        <v>1</v>
      </c>
      <c r="BX71" s="303"/>
      <c r="BY71" s="320" t="s">
        <v>932</v>
      </c>
    </row>
    <row r="72" spans="1:77" x14ac:dyDescent="0.15">
      <c r="A72" s="303">
        <v>1552</v>
      </c>
      <c r="B72" s="304">
        <v>43200</v>
      </c>
      <c r="C72" s="305" t="s">
        <v>821</v>
      </c>
      <c r="D72" s="303" t="s">
        <v>837</v>
      </c>
      <c r="E72" s="303"/>
      <c r="F72" s="303" t="s">
        <v>916</v>
      </c>
      <c r="G72" s="304">
        <v>43148</v>
      </c>
      <c r="H72" s="306" t="s">
        <v>824</v>
      </c>
      <c r="I72" s="306" t="s">
        <v>825</v>
      </c>
      <c r="J72" s="306">
        <v>22</v>
      </c>
      <c r="K72" s="303" t="s">
        <v>679</v>
      </c>
      <c r="L72" s="303" t="s">
        <v>882</v>
      </c>
      <c r="M72" s="307">
        <v>90.663636363636357</v>
      </c>
      <c r="N72" s="307">
        <v>18.909090909090907</v>
      </c>
      <c r="O72" s="303"/>
      <c r="P72" s="303"/>
      <c r="Q72" s="308"/>
      <c r="R72" s="303"/>
      <c r="S72" s="308"/>
      <c r="T72" s="303"/>
      <c r="U72" s="303"/>
      <c r="V72" s="308"/>
      <c r="W72" s="307">
        <v>15.454545454545453</v>
      </c>
      <c r="X72" s="303"/>
      <c r="Y72" s="303"/>
      <c r="Z72" s="303"/>
      <c r="AA72" s="303"/>
      <c r="AB72" s="303"/>
      <c r="AC72" s="303"/>
      <c r="AD72" s="303"/>
      <c r="AE72" s="308"/>
      <c r="AF72" s="308"/>
      <c r="AG72" s="303"/>
      <c r="AH72" s="303"/>
      <c r="AI72" s="308"/>
      <c r="AJ72" s="303"/>
      <c r="AK72" s="303"/>
      <c r="AL72" s="303"/>
      <c r="AM72" s="303"/>
      <c r="AN72" s="308"/>
      <c r="AO72" s="309"/>
      <c r="AP72" s="308"/>
      <c r="AQ72" s="303" t="s">
        <v>917</v>
      </c>
      <c r="AR72" s="306" t="s">
        <v>825</v>
      </c>
      <c r="AS72" s="306"/>
      <c r="AT72" s="306"/>
      <c r="AU72" s="306"/>
      <c r="AV72" s="306">
        <v>3</v>
      </c>
      <c r="AW72" s="306"/>
      <c r="AX72" s="306"/>
      <c r="AY72" s="306"/>
      <c r="AZ72" s="306" t="s">
        <v>840</v>
      </c>
      <c r="BA72" s="303"/>
      <c r="BB72" s="306">
        <v>0</v>
      </c>
      <c r="BC72" s="306">
        <v>0</v>
      </c>
      <c r="BD72" s="306">
        <v>0</v>
      </c>
      <c r="BE72" s="306">
        <v>0</v>
      </c>
      <c r="BF72" s="306">
        <v>0</v>
      </c>
      <c r="BG72" s="306">
        <v>0</v>
      </c>
      <c r="BH72" s="306">
        <v>0</v>
      </c>
      <c r="BI72" s="306">
        <v>0</v>
      </c>
      <c r="BJ72" s="306">
        <v>0</v>
      </c>
      <c r="BK72" s="306">
        <v>0</v>
      </c>
      <c r="BL72" s="306"/>
      <c r="BM72" s="306"/>
      <c r="BN72" s="306"/>
      <c r="BO72" s="306" t="s">
        <v>825</v>
      </c>
      <c r="BP72" s="310"/>
      <c r="BQ72" s="306"/>
      <c r="BR72" s="306"/>
      <c r="BS72" s="311"/>
      <c r="BT72" s="311"/>
      <c r="BU72" s="306"/>
      <c r="BV72" s="306" t="s">
        <v>825</v>
      </c>
      <c r="BW72" s="306">
        <v>1</v>
      </c>
      <c r="BX72" s="303" t="s">
        <v>883</v>
      </c>
      <c r="BY72" s="320" t="s">
        <v>933</v>
      </c>
    </row>
    <row r="73" spans="1:77" x14ac:dyDescent="0.15">
      <c r="A73" s="303">
        <v>1801</v>
      </c>
      <c r="B73" s="304">
        <v>43200</v>
      </c>
      <c r="C73" s="305" t="s">
        <v>821</v>
      </c>
      <c r="D73" s="303" t="s">
        <v>837</v>
      </c>
      <c r="E73" s="303"/>
      <c r="F73" s="303" t="s">
        <v>916</v>
      </c>
      <c r="G73" s="314">
        <v>42605</v>
      </c>
      <c r="H73" s="306" t="s">
        <v>824</v>
      </c>
      <c r="I73" s="306" t="s">
        <v>825</v>
      </c>
      <c r="J73" s="306">
        <v>23</v>
      </c>
      <c r="K73" s="303" t="s">
        <v>885</v>
      </c>
      <c r="L73" s="303" t="s">
        <v>683</v>
      </c>
      <c r="M73" s="307">
        <v>114.99999999999999</v>
      </c>
      <c r="N73" s="307">
        <v>23</v>
      </c>
      <c r="O73" s="303"/>
      <c r="P73" s="303"/>
      <c r="Q73" s="308"/>
      <c r="R73" s="303"/>
      <c r="S73" s="308"/>
      <c r="T73" s="303"/>
      <c r="U73" s="303"/>
      <c r="V73" s="308"/>
      <c r="W73" s="307">
        <v>18</v>
      </c>
      <c r="X73" s="303"/>
      <c r="Y73" s="303"/>
      <c r="Z73" s="303"/>
      <c r="AA73" s="303"/>
      <c r="AB73" s="303"/>
      <c r="AC73" s="303"/>
      <c r="AD73" s="303"/>
      <c r="AE73" s="308"/>
      <c r="AF73" s="308"/>
      <c r="AG73" s="303"/>
      <c r="AH73" s="303"/>
      <c r="AI73" s="308"/>
      <c r="AJ73" s="303"/>
      <c r="AK73" s="303"/>
      <c r="AL73" s="303"/>
      <c r="AM73" s="303"/>
      <c r="AN73" s="308"/>
      <c r="AO73" s="309"/>
      <c r="AP73" s="308"/>
      <c r="AQ73" s="303" t="s">
        <v>917</v>
      </c>
      <c r="AR73" s="306" t="s">
        <v>825</v>
      </c>
      <c r="AS73" s="306"/>
      <c r="AT73" s="306"/>
      <c r="AU73" s="306"/>
      <c r="AV73" s="306">
        <v>6</v>
      </c>
      <c r="AW73" s="306"/>
      <c r="AX73" s="306"/>
      <c r="AY73" s="306"/>
      <c r="AZ73" s="306" t="s">
        <v>825</v>
      </c>
      <c r="BA73" s="303"/>
      <c r="BB73" s="306">
        <v>0</v>
      </c>
      <c r="BC73" s="306">
        <v>0</v>
      </c>
      <c r="BD73" s="306">
        <v>0</v>
      </c>
      <c r="BE73" s="306">
        <v>0</v>
      </c>
      <c r="BF73" s="306">
        <v>0</v>
      </c>
      <c r="BG73" s="306">
        <v>0</v>
      </c>
      <c r="BH73" s="306">
        <v>0</v>
      </c>
      <c r="BI73" s="306">
        <v>0</v>
      </c>
      <c r="BJ73" s="306">
        <v>0</v>
      </c>
      <c r="BK73" s="306">
        <v>0</v>
      </c>
      <c r="BL73" s="306"/>
      <c r="BM73" s="306"/>
      <c r="BN73" s="306"/>
      <c r="BO73" s="306" t="s">
        <v>825</v>
      </c>
      <c r="BP73" s="310"/>
      <c r="BQ73" s="306"/>
      <c r="BR73" s="306"/>
      <c r="BS73" s="311"/>
      <c r="BT73" s="311"/>
      <c r="BU73" s="306"/>
      <c r="BV73" s="306" t="s">
        <v>825</v>
      </c>
      <c r="BW73" s="306">
        <v>1</v>
      </c>
      <c r="BX73" s="303"/>
      <c r="BY73" s="320" t="s">
        <v>690</v>
      </c>
    </row>
    <row r="74" spans="1:77" x14ac:dyDescent="0.15">
      <c r="A74" s="303">
        <v>1092</v>
      </c>
      <c r="B74" s="304">
        <v>43200</v>
      </c>
      <c r="C74" s="305" t="s">
        <v>821</v>
      </c>
      <c r="D74" s="303" t="s">
        <v>837</v>
      </c>
      <c r="E74" s="303"/>
      <c r="F74" s="303" t="s">
        <v>916</v>
      </c>
      <c r="G74" s="304">
        <v>43070</v>
      </c>
      <c r="H74" s="306" t="s">
        <v>824</v>
      </c>
      <c r="I74" s="306" t="s">
        <v>825</v>
      </c>
      <c r="J74" s="306">
        <v>25</v>
      </c>
      <c r="K74" s="303" t="s">
        <v>700</v>
      </c>
      <c r="L74" s="303" t="s">
        <v>888</v>
      </c>
      <c r="M74" s="307">
        <v>107.45454545454545</v>
      </c>
      <c r="N74" s="307">
        <v>52.027272727272717</v>
      </c>
      <c r="O74" s="303"/>
      <c r="P74" s="303"/>
      <c r="Q74" s="308"/>
      <c r="R74" s="303"/>
      <c r="S74" s="308"/>
      <c r="T74" s="303"/>
      <c r="U74" s="303"/>
      <c r="V74" s="308"/>
      <c r="W74" s="307">
        <v>19.690909090909088</v>
      </c>
      <c r="X74" s="303"/>
      <c r="Y74" s="303"/>
      <c r="Z74" s="303"/>
      <c r="AA74" s="303"/>
      <c r="AB74" s="303"/>
      <c r="AC74" s="303"/>
      <c r="AD74" s="303"/>
      <c r="AE74" s="308"/>
      <c r="AF74" s="308"/>
      <c r="AG74" s="303"/>
      <c r="AH74" s="303"/>
      <c r="AI74" s="308"/>
      <c r="AJ74" s="303"/>
      <c r="AK74" s="303"/>
      <c r="AL74" s="303"/>
      <c r="AM74" s="303"/>
      <c r="AN74" s="308"/>
      <c r="AO74" s="309"/>
      <c r="AP74" s="308"/>
      <c r="AQ74" s="303" t="s">
        <v>917</v>
      </c>
      <c r="AR74" s="306" t="s">
        <v>825</v>
      </c>
      <c r="AS74" s="306"/>
      <c r="AT74" s="306"/>
      <c r="AU74" s="306"/>
      <c r="AV74" s="306">
        <v>7</v>
      </c>
      <c r="AW74" s="306"/>
      <c r="AX74" s="306"/>
      <c r="AY74" s="306"/>
      <c r="AZ74" s="306" t="s">
        <v>534</v>
      </c>
      <c r="BA74" s="303"/>
      <c r="BB74" s="306">
        <v>0</v>
      </c>
      <c r="BC74" s="306">
        <v>0</v>
      </c>
      <c r="BD74" s="306">
        <v>0</v>
      </c>
      <c r="BE74" s="306">
        <v>0</v>
      </c>
      <c r="BF74" s="306">
        <v>0</v>
      </c>
      <c r="BG74" s="306">
        <v>0</v>
      </c>
      <c r="BH74" s="306">
        <v>0</v>
      </c>
      <c r="BI74" s="306">
        <v>0</v>
      </c>
      <c r="BJ74" s="306">
        <v>0</v>
      </c>
      <c r="BK74" s="306">
        <v>0</v>
      </c>
      <c r="BL74" s="306"/>
      <c r="BM74" s="306"/>
      <c r="BN74" s="306"/>
      <c r="BO74" s="306" t="s">
        <v>825</v>
      </c>
      <c r="BP74" s="310"/>
      <c r="BQ74" s="306"/>
      <c r="BR74" s="306"/>
      <c r="BS74" s="311"/>
      <c r="BT74" s="303"/>
      <c r="BU74" s="306"/>
      <c r="BV74" s="306" t="s">
        <v>825</v>
      </c>
      <c r="BW74" s="306"/>
      <c r="BX74" s="303"/>
      <c r="BY74" s="320" t="s">
        <v>934</v>
      </c>
    </row>
    <row r="75" spans="1:77" x14ac:dyDescent="0.15">
      <c r="A75" s="303">
        <v>521</v>
      </c>
      <c r="B75" s="304">
        <v>43200</v>
      </c>
      <c r="C75" s="305" t="s">
        <v>821</v>
      </c>
      <c r="D75" s="303" t="s">
        <v>837</v>
      </c>
      <c r="E75" s="303"/>
      <c r="F75" s="303" t="s">
        <v>916</v>
      </c>
      <c r="G75" s="304">
        <v>42749</v>
      </c>
      <c r="H75" s="306" t="s">
        <v>387</v>
      </c>
      <c r="I75" s="306" t="s">
        <v>390</v>
      </c>
      <c r="J75" s="306">
        <v>26</v>
      </c>
      <c r="K75" s="303" t="s">
        <v>890</v>
      </c>
      <c r="L75" s="303" t="s">
        <v>891</v>
      </c>
      <c r="M75" s="307">
        <v>101.26363636363635</v>
      </c>
      <c r="N75" s="307">
        <v>21.327272727272728</v>
      </c>
      <c r="O75" s="303"/>
      <c r="P75" s="303"/>
      <c r="Q75" s="308"/>
      <c r="R75" s="303"/>
      <c r="S75" s="308"/>
      <c r="T75" s="303"/>
      <c r="U75" s="303"/>
      <c r="V75" s="308"/>
      <c r="W75" s="307">
        <v>16.77272727272727</v>
      </c>
      <c r="X75" s="303"/>
      <c r="Y75" s="303"/>
      <c r="Z75" s="303"/>
      <c r="AA75" s="303"/>
      <c r="AB75" s="303"/>
      <c r="AC75" s="303"/>
      <c r="AD75" s="303"/>
      <c r="AE75" s="308"/>
      <c r="AF75" s="308"/>
      <c r="AG75" s="303"/>
      <c r="AH75" s="303"/>
      <c r="AI75" s="308"/>
      <c r="AJ75" s="303"/>
      <c r="AK75" s="303"/>
      <c r="AL75" s="303"/>
      <c r="AM75" s="303"/>
      <c r="AN75" s="308"/>
      <c r="AO75" s="309"/>
      <c r="AP75" s="308"/>
      <c r="AQ75" s="303" t="s">
        <v>917</v>
      </c>
      <c r="AR75" s="306" t="s">
        <v>825</v>
      </c>
      <c r="AS75" s="306"/>
      <c r="AT75" s="306"/>
      <c r="AU75" s="306"/>
      <c r="AV75" s="306">
        <v>4</v>
      </c>
      <c r="AW75" s="306"/>
      <c r="AX75" s="306"/>
      <c r="AY75" s="306"/>
      <c r="AZ75" s="306" t="s">
        <v>840</v>
      </c>
      <c r="BA75" s="303"/>
      <c r="BB75" s="306">
        <v>0</v>
      </c>
      <c r="BC75" s="306">
        <v>0</v>
      </c>
      <c r="BD75" s="306">
        <v>0</v>
      </c>
      <c r="BE75" s="306">
        <v>0</v>
      </c>
      <c r="BF75" s="306">
        <v>0</v>
      </c>
      <c r="BG75" s="306">
        <v>0</v>
      </c>
      <c r="BH75" s="306">
        <v>0</v>
      </c>
      <c r="BI75" s="306">
        <v>0</v>
      </c>
      <c r="BJ75" s="306">
        <v>0</v>
      </c>
      <c r="BK75" s="306">
        <v>0</v>
      </c>
      <c r="BL75" s="306"/>
      <c r="BM75" s="306"/>
      <c r="BN75" s="306"/>
      <c r="BO75" s="306" t="s">
        <v>825</v>
      </c>
      <c r="BP75" s="310"/>
      <c r="BQ75" s="306"/>
      <c r="BR75" s="306"/>
      <c r="BS75" s="303"/>
      <c r="BT75" s="303"/>
      <c r="BU75" s="306"/>
      <c r="BV75" s="306" t="s">
        <v>825</v>
      </c>
      <c r="BW75" s="306">
        <v>1</v>
      </c>
      <c r="BX75" s="303"/>
      <c r="BY75" s="320" t="s">
        <v>935</v>
      </c>
    </row>
    <row r="76" spans="1:77" x14ac:dyDescent="0.15">
      <c r="A76" s="303">
        <v>1840</v>
      </c>
      <c r="B76" s="304">
        <v>43200</v>
      </c>
      <c r="C76" s="305" t="s">
        <v>821</v>
      </c>
      <c r="D76" s="303" t="s">
        <v>837</v>
      </c>
      <c r="E76" s="303"/>
      <c r="F76" s="303" t="s">
        <v>916</v>
      </c>
      <c r="G76" s="314">
        <v>43039</v>
      </c>
      <c r="H76" s="306" t="s">
        <v>824</v>
      </c>
      <c r="I76" s="306" t="s">
        <v>825</v>
      </c>
      <c r="J76" s="306">
        <v>28</v>
      </c>
      <c r="K76" s="303" t="s">
        <v>801</v>
      </c>
      <c r="L76" s="303" t="s">
        <v>802</v>
      </c>
      <c r="M76" s="307">
        <v>112</v>
      </c>
      <c r="N76" s="307">
        <v>24.999999999999996</v>
      </c>
      <c r="O76" s="303"/>
      <c r="P76" s="303"/>
      <c r="Q76" s="308"/>
      <c r="R76" s="303"/>
      <c r="S76" s="308"/>
      <c r="T76" s="303"/>
      <c r="U76" s="303"/>
      <c r="V76" s="308"/>
      <c r="W76" s="307">
        <v>16.999999999999996</v>
      </c>
      <c r="X76" s="303"/>
      <c r="Y76" s="303"/>
      <c r="Z76" s="303"/>
      <c r="AA76" s="303"/>
      <c r="AB76" s="303"/>
      <c r="AC76" s="303"/>
      <c r="AD76" s="303"/>
      <c r="AE76" s="308"/>
      <c r="AF76" s="308"/>
      <c r="AG76" s="303"/>
      <c r="AH76" s="303"/>
      <c r="AI76" s="308"/>
      <c r="AJ76" s="303"/>
      <c r="AK76" s="303"/>
      <c r="AL76" s="303"/>
      <c r="AM76" s="303"/>
      <c r="AN76" s="308"/>
      <c r="AO76" s="309"/>
      <c r="AP76" s="308"/>
      <c r="AQ76" s="320" t="s">
        <v>917</v>
      </c>
      <c r="AR76" s="306" t="s">
        <v>825</v>
      </c>
      <c r="AS76" s="306"/>
      <c r="AT76" s="306"/>
      <c r="AU76" s="306"/>
      <c r="AV76" s="306">
        <v>5</v>
      </c>
      <c r="AW76" s="306"/>
      <c r="AX76" s="306"/>
      <c r="AY76" s="306"/>
      <c r="AZ76" s="306" t="s">
        <v>390</v>
      </c>
      <c r="BA76" s="303"/>
      <c r="BB76" s="306">
        <v>0</v>
      </c>
      <c r="BC76" s="306">
        <v>0</v>
      </c>
      <c r="BD76" s="306">
        <v>0</v>
      </c>
      <c r="BE76" s="306">
        <v>0</v>
      </c>
      <c r="BF76" s="306">
        <v>0</v>
      </c>
      <c r="BG76" s="306">
        <v>0</v>
      </c>
      <c r="BH76" s="306">
        <v>0</v>
      </c>
      <c r="BI76" s="306">
        <v>0</v>
      </c>
      <c r="BJ76" s="306">
        <v>0</v>
      </c>
      <c r="BK76" s="306">
        <v>0</v>
      </c>
      <c r="BL76" s="306"/>
      <c r="BM76" s="306"/>
      <c r="BN76" s="306">
        <v>12</v>
      </c>
      <c r="BO76" s="306" t="s">
        <v>825</v>
      </c>
      <c r="BP76" s="310"/>
      <c r="BQ76" s="306">
        <v>12</v>
      </c>
      <c r="BR76" s="306"/>
      <c r="BS76" s="311"/>
      <c r="BT76" s="311"/>
      <c r="BU76" s="306"/>
      <c r="BV76" s="306" t="s">
        <v>825</v>
      </c>
      <c r="BW76" s="306"/>
      <c r="BX76" s="303"/>
      <c r="BY76" s="320" t="s">
        <v>936</v>
      </c>
    </row>
    <row r="77" spans="1:77" x14ac:dyDescent="0.15">
      <c r="A77" s="303">
        <v>806</v>
      </c>
      <c r="B77" s="304">
        <v>43200</v>
      </c>
      <c r="C77" s="305" t="s">
        <v>821</v>
      </c>
      <c r="D77" s="303" t="s">
        <v>837</v>
      </c>
      <c r="E77" s="303"/>
      <c r="F77" s="303" t="s">
        <v>916</v>
      </c>
      <c r="G77" s="304">
        <v>43148</v>
      </c>
      <c r="H77" s="306" t="s">
        <v>824</v>
      </c>
      <c r="I77" s="306" t="s">
        <v>825</v>
      </c>
      <c r="J77" s="306">
        <v>29</v>
      </c>
      <c r="K77" s="303" t="s">
        <v>893</v>
      </c>
      <c r="L77" s="303" t="s">
        <v>563</v>
      </c>
      <c r="M77" s="307">
        <v>102.34545454545453</v>
      </c>
      <c r="N77" s="307">
        <v>22.817272727272726</v>
      </c>
      <c r="O77" s="303"/>
      <c r="P77" s="303"/>
      <c r="Q77" s="308"/>
      <c r="R77" s="303"/>
      <c r="S77" s="308"/>
      <c r="T77" s="303"/>
      <c r="U77" s="303"/>
      <c r="V77" s="308"/>
      <c r="W77" s="307">
        <v>18.362727272727273</v>
      </c>
      <c r="X77" s="303"/>
      <c r="Y77" s="303"/>
      <c r="Z77" s="303"/>
      <c r="AA77" s="303"/>
      <c r="AB77" s="303"/>
      <c r="AC77" s="303"/>
      <c r="AD77" s="303"/>
      <c r="AE77" s="308"/>
      <c r="AF77" s="308"/>
      <c r="AG77" s="303"/>
      <c r="AH77" s="303"/>
      <c r="AI77" s="308"/>
      <c r="AJ77" s="303"/>
      <c r="AK77" s="303"/>
      <c r="AL77" s="303"/>
      <c r="AM77" s="303"/>
      <c r="AN77" s="308"/>
      <c r="AO77" s="309"/>
      <c r="AP77" s="308"/>
      <c r="AQ77" s="303" t="s">
        <v>917</v>
      </c>
      <c r="AR77" s="306" t="s">
        <v>825</v>
      </c>
      <c r="AS77" s="306"/>
      <c r="AT77" s="306"/>
      <c r="AU77" s="306"/>
      <c r="AV77" s="306">
        <v>7</v>
      </c>
      <c r="AW77" s="306"/>
      <c r="AX77" s="306"/>
      <c r="AY77" s="306"/>
      <c r="AZ77" s="306" t="s">
        <v>390</v>
      </c>
      <c r="BA77" s="303"/>
      <c r="BB77" s="306">
        <v>0</v>
      </c>
      <c r="BC77" s="306">
        <v>0</v>
      </c>
      <c r="BD77" s="306">
        <v>0</v>
      </c>
      <c r="BE77" s="306">
        <v>0</v>
      </c>
      <c r="BF77" s="306">
        <v>0</v>
      </c>
      <c r="BG77" s="306">
        <v>0</v>
      </c>
      <c r="BH77" s="306">
        <v>0</v>
      </c>
      <c r="BI77" s="306">
        <v>0</v>
      </c>
      <c r="BJ77" s="306">
        <v>0</v>
      </c>
      <c r="BK77" s="306">
        <v>0</v>
      </c>
      <c r="BL77" s="306"/>
      <c r="BM77" s="306"/>
      <c r="BN77" s="306">
        <v>24</v>
      </c>
      <c r="BO77" s="306" t="s">
        <v>825</v>
      </c>
      <c r="BP77" s="310"/>
      <c r="BQ77" s="306"/>
      <c r="BR77" s="306"/>
      <c r="BS77" s="303"/>
      <c r="BT77" s="303"/>
      <c r="BU77" s="306"/>
      <c r="BV77" s="306" t="s">
        <v>825</v>
      </c>
      <c r="BW77" s="306">
        <v>1</v>
      </c>
      <c r="BX77" s="303"/>
      <c r="BY77" s="320" t="s">
        <v>894</v>
      </c>
    </row>
  </sheetData>
  <sheetProtection algorithmName="SHA-512" hashValue="rjia9xPuFJJ431Q+nSCZqBStPk6P/nSAUMkAQJX/UOZhZuXzwbYUDCrmgYQh7VsbUXKIDEi8f6napvXQxQshzQ==" saltValue="Bkam4zYrOD88Hgw+L/2MQw==" spinCount="100000" sheet="1" objects="1" scenarios="1"/>
  <hyperlinks>
    <hyperlink ref="BY18" r:id="rId1" xr:uid="{03B3F926-3F00-9546-BC25-3A04F553B375}"/>
  </hyperlinks>
  <pageMargins left="0.75" right="0.75" top="1" bottom="1" header="0.5" footer="0.5"/>
  <pageSetup paperSize="9" orientation="portrait" horizontalDpi="0" verticalDpi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A6CE3-A7D1-FC47-BA18-E7BB140B4058}">
  <sheetPr codeName="Sheet47"/>
  <dimension ref="A1:BZ4"/>
  <sheetViews>
    <sheetView workbookViewId="0">
      <selection activeCell="M2" sqref="M2:AP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03">
        <v>793</v>
      </c>
      <c r="B2" s="312">
        <v>43200</v>
      </c>
      <c r="C2" s="305" t="s">
        <v>821</v>
      </c>
      <c r="D2" s="303" t="s">
        <v>822</v>
      </c>
      <c r="E2" s="303"/>
      <c r="F2" s="303" t="s">
        <v>823</v>
      </c>
      <c r="G2" s="304">
        <v>42917</v>
      </c>
      <c r="H2" s="306" t="s">
        <v>824</v>
      </c>
      <c r="I2" s="306" t="s">
        <v>825</v>
      </c>
      <c r="J2" s="306"/>
      <c r="K2" s="303" t="s">
        <v>826</v>
      </c>
      <c r="L2" s="303" t="s">
        <v>827</v>
      </c>
      <c r="M2" s="307">
        <v>121.03636363636362</v>
      </c>
      <c r="N2" s="307">
        <v>22.554545454545451</v>
      </c>
      <c r="O2" s="303"/>
      <c r="P2" s="303"/>
      <c r="Q2" s="308"/>
      <c r="R2" s="303"/>
      <c r="S2" s="308"/>
      <c r="T2" s="303"/>
      <c r="U2" s="303"/>
      <c r="V2" s="308"/>
      <c r="W2" s="308"/>
      <c r="X2" s="303"/>
      <c r="Y2" s="303"/>
      <c r="Z2" s="303"/>
      <c r="AA2" s="303"/>
      <c r="AB2" s="303"/>
      <c r="AC2" s="303"/>
      <c r="AD2" s="303"/>
      <c r="AE2" s="308"/>
      <c r="AF2" s="308"/>
      <c r="AG2" s="303"/>
      <c r="AH2" s="303"/>
      <c r="AI2" s="308"/>
      <c r="AJ2" s="303"/>
      <c r="AK2" s="303"/>
      <c r="AL2" s="303"/>
      <c r="AM2" s="303"/>
      <c r="AN2" s="308"/>
      <c r="AO2" s="309"/>
      <c r="AP2" s="308"/>
      <c r="AQ2" s="303" t="s">
        <v>828</v>
      </c>
      <c r="AR2" s="306" t="s">
        <v>825</v>
      </c>
      <c r="AS2" s="306"/>
      <c r="AT2" s="306"/>
      <c r="AU2" s="306"/>
      <c r="AV2" s="306">
        <v>6.5830000000000002</v>
      </c>
      <c r="AW2" s="306"/>
      <c r="AX2" s="306"/>
      <c r="AY2" s="306"/>
      <c r="AZ2" s="306" t="s">
        <v>390</v>
      </c>
      <c r="BA2" s="303"/>
      <c r="BB2" s="306">
        <v>0</v>
      </c>
      <c r="BC2" s="306">
        <v>0</v>
      </c>
      <c r="BD2" s="306">
        <v>0</v>
      </c>
      <c r="BE2" s="306">
        <v>0</v>
      </c>
      <c r="BF2" s="306">
        <v>0</v>
      </c>
      <c r="BG2" s="306">
        <v>0</v>
      </c>
      <c r="BH2" s="306">
        <v>0</v>
      </c>
      <c r="BI2" s="306">
        <v>0</v>
      </c>
      <c r="BJ2" s="306">
        <v>0</v>
      </c>
      <c r="BK2" s="306">
        <v>0</v>
      </c>
      <c r="BL2" s="306"/>
      <c r="BM2" s="306"/>
      <c r="BN2" s="306"/>
      <c r="BO2" s="306" t="s">
        <v>825</v>
      </c>
      <c r="BP2" s="310"/>
      <c r="BQ2" s="306"/>
      <c r="BR2" s="306"/>
      <c r="BS2" s="303"/>
      <c r="BT2" s="303"/>
      <c r="BU2" s="306"/>
      <c r="BV2" s="306" t="s">
        <v>825</v>
      </c>
      <c r="BW2" s="306"/>
      <c r="BX2" s="303"/>
      <c r="BY2" s="303" t="s">
        <v>829</v>
      </c>
      <c r="BZ2" s="311" t="s">
        <v>429</v>
      </c>
    </row>
    <row r="3" spans="1:78" x14ac:dyDescent="0.15">
      <c r="A3" s="303">
        <v>791</v>
      </c>
      <c r="B3" s="312">
        <v>43200</v>
      </c>
      <c r="C3" s="305" t="s">
        <v>821</v>
      </c>
      <c r="D3" s="303" t="s">
        <v>822</v>
      </c>
      <c r="E3" s="303"/>
      <c r="F3" s="303" t="s">
        <v>830</v>
      </c>
      <c r="G3" s="304">
        <v>42917</v>
      </c>
      <c r="H3" s="306" t="s">
        <v>824</v>
      </c>
      <c r="I3" s="306" t="s">
        <v>825</v>
      </c>
      <c r="J3" s="306"/>
      <c r="K3" s="303" t="s">
        <v>826</v>
      </c>
      <c r="L3" s="303" t="s">
        <v>827</v>
      </c>
      <c r="M3" s="307">
        <v>121.03636363636362</v>
      </c>
      <c r="N3" s="307">
        <v>22.554545454545451</v>
      </c>
      <c r="O3" s="303"/>
      <c r="P3" s="303"/>
      <c r="Q3" s="308"/>
      <c r="R3" s="303"/>
      <c r="S3" s="308"/>
      <c r="T3" s="303"/>
      <c r="U3" s="303"/>
      <c r="V3" s="308"/>
      <c r="W3" s="308"/>
      <c r="X3" s="303"/>
      <c r="Y3" s="303"/>
      <c r="Z3" s="303"/>
      <c r="AA3" s="303"/>
      <c r="AB3" s="303"/>
      <c r="AC3" s="303"/>
      <c r="AD3" s="303"/>
      <c r="AE3" s="308"/>
      <c r="AF3" s="307">
        <v>13.027272727272726</v>
      </c>
      <c r="AG3" s="303"/>
      <c r="AH3" s="303"/>
      <c r="AI3" s="308"/>
      <c r="AJ3" s="303"/>
      <c r="AK3" s="303"/>
      <c r="AL3" s="303"/>
      <c r="AM3" s="303"/>
      <c r="AN3" s="308"/>
      <c r="AO3" s="309"/>
      <c r="AP3" s="308"/>
      <c r="AQ3" s="303" t="s">
        <v>831</v>
      </c>
      <c r="AR3" s="306" t="s">
        <v>825</v>
      </c>
      <c r="AS3" s="306"/>
      <c r="AT3" s="306"/>
      <c r="AU3" s="306"/>
      <c r="AV3" s="306">
        <v>6.5830000000000002</v>
      </c>
      <c r="AW3" s="306"/>
      <c r="AX3" s="306"/>
      <c r="AY3" s="306"/>
      <c r="AZ3" s="306" t="s">
        <v>390</v>
      </c>
      <c r="BA3" s="303"/>
      <c r="BB3" s="306">
        <v>0</v>
      </c>
      <c r="BC3" s="306">
        <v>0</v>
      </c>
      <c r="BD3" s="306">
        <v>0</v>
      </c>
      <c r="BE3" s="306">
        <v>0</v>
      </c>
      <c r="BF3" s="306">
        <v>0</v>
      </c>
      <c r="BG3" s="306">
        <v>0</v>
      </c>
      <c r="BH3" s="306">
        <v>0</v>
      </c>
      <c r="BI3" s="306">
        <v>0</v>
      </c>
      <c r="BJ3" s="306">
        <v>0</v>
      </c>
      <c r="BK3" s="306">
        <v>0</v>
      </c>
      <c r="BL3" s="306"/>
      <c r="BM3" s="306"/>
      <c r="BN3" s="306"/>
      <c r="BO3" s="306" t="s">
        <v>825</v>
      </c>
      <c r="BP3" s="310"/>
      <c r="BQ3" s="306"/>
      <c r="BR3" s="306"/>
      <c r="BS3" s="311"/>
      <c r="BT3" s="311"/>
      <c r="BU3" s="306"/>
      <c r="BV3" s="306" t="s">
        <v>825</v>
      </c>
      <c r="BW3" s="306"/>
      <c r="BX3" s="303"/>
      <c r="BY3" s="303" t="s">
        <v>832</v>
      </c>
      <c r="BZ3" s="311" t="s">
        <v>429</v>
      </c>
    </row>
    <row r="4" spans="1:78" x14ac:dyDescent="0.15">
      <c r="A4" s="303">
        <v>794</v>
      </c>
      <c r="B4" s="312">
        <v>43200</v>
      </c>
      <c r="C4" s="305" t="s">
        <v>821</v>
      </c>
      <c r="D4" s="303" t="s">
        <v>822</v>
      </c>
      <c r="E4" s="303"/>
      <c r="F4" s="303" t="s">
        <v>833</v>
      </c>
      <c r="G4" s="304">
        <v>42917</v>
      </c>
      <c r="H4" s="306" t="s">
        <v>824</v>
      </c>
      <c r="I4" s="306" t="s">
        <v>825</v>
      </c>
      <c r="J4" s="306"/>
      <c r="K4" s="303" t="s">
        <v>826</v>
      </c>
      <c r="L4" s="303" t="s">
        <v>827</v>
      </c>
      <c r="M4" s="307">
        <v>110.11818181818181</v>
      </c>
      <c r="N4" s="307">
        <v>54.463636363636354</v>
      </c>
      <c r="O4" s="303"/>
      <c r="P4" s="303"/>
      <c r="Q4" s="308"/>
      <c r="R4" s="303"/>
      <c r="S4" s="308"/>
      <c r="T4" s="303"/>
      <c r="U4" s="303"/>
      <c r="V4" s="307">
        <v>20.763636363636362</v>
      </c>
      <c r="W4" s="307">
        <v>20.763636363636362</v>
      </c>
      <c r="X4" s="303"/>
      <c r="Y4" s="303"/>
      <c r="Z4" s="303"/>
      <c r="AA4" s="303"/>
      <c r="AB4" s="303"/>
      <c r="AC4" s="303"/>
      <c r="AD4" s="303"/>
      <c r="AE4" s="307">
        <v>20.763636363636362</v>
      </c>
      <c r="AF4" s="308"/>
      <c r="AG4" s="303"/>
      <c r="AH4" s="303"/>
      <c r="AI4" s="308"/>
      <c r="AJ4" s="303"/>
      <c r="AK4" s="303"/>
      <c r="AL4" s="303"/>
      <c r="AM4" s="303"/>
      <c r="AN4" s="308"/>
      <c r="AO4" s="309"/>
      <c r="AP4" s="308"/>
      <c r="AQ4" s="303" t="s">
        <v>834</v>
      </c>
      <c r="AR4" s="306" t="s">
        <v>824</v>
      </c>
      <c r="AS4" s="306" t="s">
        <v>835</v>
      </c>
      <c r="AT4" s="306">
        <v>3</v>
      </c>
      <c r="AU4" s="306"/>
      <c r="AV4" s="306">
        <v>6.5830000000000002</v>
      </c>
      <c r="AW4" s="306"/>
      <c r="AX4" s="306"/>
      <c r="AY4" s="306"/>
      <c r="AZ4" s="306" t="s">
        <v>390</v>
      </c>
      <c r="BA4" s="303"/>
      <c r="BB4" s="306">
        <v>0</v>
      </c>
      <c r="BC4" s="306">
        <v>0</v>
      </c>
      <c r="BD4" s="306">
        <v>0</v>
      </c>
      <c r="BE4" s="306">
        <v>0</v>
      </c>
      <c r="BF4" s="306">
        <v>0</v>
      </c>
      <c r="BG4" s="306">
        <v>0</v>
      </c>
      <c r="BH4" s="306">
        <v>0</v>
      </c>
      <c r="BI4" s="306">
        <v>0</v>
      </c>
      <c r="BJ4" s="306">
        <v>0</v>
      </c>
      <c r="BK4" s="306">
        <v>0</v>
      </c>
      <c r="BL4" s="306"/>
      <c r="BM4" s="306"/>
      <c r="BN4" s="306"/>
      <c r="BO4" s="306" t="s">
        <v>825</v>
      </c>
      <c r="BP4" s="310"/>
      <c r="BQ4" s="306"/>
      <c r="BR4" s="306"/>
      <c r="BS4" s="303"/>
      <c r="BT4" s="303"/>
      <c r="BU4" s="306"/>
      <c r="BV4" s="306" t="s">
        <v>825</v>
      </c>
      <c r="BW4" s="306"/>
      <c r="BX4" s="303"/>
      <c r="BY4" s="303" t="s">
        <v>836</v>
      </c>
      <c r="BZ4" s="311" t="s">
        <v>429</v>
      </c>
    </row>
  </sheetData>
  <sheetProtection algorithmName="SHA-512" hashValue="ScT/GwIrhpn+HYLeBqlIO6neP1crIPnvPZww+T0uaTuUlkTPLCzI8f6cfpg7/4SVeo76aCcZ2lScilmdLk+7sw==" saltValue="daSaj3ax8I2ZS7UpS6kq7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03F93-4BB9-AE4C-B17D-461986F9E1EC}">
  <sheetPr codeName="Sheet48">
    <tabColor rgb="FFE9C039"/>
  </sheetPr>
  <dimension ref="A1:AM105"/>
  <sheetViews>
    <sheetView zoomScale="110" zoomScaleNormal="110" zoomScalePageLayoutView="120" workbookViewId="0">
      <selection activeCell="T8" sqref="T8:T22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0" width="12.1640625" customWidth="1"/>
    <col min="21" max="49" width="7.5" customWidth="1"/>
  </cols>
  <sheetData>
    <row r="1" spans="1:39" ht="14" x14ac:dyDescent="0.15">
      <c r="A1" s="346" t="s">
        <v>270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6"/>
      <c r="AK1" s="346"/>
      <c r="AL1" s="346"/>
      <c r="AM1" s="346"/>
    </row>
    <row r="2" spans="1:39" ht="14" x14ac:dyDescent="0.15">
      <c r="A2" s="347" t="s">
        <v>221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</row>
    <row r="3" spans="1:39" ht="15" thickBot="1" x14ac:dyDescent="0.2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  <c r="AL3" s="346"/>
      <c r="AM3" s="346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</row>
    <row r="7" spans="1:39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46"/>
      <c r="V7" s="346"/>
      <c r="W7" s="346"/>
      <c r="X7" s="346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  <c r="AL7" s="346"/>
      <c r="AM7" s="346"/>
    </row>
    <row r="8" spans="1:39" ht="14" x14ac:dyDescent="0.15">
      <c r="A8" s="131" t="str">
        <f>'SEQ Apr 2023'!K2</f>
        <v>AGL</v>
      </c>
      <c r="B8" s="132" t="str">
        <f>'SEQ Apr 2023'!L2</f>
        <v>Business Value Saver</v>
      </c>
      <c r="C8" s="133">
        <f>IF('SEQ Apr 2023'!BP2=0,91*'SEQ Apr 2023'!M2/100,(91*'SEQ Apr 2023'!M2/100)+'SEQ Apr 2023'!BP2/4)</f>
        <v>119.64018181818182</v>
      </c>
      <c r="D8" s="134">
        <f>IF('SEQ Apr 2023'!O2="",$C$5*'SEQ Apr 2023'!N2/100,IF($C$5&gt;='SEQ Apr 2023'!P2,('SEQ Apr 2023'!P2*'SEQ Apr 2023'!N2/100),($C$5*'SEQ Apr 2023'!N2/100)))</f>
        <v>1231.8181818181818</v>
      </c>
      <c r="E8" s="134">
        <f>IF(AND('SEQ Apr 2023'!P2&gt;0,'SEQ Apr 2023'!R2&gt;0),IF($C$5&lt;'SEQ Apr 2023'!P2,0,IF($C$5&lt;=('SEQ Apr 2023'!R2+'SEQ Apr 2023'!P2),(($C$5-'SEQ Apr 2023'!P2)*'SEQ Apr 2023'!Q2/100),(('SEQ Apr 2023'!R2)*'SEQ Apr 2023'!Q2/100))),0)</f>
        <v>0</v>
      </c>
      <c r="F8" s="134">
        <f>IF(AND('SEQ Apr 2023'!R2&gt;0,'SEQ Apr 2023'!T2&gt;0),IF(($C$5&lt;'SEQ Apr 2023'!T2),(0),($C$5-'SEQ Apr 2023'!T2)*'SEQ Apr 2023'!U2/100),IF(AND('SEQ Apr 2023'!R2&gt;0,'SEQ Apr 2023'!T2=""),IF(($C$5&lt;'SEQ Apr 2023'!R2+'SEQ Apr 2023'!P2),(0),(($C$5-('SEQ Apr 2023'!R2+'SEQ Apr 2023'!P2))*'SEQ Apr 2023'!S2/100)),IF(AND('SEQ Apr 2023'!P2&gt;0,'SEQ Apr 2023'!R2=""&gt;0),IF(($C$5&lt;'SEQ Apr 2023'!P2),(0),($C$5-'SEQ Apr 2023'!P2)*'SEQ Apr 2023'!Q2/100),0)))</f>
        <v>0</v>
      </c>
      <c r="G8" s="232">
        <f>SUM(C8:F8)</f>
        <v>1351.4583636363636</v>
      </c>
      <c r="H8" s="239">
        <f t="shared" ref="H8:H20" si="0">(G8-C8)*4</f>
        <v>4927.272727272727</v>
      </c>
      <c r="I8" s="239">
        <f t="shared" ref="I8:I20" si="1">G8*4</f>
        <v>5405.8334545454545</v>
      </c>
      <c r="J8" s="136">
        <f>I8*1.1</f>
        <v>5946.4168000000009</v>
      </c>
      <c r="K8" s="137">
        <f>'SEQ Apr 2023'!BB2</f>
        <v>0</v>
      </c>
      <c r="L8" s="137">
        <f>'SEQ Apr 2023'!BC2</f>
        <v>0</v>
      </c>
      <c r="M8" s="137">
        <f>'SEQ Apr 2023'!BD2</f>
        <v>0</v>
      </c>
      <c r="N8" s="137">
        <f>'SEQ Apr 2023'!BE2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5405.8334545454545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5405.8334545454545</v>
      </c>
      <c r="S8" s="236">
        <f>Q8*1.1</f>
        <v>5946.4168000000009</v>
      </c>
      <c r="T8" s="361">
        <f>R8*1.1</f>
        <v>5946.4168000000009</v>
      </c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</row>
    <row r="9" spans="1:39" ht="14" x14ac:dyDescent="0.15">
      <c r="A9" s="131" t="str">
        <f>'SEQ Apr 2023'!K3</f>
        <v>Diamond Energy</v>
      </c>
      <c r="B9" s="132" t="str">
        <f>'SEQ Apr 2023'!L3</f>
        <v>Renewable Saver</v>
      </c>
      <c r="C9" s="133">
        <f>IF('SEQ Apr 2023'!BP3=0,91*'SEQ Apr 2023'!M3/100,(91*'SEQ Apr 2023'!M3/100)+'SEQ Apr 2023'!BP3/4)</f>
        <v>112.84</v>
      </c>
      <c r="D9" s="134">
        <f>IF('SEQ Apr 2023'!O3="",$C$5*'SEQ Apr 2023'!N3/100,IF($C$5&gt;='SEQ Apr 2023'!P3,('SEQ Apr 2023'!P3*'SEQ Apr 2023'!N3/100),($C$5*'SEQ Apr 2023'!N3/100)))</f>
        <v>1287.7272727272725</v>
      </c>
      <c r="E9" s="134">
        <f>IF(AND('SEQ Apr 2023'!P3&gt;0,'SEQ Apr 2023'!R3&gt;0),IF($C$5&lt;'SEQ Apr 2023'!P3,0,IF($C$5&lt;=('SEQ Apr 2023'!R3+'SEQ Apr 2023'!P3),(($C$5-'SEQ Apr 2023'!P3)*'SEQ Apr 2023'!Q3/100),(('SEQ Apr 2023'!R3)*'SEQ Apr 2023'!Q3/100))),0)</f>
        <v>0</v>
      </c>
      <c r="F9" s="134">
        <f>IF(AND('SEQ Apr 2023'!R3&gt;0,'SEQ Apr 2023'!T3&gt;0),IF(($C$5&lt;'SEQ Apr 2023'!T3),(0),($C$5-'SEQ Apr 2023'!T3)*'SEQ Apr 2023'!U3/100),IF(AND('SEQ Apr 2023'!R3&gt;0,'SEQ Apr 2023'!T3=""),IF(($C$5&lt;'SEQ Apr 2023'!R3+'SEQ Apr 2023'!P3),(0),(($C$5-('SEQ Apr 2023'!R3+'SEQ Apr 2023'!P3))*'SEQ Apr 2023'!S3/100)),IF(AND('SEQ Apr 2023'!P3&gt;0,'SEQ Apr 2023'!R3=""&gt;0),IF(($C$5&lt;'SEQ Apr 2023'!P3),(0),($C$5-'SEQ Apr 2023'!P3)*'SEQ Apr 2023'!Q3/100),0)))</f>
        <v>0</v>
      </c>
      <c r="G9" s="232">
        <f t="shared" ref="G9:G17" si="3">SUM(C9:F9)</f>
        <v>1400.5672727272724</v>
      </c>
      <c r="H9" s="239">
        <f t="shared" si="0"/>
        <v>5150.9090909090901</v>
      </c>
      <c r="I9" s="239">
        <f t="shared" si="1"/>
        <v>5602.2690909090898</v>
      </c>
      <c r="J9" s="136">
        <f t="shared" ref="J9:J20" si="4">I9*1.1</f>
        <v>6162.4959999999992</v>
      </c>
      <c r="K9" s="137">
        <f>'SEQ Apr 2023'!BB3</f>
        <v>0</v>
      </c>
      <c r="L9" s="137">
        <f>'SEQ Apr 2023'!BC3</f>
        <v>0</v>
      </c>
      <c r="M9" s="137">
        <f>'SEQ Apr 2023'!BD3</f>
        <v>2</v>
      </c>
      <c r="N9" s="137">
        <f>'SEQ Apr 2023'!BE3</f>
        <v>0</v>
      </c>
      <c r="O9" s="144" t="str">
        <f t="shared" ref="O9:O20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2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5602.2690909090898</v>
      </c>
      <c r="R9" s="240">
        <f t="shared" ref="R9:R2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5490.2237090909075</v>
      </c>
      <c r="S9" s="136">
        <f t="shared" ref="S9:T20" si="8">Q9*1.1</f>
        <v>6162.4959999999992</v>
      </c>
      <c r="T9" s="361">
        <f t="shared" si="8"/>
        <v>6039.246079999999</v>
      </c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</row>
    <row r="10" spans="1:39" ht="14" x14ac:dyDescent="0.15">
      <c r="A10" s="131" t="str">
        <f>'SEQ Apr 2023'!K4</f>
        <v>EnergyAustralia</v>
      </c>
      <c r="B10" s="132" t="str">
        <f>'SEQ Apr 2023'!L4</f>
        <v>Balance Plan</v>
      </c>
      <c r="C10" s="133">
        <f>IF('SEQ Apr 2023'!BP4=0,91*'SEQ Apr 2023'!M4/100,(91*'SEQ Apr 2023'!M4/100)+'SEQ Apr 2023'!BP4/4)</f>
        <v>109.655</v>
      </c>
      <c r="D10" s="134">
        <f>IF('SEQ Apr 2023'!O4="",$C$5*'SEQ Apr 2023'!N4/100,IF($C$5&gt;='SEQ Apr 2023'!P4,('SEQ Apr 2023'!P4*'SEQ Apr 2023'!N4/100),($C$5*'SEQ Apr 2023'!N4/100)))</f>
        <v>1346.3636363636363</v>
      </c>
      <c r="E10" s="134">
        <f>IF(AND('SEQ Apr 2023'!P4&gt;0,'SEQ Apr 2023'!R4&gt;0),IF($C$5&lt;'SEQ Apr 2023'!P4,0,IF($C$5&lt;=('SEQ Apr 2023'!R4+'SEQ Apr 2023'!P4),(($C$5-'SEQ Apr 2023'!P4)*'SEQ Apr 2023'!Q4/100),(('SEQ Apr 2023'!R4)*'SEQ Apr 2023'!Q4/100))),0)</f>
        <v>0</v>
      </c>
      <c r="F10" s="134">
        <f>IF(AND('SEQ Apr 2023'!R4&gt;0,'SEQ Apr 2023'!T4&gt;0),IF(($C$5&lt;'SEQ Apr 2023'!T4),(0),($C$5-'SEQ Apr 2023'!T4)*'SEQ Apr 2023'!U4/100),IF(AND('SEQ Apr 2023'!R4&gt;0,'SEQ Apr 2023'!T4=""),IF(($C$5&lt;'SEQ Apr 2023'!R4+'SEQ Apr 2023'!P4),(0),(($C$5-('SEQ Apr 2023'!R4+'SEQ Apr 2023'!P4))*'SEQ Apr 2023'!S4/100)),IF(AND('SEQ Apr 2023'!P4&gt;0,'SEQ Apr 2023'!R4=""&gt;0),IF(($C$5&lt;'SEQ Apr 2023'!P4),(0),($C$5-'SEQ Apr 2023'!P4)*'SEQ Apr 2023'!Q4/100),0)))</f>
        <v>0</v>
      </c>
      <c r="G10" s="232">
        <f t="shared" si="3"/>
        <v>1456.0186363636362</v>
      </c>
      <c r="H10" s="239">
        <f t="shared" si="0"/>
        <v>5385.454545454545</v>
      </c>
      <c r="I10" s="239">
        <f t="shared" si="1"/>
        <v>5824.0745454545449</v>
      </c>
      <c r="J10" s="136">
        <f t="shared" si="4"/>
        <v>6406.482</v>
      </c>
      <c r="K10" s="137">
        <f>'SEQ Apr 2023'!BB4</f>
        <v>5</v>
      </c>
      <c r="L10" s="137">
        <f>'SEQ Apr 2023'!BC4</f>
        <v>0</v>
      </c>
      <c r="M10" s="137">
        <f>'SEQ Apr 2023'!BD4</f>
        <v>0</v>
      </c>
      <c r="N10" s="137">
        <f>'SEQ Apr 2023'!BE4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5532.8708181818174</v>
      </c>
      <c r="R10" s="240">
        <f t="shared" si="7"/>
        <v>5532.8708181818174</v>
      </c>
      <c r="S10" s="136">
        <f t="shared" si="8"/>
        <v>6086.1578999999992</v>
      </c>
      <c r="T10" s="361">
        <f t="shared" si="8"/>
        <v>6086.1578999999992</v>
      </c>
      <c r="U10" s="346"/>
      <c r="V10" s="346"/>
      <c r="W10" s="346"/>
      <c r="X10" s="346"/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  <c r="AI10" s="346"/>
      <c r="AJ10" s="346"/>
      <c r="AK10" s="346"/>
      <c r="AL10" s="346"/>
      <c r="AM10" s="346"/>
    </row>
    <row r="11" spans="1:39" ht="14" x14ac:dyDescent="0.15">
      <c r="A11" s="131" t="str">
        <f>'SEQ Apr 2023'!K5</f>
        <v>Origin Energy</v>
      </c>
      <c r="B11" s="132" t="str">
        <f>'SEQ Apr 2023'!L5</f>
        <v>Go Variable</v>
      </c>
      <c r="C11" s="133">
        <f>IF('SEQ Apr 2023'!BP5=0,91*'SEQ Apr 2023'!M5/100,(91*'SEQ Apr 2023'!M5/100)+'SEQ Apr 2023'!BP5/4)</f>
        <v>114.55245454545455</v>
      </c>
      <c r="D11" s="134">
        <f>IF('SEQ Apr 2023'!O5="",$C$5*'SEQ Apr 2023'!N5/100,IF($C$5&gt;='SEQ Apr 2023'!P5,('SEQ Apr 2023'!P5*'SEQ Apr 2023'!N5/100),($C$5*'SEQ Apr 2023'!N5/100)))</f>
        <v>1211.3636363636363</v>
      </c>
      <c r="E11" s="134">
        <f>IF(AND('SEQ Apr 2023'!P5&gt;0,'SEQ Apr 2023'!R5&gt;0),IF($C$5&lt;'SEQ Apr 2023'!P5,0,IF($C$5&lt;=('SEQ Apr 2023'!R5+'SEQ Apr 2023'!P5),(($C$5-'SEQ Apr 2023'!P5)*'SEQ Apr 2023'!Q5/100),(('SEQ Apr 2023'!R5)*'SEQ Apr 2023'!Q5/100))),0)</f>
        <v>0</v>
      </c>
      <c r="F11" s="134">
        <f>IF(AND('SEQ Apr 2023'!R5&gt;0,'SEQ Apr 2023'!T5&gt;0),IF(($C$5&lt;'SEQ Apr 2023'!T5),(0),($C$5-'SEQ Apr 2023'!T5)*'SEQ Apr 2023'!U5/100),IF(AND('SEQ Apr 2023'!R5&gt;0,'SEQ Apr 2023'!T5=""),IF(($C$5&lt;'SEQ Apr 2023'!R5+'SEQ Apr 2023'!P5),(0),(($C$5-('SEQ Apr 2023'!R5+'SEQ Apr 2023'!P5))*'SEQ Apr 2023'!S5/100)),IF(AND('SEQ Apr 2023'!P5&gt;0,'SEQ Apr 2023'!R5=""&gt;0),IF(($C$5&lt;'SEQ Apr 2023'!P5),(0),($C$5-'SEQ Apr 2023'!P5)*'SEQ Apr 2023'!Q5/100),0)))</f>
        <v>0</v>
      </c>
      <c r="G11" s="232">
        <f t="shared" si="3"/>
        <v>1325.9160909090908</v>
      </c>
      <c r="H11" s="239">
        <f t="shared" si="0"/>
        <v>4845.454545454545</v>
      </c>
      <c r="I11" s="239">
        <f t="shared" si="1"/>
        <v>5303.6643636363633</v>
      </c>
      <c r="J11" s="136">
        <f t="shared" si="4"/>
        <v>5834.0308000000005</v>
      </c>
      <c r="K11" s="137">
        <f>'SEQ Apr 2023'!BB5</f>
        <v>0</v>
      </c>
      <c r="L11" s="137">
        <f>'SEQ Apr 2023'!BC5</f>
        <v>0</v>
      </c>
      <c r="M11" s="137">
        <f>'SEQ Apr 2023'!BD5</f>
        <v>0</v>
      </c>
      <c r="N11" s="137">
        <f>'SEQ Apr 2023'!BE5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5303.6643636363633</v>
      </c>
      <c r="R11" s="240">
        <f t="shared" si="7"/>
        <v>5303.6643636363633</v>
      </c>
      <c r="S11" s="136">
        <f t="shared" si="8"/>
        <v>5834.0308000000005</v>
      </c>
      <c r="T11" s="361">
        <f t="shared" si="8"/>
        <v>5834.0308000000005</v>
      </c>
      <c r="U11" s="346"/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  <c r="AL11" s="346"/>
      <c r="AM11" s="346"/>
    </row>
    <row r="12" spans="1:39" ht="14" x14ac:dyDescent="0.15">
      <c r="A12" s="131" t="str">
        <f>'SEQ Apr 2023'!K6</f>
        <v>Powershop</v>
      </c>
      <c r="B12" s="132" t="str">
        <f>'SEQ Apr 2023'!L6</f>
        <v>100% Carbon Neutral</v>
      </c>
      <c r="C12" s="133">
        <f>IF('SEQ Apr 2023'!BP6=0,91*'SEQ Apr 2023'!M6/100,(91*'SEQ Apr 2023'!M6/100)+'SEQ Apr 2023'!BP6/4)</f>
        <v>155.50245454545455</v>
      </c>
      <c r="D12" s="134">
        <f>IF('SEQ Apr 2023'!O6="",$C$5*'SEQ Apr 2023'!N6/100,IF($C$5&gt;='SEQ Apr 2023'!P6,('SEQ Apr 2023'!P6*'SEQ Apr 2023'!N6/100),($C$5*'SEQ Apr 2023'!N6/100)))</f>
        <v>1189.9999999999998</v>
      </c>
      <c r="E12" s="134">
        <f>IF(AND('SEQ Apr 2023'!P6&gt;0,'SEQ Apr 2023'!R6&gt;0),IF($C$5&lt;'SEQ Apr 2023'!P6,0,IF($C$5&lt;=('SEQ Apr 2023'!R6+'SEQ Apr 2023'!P6),(($C$5-'SEQ Apr 2023'!P6)*'SEQ Apr 2023'!Q6/100),(('SEQ Apr 2023'!R6)*'SEQ Apr 2023'!Q6/100))),0)</f>
        <v>0</v>
      </c>
      <c r="F12" s="134">
        <f>IF(AND('SEQ Apr 2023'!R6&gt;0,'SEQ Apr 2023'!T6&gt;0),IF(($C$5&lt;'SEQ Apr 2023'!T6),(0),($C$5-'SEQ Apr 2023'!T6)*'SEQ Apr 2023'!U6/100),IF(AND('SEQ Apr 2023'!R6&gt;0,'SEQ Apr 2023'!T6=""),IF(($C$5&lt;'SEQ Apr 2023'!R6+'SEQ Apr 2023'!P6),(0),(($C$5-('SEQ Apr 2023'!R6+'SEQ Apr 2023'!P6))*'SEQ Apr 2023'!S6/100)),IF(AND('SEQ Apr 2023'!P6&gt;0,'SEQ Apr 2023'!R6=""&gt;0),IF(($C$5&lt;'SEQ Apr 2023'!P6),(0),($C$5-'SEQ Apr 2023'!P6)*'SEQ Apr 2023'!Q6/100),0)))</f>
        <v>0</v>
      </c>
      <c r="G12" s="232">
        <f t="shared" si="3"/>
        <v>1345.5024545454544</v>
      </c>
      <c r="H12" s="239">
        <f t="shared" si="0"/>
        <v>4759.9999999999991</v>
      </c>
      <c r="I12" s="239">
        <f t="shared" si="1"/>
        <v>5382.0098181818175</v>
      </c>
      <c r="J12" s="136">
        <f t="shared" si="4"/>
        <v>5920.2107999999998</v>
      </c>
      <c r="K12" s="137">
        <f>'SEQ Apr 2023'!BB6</f>
        <v>0</v>
      </c>
      <c r="L12" s="137">
        <f>'SEQ Apr 2023'!BC6</f>
        <v>0</v>
      </c>
      <c r="M12" s="137">
        <f>'SEQ Apr 2023'!BD6</f>
        <v>0</v>
      </c>
      <c r="N12" s="137">
        <f>'SEQ Apr 2023'!BE6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5382.0098181818175</v>
      </c>
      <c r="R12" s="240">
        <f t="shared" si="7"/>
        <v>5382.0098181818175</v>
      </c>
      <c r="S12" s="136">
        <f t="shared" si="8"/>
        <v>5920.2107999999998</v>
      </c>
      <c r="T12" s="361">
        <f t="shared" si="8"/>
        <v>5920.2107999999998</v>
      </c>
      <c r="U12" s="346"/>
      <c r="V12" s="346"/>
      <c r="W12" s="346"/>
      <c r="X12" s="346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  <c r="AL12" s="346"/>
      <c r="AM12" s="346"/>
    </row>
    <row r="13" spans="1:39" ht="14" x14ac:dyDescent="0.15">
      <c r="A13" s="131" t="str">
        <f>'SEQ Apr 2023'!K7</f>
        <v>Energy Locals</v>
      </c>
      <c r="B13" s="132" t="str">
        <f>'SEQ Apr 2023'!L7</f>
        <v>Business Member</v>
      </c>
      <c r="C13" s="133">
        <f>IF('SEQ Apr 2023'!BP7=0,91*'SEQ Apr 2023'!M7/100,(91*'SEQ Apr 2023'!M7/100)+'SEQ Apr 2023'!BP7/4)</f>
        <v>126.93181818181816</v>
      </c>
      <c r="D13" s="134">
        <f>IF('SEQ Apr 2023'!O7="",$C$5*'SEQ Apr 2023'!N7/100,IF($C$5&gt;='SEQ Apr 2023'!P7,('SEQ Apr 2023'!P7*'SEQ Apr 2023'!N7/100),($C$5*'SEQ Apr 2023'!N7/100)))</f>
        <v>1227.2727272727273</v>
      </c>
      <c r="E13" s="134">
        <f>IF(AND('SEQ Apr 2023'!P7&gt;0,'SEQ Apr 2023'!R7&gt;0),IF($C$5&lt;'SEQ Apr 2023'!P7,0,IF($C$5&lt;=('SEQ Apr 2023'!R7+'SEQ Apr 2023'!P7),(($C$5-'SEQ Apr 2023'!P7)*'SEQ Apr 2023'!Q7/100),(('SEQ Apr 2023'!R7)*'SEQ Apr 2023'!Q7/100))),0)</f>
        <v>0</v>
      </c>
      <c r="F13" s="134">
        <f>IF(AND('SEQ Apr 2023'!R7&gt;0,'SEQ Apr 2023'!T7&gt;0),IF(($C$5&lt;'SEQ Apr 2023'!T7),(0),($C$5-'SEQ Apr 2023'!T7)*'SEQ Apr 2023'!U7/100),IF(AND('SEQ Apr 2023'!R7&gt;0,'SEQ Apr 2023'!T7=""),IF(($C$5&lt;'SEQ Apr 2023'!R7+'SEQ Apr 2023'!P7),(0),(($C$5-('SEQ Apr 2023'!R7+'SEQ Apr 2023'!P7))*'SEQ Apr 2023'!S7/100)),IF(AND('SEQ Apr 2023'!P7&gt;0,'SEQ Apr 2023'!R7=""&gt;0),IF(($C$5&lt;'SEQ Apr 2023'!P7),(0),($C$5-'SEQ Apr 2023'!P7)*'SEQ Apr 2023'!Q7/100),0)))</f>
        <v>0</v>
      </c>
      <c r="G13" s="232">
        <f t="shared" si="3"/>
        <v>1354.2045454545455</v>
      </c>
      <c r="H13" s="239">
        <f t="shared" si="0"/>
        <v>4909.090909090909</v>
      </c>
      <c r="I13" s="239">
        <f t="shared" si="1"/>
        <v>5416.818181818182</v>
      </c>
      <c r="J13" s="136">
        <f t="shared" si="4"/>
        <v>5958.5000000000009</v>
      </c>
      <c r="K13" s="137">
        <f>'SEQ Apr 2023'!BB7</f>
        <v>0</v>
      </c>
      <c r="L13" s="137">
        <f>'SEQ Apr 2023'!BC7</f>
        <v>0</v>
      </c>
      <c r="M13" s="137">
        <f>'SEQ Apr 2023'!BD7</f>
        <v>0</v>
      </c>
      <c r="N13" s="137">
        <f>'SEQ Apr 2023'!BE7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5416.818181818182</v>
      </c>
      <c r="R13" s="240">
        <f t="shared" si="7"/>
        <v>5416.818181818182</v>
      </c>
      <c r="S13" s="136">
        <f t="shared" si="8"/>
        <v>5958.5000000000009</v>
      </c>
      <c r="T13" s="361">
        <f t="shared" si="8"/>
        <v>5958.5000000000009</v>
      </c>
      <c r="U13" s="346"/>
      <c r="V13" s="346"/>
      <c r="W13" s="346"/>
      <c r="X13" s="346"/>
      <c r="Y13" s="346"/>
      <c r="Z13" s="346"/>
      <c r="AA13" s="346"/>
      <c r="AB13" s="346"/>
      <c r="AC13" s="346"/>
      <c r="AD13" s="346"/>
      <c r="AE13" s="346"/>
      <c r="AF13" s="346"/>
      <c r="AG13" s="346"/>
      <c r="AH13" s="346"/>
      <c r="AI13" s="346"/>
      <c r="AJ13" s="346"/>
      <c r="AK13" s="346"/>
      <c r="AL13" s="346"/>
      <c r="AM13" s="346"/>
    </row>
    <row r="14" spans="1:39" ht="14" x14ac:dyDescent="0.15">
      <c r="A14" s="131" t="str">
        <f>'SEQ Apr 2023'!K8</f>
        <v>Simply Energy</v>
      </c>
      <c r="B14" s="132" t="str">
        <f>'SEQ Apr 2023'!L8</f>
        <v>Business Saver</v>
      </c>
      <c r="C14" s="133">
        <f>IF('SEQ Apr 2023'!BP8=0,91*'SEQ Apr 2023'!M8/100,(91*'SEQ Apr 2023'!M8/100)+'SEQ Apr 2023'!BP8/4)</f>
        <v>103.55799999999999</v>
      </c>
      <c r="D14" s="134">
        <f>IF('SEQ Apr 2023'!O8="",$C$5*'SEQ Apr 2023'!N8/100,IF($C$5&gt;='SEQ Apr 2023'!P8,('SEQ Apr 2023'!P8*'SEQ Apr 2023'!N8/100),($C$5*'SEQ Apr 2023'!N8/100)))</f>
        <v>1038.5416363636364</v>
      </c>
      <c r="E14" s="134">
        <f>IF(AND('SEQ Apr 2023'!P8&gt;0,'SEQ Apr 2023'!R8&gt;0),IF($C$5&lt;'SEQ Apr 2023'!P8,0,IF($C$5&lt;=('SEQ Apr 2023'!R8+'SEQ Apr 2023'!P8),(($C$5-'SEQ Apr 2023'!P8)*'SEQ Apr 2023'!Q8/100),(('SEQ Apr 2023'!R8)*'SEQ Apr 2023'!Q8/100))),0)</f>
        <v>0</v>
      </c>
      <c r="F14" s="134">
        <f>IF(AND('SEQ Apr 2023'!R8&gt;0,'SEQ Apr 2023'!T8&gt;0),IF(($C$5&lt;'SEQ Apr 2023'!T8),(0),($C$5-'SEQ Apr 2023'!T8)*'SEQ Apr 2023'!U8/100),IF(AND('SEQ Apr 2023'!R8&gt;0,'SEQ Apr 2023'!T8=""),IF(($C$5&lt;'SEQ Apr 2023'!R8+'SEQ Apr 2023'!P8),(0),(($C$5-('SEQ Apr 2023'!R8+'SEQ Apr 2023'!P8))*'SEQ Apr 2023'!S8/100)),IF(AND('SEQ Apr 2023'!P8&gt;0,'SEQ Apr 2023'!R8=""&gt;0),IF(($C$5&lt;'SEQ Apr 2023'!P8),(0),($C$5-'SEQ Apr 2023'!P8)*'SEQ Apr 2023'!Q8/100),0)))</f>
        <v>337.76472727272727</v>
      </c>
      <c r="G14" s="232">
        <f t="shared" si="3"/>
        <v>1479.8643636363636</v>
      </c>
      <c r="H14" s="239">
        <f t="shared" si="0"/>
        <v>5505.2254545454543</v>
      </c>
      <c r="I14" s="239">
        <f t="shared" si="1"/>
        <v>5919.4574545454543</v>
      </c>
      <c r="J14" s="136">
        <f t="shared" si="4"/>
        <v>6511.4032000000007</v>
      </c>
      <c r="K14" s="137">
        <f>'SEQ Apr 2023'!BB8</f>
        <v>6</v>
      </c>
      <c r="L14" s="137">
        <f>'SEQ Apr 2023'!BC8</f>
        <v>0</v>
      </c>
      <c r="M14" s="137">
        <f>'SEQ Apr 2023'!BD8</f>
        <v>0</v>
      </c>
      <c r="N14" s="137">
        <f>'SEQ Apr 2023'!BE8</f>
        <v>0</v>
      </c>
      <c r="O14" s="144" t="str">
        <f t="shared" si="5"/>
        <v>Guaranteed off bill</v>
      </c>
      <c r="P14" s="226" t="str">
        <f t="shared" si="2"/>
        <v>Exclusive</v>
      </c>
      <c r="Q14" s="240">
        <f t="shared" si="6"/>
        <v>5564.2900072727271</v>
      </c>
      <c r="R14" s="240">
        <f t="shared" si="7"/>
        <v>5564.2900072727271</v>
      </c>
      <c r="S14" s="136">
        <f t="shared" si="8"/>
        <v>6120.719008</v>
      </c>
      <c r="T14" s="361">
        <f t="shared" si="8"/>
        <v>6120.719008</v>
      </c>
      <c r="U14" s="346"/>
      <c r="V14" s="346"/>
      <c r="W14" s="346"/>
      <c r="X14" s="346"/>
      <c r="Y14" s="346"/>
      <c r="Z14" s="346"/>
      <c r="AA14" s="346"/>
      <c r="AB14" s="346"/>
      <c r="AC14" s="346"/>
      <c r="AD14" s="346"/>
      <c r="AE14" s="346"/>
      <c r="AF14" s="346"/>
      <c r="AG14" s="346"/>
      <c r="AH14" s="346"/>
      <c r="AI14" s="346"/>
      <c r="AJ14" s="346"/>
      <c r="AK14" s="346"/>
      <c r="AL14" s="346"/>
      <c r="AM14" s="346"/>
    </row>
    <row r="15" spans="1:39" ht="14" x14ac:dyDescent="0.15">
      <c r="A15" s="131" t="str">
        <f>'SEQ Apr 2023'!K9</f>
        <v>Alinta Energy</v>
      </c>
      <c r="B15" s="132" t="str">
        <f>'SEQ Apr 2023'!L9</f>
        <v>BusinessDeal</v>
      </c>
      <c r="C15" s="133">
        <f>IF('SEQ Apr 2023'!BP9=0,91*'SEQ Apr 2023'!M9/100,(91*'SEQ Apr 2023'!M9/100)+'SEQ Apr 2023'!BP9/4)</f>
        <v>108.07490909090906</v>
      </c>
      <c r="D15" s="134">
        <f>IF('SEQ Apr 2023'!O9="",$C$5*'SEQ Apr 2023'!N9/100,IF($C$5&gt;='SEQ Apr 2023'!P9,('SEQ Apr 2023'!P9*'SEQ Apr 2023'!N9/100),($C$5*'SEQ Apr 2023'!N9/100)))</f>
        <v>1208.181818181818</v>
      </c>
      <c r="E15" s="134">
        <f>IF(AND('SEQ Apr 2023'!P9&gt;0,'SEQ Apr 2023'!R9&gt;0),IF($C$5&lt;'SEQ Apr 2023'!P9,0,IF($C$5&lt;=('SEQ Apr 2023'!R9+'SEQ Apr 2023'!P9),(($C$5-'SEQ Apr 2023'!P9)*'SEQ Apr 2023'!Q9/100),(('SEQ Apr 2023'!R9)*'SEQ Apr 2023'!Q9/100))),0)</f>
        <v>0</v>
      </c>
      <c r="F15" s="134">
        <f>IF(AND('SEQ Apr 2023'!R9&gt;0,'SEQ Apr 2023'!T9&gt;0),IF(($C$5&lt;'SEQ Apr 2023'!T9),(0),($C$5-'SEQ Apr 2023'!T9)*'SEQ Apr 2023'!U9/100),IF(AND('SEQ Apr 2023'!R9&gt;0,'SEQ Apr 2023'!T9=""),IF(($C$5&lt;'SEQ Apr 2023'!R9+'SEQ Apr 2023'!P9),(0),(($C$5-('SEQ Apr 2023'!R9+'SEQ Apr 2023'!P9))*'SEQ Apr 2023'!S9/100)),IF(AND('SEQ Apr 2023'!P9&gt;0,'SEQ Apr 2023'!R9=""&gt;0),IF(($C$5&lt;'SEQ Apr 2023'!P9),(0),($C$5-'SEQ Apr 2023'!P9)*'SEQ Apr 2023'!Q9/100),0)))</f>
        <v>0</v>
      </c>
      <c r="G15" s="232">
        <f t="shared" si="3"/>
        <v>1316.2567272727272</v>
      </c>
      <c r="H15" s="239">
        <f t="shared" si="0"/>
        <v>4832.7272727272721</v>
      </c>
      <c r="I15" s="239">
        <f t="shared" si="1"/>
        <v>5265.0269090909087</v>
      </c>
      <c r="J15" s="136">
        <f t="shared" si="4"/>
        <v>5791.5295999999998</v>
      </c>
      <c r="K15" s="137">
        <f>'SEQ Apr 2023'!BB9</f>
        <v>0</v>
      </c>
      <c r="L15" s="137">
        <f>'SEQ Apr 2023'!BC9</f>
        <v>0</v>
      </c>
      <c r="M15" s="137">
        <f>'SEQ Apr 2023'!BD9</f>
        <v>0</v>
      </c>
      <c r="N15" s="137">
        <f>'SEQ Apr 2023'!BE9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5265.0269090909087</v>
      </c>
      <c r="R15" s="240">
        <f t="shared" si="7"/>
        <v>5265.0269090909087</v>
      </c>
      <c r="S15" s="136">
        <f t="shared" si="8"/>
        <v>5791.5295999999998</v>
      </c>
      <c r="T15" s="361">
        <f t="shared" si="8"/>
        <v>5791.5295999999998</v>
      </c>
      <c r="U15" s="346"/>
      <c r="V15" s="346"/>
      <c r="W15" s="346"/>
      <c r="X15" s="346"/>
      <c r="Y15" s="346"/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  <c r="AL15" s="346"/>
      <c r="AM15" s="346"/>
    </row>
    <row r="16" spans="1:39" ht="14" x14ac:dyDescent="0.15">
      <c r="A16" s="131" t="str">
        <f>'SEQ Apr 2023'!K10</f>
        <v>Amber Electric</v>
      </c>
      <c r="B16" s="132" t="str">
        <f>'SEQ Apr 2023'!L10</f>
        <v>Small Business</v>
      </c>
      <c r="C16" s="133">
        <f>IF('SEQ Apr 2023'!BP10=0,91*'SEQ Apr 2023'!M10/100,(91*'SEQ Apr 2023'!M10/100)+'SEQ Apr 2023'!BP10/4)</f>
        <v>155.26299999999998</v>
      </c>
      <c r="D16" s="134">
        <f>IF('SEQ Apr 2023'!O10="",$C$5*'SEQ Apr 2023'!N10/100,IF($C$5&gt;='SEQ Apr 2023'!P10,('SEQ Apr 2023'!P10*'SEQ Apr 2023'!N10/100),($C$5*'SEQ Apr 2023'!N10/100)))</f>
        <v>727.80708000000004</v>
      </c>
      <c r="E16" s="134">
        <f>IF(AND('SEQ Apr 2023'!P10&gt;0,'SEQ Apr 2023'!R10&gt;0),IF($C$5&lt;'SEQ Apr 2023'!P10,0,IF($C$5&lt;=('SEQ Apr 2023'!R10+'SEQ Apr 2023'!P10),(($C$5-'SEQ Apr 2023'!P10)*'SEQ Apr 2023'!Q10/100),(('SEQ Apr 2023'!R10)*'SEQ Apr 2023'!Q10/100))),0)</f>
        <v>0</v>
      </c>
      <c r="F16" s="134">
        <f>IF(AND('SEQ Apr 2023'!R10&gt;0,'SEQ Apr 2023'!T10&gt;0),IF(($C$5&lt;'SEQ Apr 2023'!T10),(0),($C$5-'SEQ Apr 2023'!T10)*'SEQ Apr 2023'!U10/100),IF(AND('SEQ Apr 2023'!R10&gt;0,'SEQ Apr 2023'!T10=""),IF(($C$5&lt;'SEQ Apr 2023'!R10+'SEQ Apr 2023'!P10),(0),(($C$5-('SEQ Apr 2023'!R10+'SEQ Apr 2023'!P10))*'SEQ Apr 2023'!S10/100)),IF(AND('SEQ Apr 2023'!P10&gt;0,'SEQ Apr 2023'!R10=""&gt;0),IF(($C$5&lt;'SEQ Apr 2023'!P10),(0),($C$5-'SEQ Apr 2023'!P10)*'SEQ Apr 2023'!Q10/100),0)))</f>
        <v>907.71861999999976</v>
      </c>
      <c r="G16" s="232">
        <f t="shared" si="3"/>
        <v>1790.7886999999996</v>
      </c>
      <c r="H16" s="239">
        <f t="shared" si="0"/>
        <v>6542.1027999999988</v>
      </c>
      <c r="I16" s="239">
        <f t="shared" si="1"/>
        <v>7163.1547999999984</v>
      </c>
      <c r="J16" s="136">
        <f t="shared" si="4"/>
        <v>7879.4702799999986</v>
      </c>
      <c r="K16" s="137">
        <f>'SEQ Apr 2023'!BB10</f>
        <v>0</v>
      </c>
      <c r="L16" s="137">
        <f>'SEQ Apr 2023'!BC10</f>
        <v>0</v>
      </c>
      <c r="M16" s="137">
        <f>'SEQ Apr 2023'!BD10</f>
        <v>0</v>
      </c>
      <c r="N16" s="137">
        <f>'SEQ Apr 2023'!BE10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7163.1547999999984</v>
      </c>
      <c r="R16" s="240">
        <f t="shared" si="7"/>
        <v>7163.1547999999984</v>
      </c>
      <c r="S16" s="136">
        <f t="shared" si="8"/>
        <v>7879.4702799999986</v>
      </c>
      <c r="T16" s="361">
        <f t="shared" si="8"/>
        <v>7879.4702799999986</v>
      </c>
      <c r="U16" s="346"/>
      <c r="V16" s="346"/>
      <c r="W16" s="346"/>
      <c r="X16" s="346"/>
      <c r="Y16" s="346"/>
      <c r="Z16" s="346"/>
      <c r="AA16" s="346"/>
      <c r="AB16" s="346"/>
      <c r="AC16" s="346"/>
      <c r="AD16" s="346"/>
      <c r="AE16" s="346"/>
      <c r="AF16" s="346"/>
      <c r="AG16" s="346"/>
      <c r="AH16" s="346"/>
      <c r="AI16" s="346"/>
      <c r="AJ16" s="346"/>
      <c r="AK16" s="346"/>
      <c r="AL16" s="346"/>
      <c r="AM16" s="346"/>
    </row>
    <row r="17" spans="1:39" ht="14" x14ac:dyDescent="0.15">
      <c r="A17" s="131" t="str">
        <f>'SEQ Apr 2023'!K11</f>
        <v>Red Energy</v>
      </c>
      <c r="B17" s="132" t="str">
        <f>'SEQ Apr 2023'!L11</f>
        <v>Red Business Saver</v>
      </c>
      <c r="C17" s="133">
        <f>IF('SEQ Apr 2023'!BP11=0,91*'SEQ Apr 2023'!M11/100,(91*'SEQ Apr 2023'!M11/100)+'SEQ Apr 2023'!BP11/4)</f>
        <v>123.75999999999998</v>
      </c>
      <c r="D17" s="134">
        <f>IF('SEQ Apr 2023'!O11="",$C$5*'SEQ Apr 2023'!N11/100,IF($C$5&gt;='SEQ Apr 2023'!P11,('SEQ Apr 2023'!P11*'SEQ Apr 2023'!N11/100),($C$5*'SEQ Apr 2023'!N11/100)))</f>
        <v>1312.7272727272727</v>
      </c>
      <c r="E17" s="134">
        <f>IF(AND('SEQ Apr 2023'!P11&gt;0,'SEQ Apr 2023'!R11&gt;0),IF($C$5&lt;'SEQ Apr 2023'!P11,0,IF($C$5&lt;=('SEQ Apr 2023'!R11+'SEQ Apr 2023'!P11),(($C$5-'SEQ Apr 2023'!P11)*'SEQ Apr 2023'!Q11/100),(('SEQ Apr 2023'!R11)*'SEQ Apr 2023'!Q11/100))),0)</f>
        <v>0</v>
      </c>
      <c r="F17" s="134">
        <f>IF(AND('SEQ Apr 2023'!R11&gt;0,'SEQ Apr 2023'!T11&gt;0),IF(($C$5&lt;'SEQ Apr 2023'!T11),(0),($C$5-'SEQ Apr 2023'!T11)*'SEQ Apr 2023'!U11/100),IF(AND('SEQ Apr 2023'!R11&gt;0,'SEQ Apr 2023'!T11=""),IF(($C$5&lt;'SEQ Apr 2023'!R11+'SEQ Apr 2023'!P11),(0),(($C$5-('SEQ Apr 2023'!R11+'SEQ Apr 2023'!P11))*'SEQ Apr 2023'!S11/100)),IF(AND('SEQ Apr 2023'!P11&gt;0,'SEQ Apr 2023'!R11=""&gt;0),IF(($C$5&lt;'SEQ Apr 2023'!P11),(0),($C$5-'SEQ Apr 2023'!P11)*'SEQ Apr 2023'!Q11/100),0)))</f>
        <v>0</v>
      </c>
      <c r="G17" s="232">
        <f t="shared" si="3"/>
        <v>1436.4872727272727</v>
      </c>
      <c r="H17" s="239">
        <f t="shared" si="0"/>
        <v>5250.909090909091</v>
      </c>
      <c r="I17" s="239">
        <f t="shared" si="1"/>
        <v>5745.949090909091</v>
      </c>
      <c r="J17" s="136">
        <f t="shared" si="4"/>
        <v>6320.5440000000008</v>
      </c>
      <c r="K17" s="137">
        <f>'SEQ Apr 2023'!BB11</f>
        <v>0</v>
      </c>
      <c r="L17" s="137">
        <f>'SEQ Apr 2023'!BC11</f>
        <v>0</v>
      </c>
      <c r="M17" s="137">
        <f>'SEQ Apr 2023'!BD11</f>
        <v>0</v>
      </c>
      <c r="N17" s="137">
        <f>'SEQ Apr 2023'!BE11</f>
        <v>0</v>
      </c>
      <c r="O17" s="144" t="str">
        <f t="shared" si="5"/>
        <v>No discount</v>
      </c>
      <c r="P17" s="226" t="str">
        <f t="shared" si="2"/>
        <v>Inclusive</v>
      </c>
      <c r="Q17" s="240">
        <f t="shared" si="6"/>
        <v>5745.949090909091</v>
      </c>
      <c r="R17" s="240">
        <f t="shared" si="7"/>
        <v>5745.949090909091</v>
      </c>
      <c r="S17" s="136">
        <f t="shared" si="8"/>
        <v>6320.5440000000008</v>
      </c>
      <c r="T17" s="361">
        <f t="shared" si="8"/>
        <v>6320.5440000000008</v>
      </c>
      <c r="U17" s="346"/>
      <c r="V17" s="346"/>
      <c r="W17" s="346"/>
      <c r="X17" s="346"/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  <c r="AL17" s="346"/>
      <c r="AM17" s="346"/>
    </row>
    <row r="18" spans="1:39" ht="14" x14ac:dyDescent="0.15">
      <c r="A18" s="131" t="str">
        <f>'SEQ Apr 2023'!K12</f>
        <v>CovaU</v>
      </c>
      <c r="B18" s="132" t="str">
        <f>'SEQ Apr 2023'!L12</f>
        <v>Freedom</v>
      </c>
      <c r="C18" s="133">
        <f>IF('SEQ Apr 2023'!BP12=0,91*'SEQ Apr 2023'!M12/100,(91*'SEQ Apr 2023'!M12/100)+'SEQ Apr 2023'!BP12/4)</f>
        <v>134.47318181818181</v>
      </c>
      <c r="D18" s="134">
        <f>IF('SEQ Apr 2023'!O12="",$C$5*'SEQ Apr 2023'!N12/100,IF($C$5&gt;='SEQ Apr 2023'!P12,('SEQ Apr 2023'!P12*'SEQ Apr 2023'!N12/100),($C$5*'SEQ Apr 2023'!N12/100)))</f>
        <v>1421.8181818181818</v>
      </c>
      <c r="E18" s="134">
        <f>IF(AND('SEQ Apr 2023'!P12&gt;0,'SEQ Apr 2023'!R12&gt;0),IF($C$5&lt;'SEQ Apr 2023'!P12,0,IF($C$5&lt;=('SEQ Apr 2023'!R12+'SEQ Apr 2023'!P12),(($C$5-'SEQ Apr 2023'!P12)*'SEQ Apr 2023'!Q12/100),(('SEQ Apr 2023'!R12)*'SEQ Apr 2023'!Q12/100))),0)</f>
        <v>0</v>
      </c>
      <c r="F18" s="134">
        <f>IF(AND('SEQ Apr 2023'!R12&gt;0,'SEQ Apr 2023'!T12&gt;0),IF(($C$5&lt;'SEQ Apr 2023'!T12),(0),($C$5-'SEQ Apr 2023'!T12)*'SEQ Apr 2023'!U12/100),IF(AND('SEQ Apr 2023'!R12&gt;0,'SEQ Apr 2023'!T12=""),IF(($C$5&lt;'SEQ Apr 2023'!R12+'SEQ Apr 2023'!P12),(0),(($C$5-('SEQ Apr 2023'!R12+'SEQ Apr 2023'!P12))*'SEQ Apr 2023'!S12/100)),IF(AND('SEQ Apr 2023'!P12&gt;0,'SEQ Apr 2023'!R12=""&gt;0),IF(($C$5&lt;'SEQ Apr 2023'!P12),(0),($C$5-'SEQ Apr 2023'!P12)*'SEQ Apr 2023'!Q12/100),0)))</f>
        <v>0</v>
      </c>
      <c r="G18" s="232">
        <f t="shared" ref="G18" si="9">SUM(C18:F18)</f>
        <v>1556.2913636363635</v>
      </c>
      <c r="H18" s="239">
        <f t="shared" si="0"/>
        <v>5687.272727272727</v>
      </c>
      <c r="I18" s="239">
        <f t="shared" si="1"/>
        <v>6225.1654545454539</v>
      </c>
      <c r="J18" s="136">
        <f t="shared" si="4"/>
        <v>6847.6819999999998</v>
      </c>
      <c r="K18" s="137">
        <f>'SEQ Apr 2023'!BB12</f>
        <v>0</v>
      </c>
      <c r="L18" s="137">
        <f>'SEQ Apr 2023'!BC12</f>
        <v>0</v>
      </c>
      <c r="M18" s="137">
        <f>'SEQ Apr 2023'!BD12</f>
        <v>0</v>
      </c>
      <c r="N18" s="137">
        <f>'SEQ Apr 2023'!BE12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6225.1654545454539</v>
      </c>
      <c r="R18" s="240">
        <f t="shared" si="7"/>
        <v>6225.1654545454539</v>
      </c>
      <c r="S18" s="136">
        <f t="shared" si="8"/>
        <v>6847.6819999999998</v>
      </c>
      <c r="T18" s="361">
        <f t="shared" si="8"/>
        <v>6847.6819999999998</v>
      </c>
      <c r="U18" s="346"/>
      <c r="V18" s="346"/>
      <c r="W18" s="346"/>
      <c r="X18" s="346"/>
      <c r="Y18" s="346"/>
      <c r="Z18" s="346"/>
      <c r="AA18" s="346"/>
      <c r="AB18" s="346"/>
      <c r="AC18" s="346"/>
      <c r="AD18" s="346"/>
      <c r="AE18" s="346"/>
      <c r="AF18" s="346"/>
      <c r="AG18" s="346"/>
      <c r="AH18" s="346"/>
      <c r="AI18" s="346"/>
      <c r="AJ18" s="346"/>
      <c r="AK18" s="346"/>
      <c r="AL18" s="346"/>
      <c r="AM18" s="346"/>
    </row>
    <row r="19" spans="1:39" ht="14" x14ac:dyDescent="0.15">
      <c r="A19" s="131" t="str">
        <f>'SEQ Apr 2023'!K13</f>
        <v>ReAmped Energy</v>
      </c>
      <c r="B19" s="132" t="str">
        <f>'SEQ Apr 2023'!L13</f>
        <v>Business</v>
      </c>
      <c r="C19" s="133">
        <f>IF('SEQ Apr 2023'!BP13=0,91*'SEQ Apr 2023'!M13/100,(91*'SEQ Apr 2023'!M13/100)+'SEQ Apr 2023'!BP13/4)</f>
        <v>137.70781818181817</v>
      </c>
      <c r="D19" s="134">
        <f>IF('SEQ Apr 2023'!O13="",$C$5*'SEQ Apr 2023'!N13/100,IF($C$5&gt;='SEQ Apr 2023'!P13,('SEQ Apr 2023'!P13*'SEQ Apr 2023'!N13/100),($C$5*'SEQ Apr 2023'!N13/100)))</f>
        <v>1959.5454545454545</v>
      </c>
      <c r="E19" s="134">
        <f>IF(AND('SEQ Apr 2023'!P13&gt;0,'SEQ Apr 2023'!R13&gt;0),IF($C$5&lt;'SEQ Apr 2023'!P13,0,IF($C$5&lt;=('SEQ Apr 2023'!R13+'SEQ Apr 2023'!P13),(($C$5-'SEQ Apr 2023'!P13)*'SEQ Apr 2023'!Q13/100),(('SEQ Apr 2023'!R13)*'SEQ Apr 2023'!Q13/100))),0)</f>
        <v>0</v>
      </c>
      <c r="F19" s="134">
        <f>IF(AND('SEQ Apr 2023'!R13&gt;0,'SEQ Apr 2023'!T13&gt;0),IF(($C$5&lt;'SEQ Apr 2023'!T13),(0),($C$5-'SEQ Apr 2023'!T13)*'SEQ Apr 2023'!U13/100),IF(AND('SEQ Apr 2023'!R13&gt;0,'SEQ Apr 2023'!T13=""),IF(($C$5&lt;'SEQ Apr 2023'!R13+'SEQ Apr 2023'!P13),(0),(($C$5-('SEQ Apr 2023'!R13+'SEQ Apr 2023'!P13))*'SEQ Apr 2023'!S13/100)),IF(AND('SEQ Apr 2023'!P13&gt;0,'SEQ Apr 2023'!R13=""&gt;0),IF(($C$5&lt;'SEQ Apr 2023'!P13),(0),($C$5-'SEQ Apr 2023'!P13)*'SEQ Apr 2023'!Q13/100),0)))</f>
        <v>0</v>
      </c>
      <c r="G19" s="232">
        <f t="shared" ref="G19" si="10">SUM(C19:F19)</f>
        <v>2097.2532727272728</v>
      </c>
      <c r="H19" s="239">
        <f t="shared" si="0"/>
        <v>7838.1818181818189</v>
      </c>
      <c r="I19" s="239">
        <f t="shared" si="1"/>
        <v>8389.0130909090913</v>
      </c>
      <c r="J19" s="136">
        <f t="shared" si="4"/>
        <v>9227.9144000000015</v>
      </c>
      <c r="K19" s="137">
        <f>'SEQ Apr 2023'!BB13</f>
        <v>0</v>
      </c>
      <c r="L19" s="137">
        <f>'SEQ Apr 2023'!BC13</f>
        <v>0</v>
      </c>
      <c r="M19" s="137">
        <f>'SEQ Apr 2023'!BD13</f>
        <v>0</v>
      </c>
      <c r="N19" s="137">
        <f>'SEQ Apr 2023'!BE13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8389.0130909090913</v>
      </c>
      <c r="R19" s="240">
        <f t="shared" si="7"/>
        <v>8389.0130909090913</v>
      </c>
      <c r="S19" s="136">
        <f t="shared" si="8"/>
        <v>9227.9144000000015</v>
      </c>
      <c r="T19" s="361">
        <f t="shared" si="8"/>
        <v>9227.9144000000015</v>
      </c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</row>
    <row r="20" spans="1:39" ht="14" x14ac:dyDescent="0.15">
      <c r="A20" s="131" t="str">
        <f>'SEQ Apr 2023'!K14</f>
        <v>Sumo Power</v>
      </c>
      <c r="B20" s="132" t="str">
        <f>'SEQ Apr 2023'!L14</f>
        <v>Freedom Business</v>
      </c>
      <c r="C20" s="133">
        <f>IF('SEQ Apr 2023'!BP14=0,91*'SEQ Apr 2023'!M14/100,(91*'SEQ Apr 2023'!M14/100)+'SEQ Apr 2023'!BP14/4)</f>
        <v>109.19999999999999</v>
      </c>
      <c r="D20" s="134">
        <f>IF('SEQ Apr 2023'!O14="",$C$5*'SEQ Apr 2023'!N14/100,IF($C$5&gt;='SEQ Apr 2023'!P14,('SEQ Apr 2023'!P14*'SEQ Apr 2023'!N14/100),($C$5*'SEQ Apr 2023'!N14/100)))</f>
        <v>1224.9999999999998</v>
      </c>
      <c r="E20" s="134">
        <f>IF(AND('SEQ Apr 2023'!P14&gt;0,'SEQ Apr 2023'!R14&gt;0),IF($C$5&lt;'SEQ Apr 2023'!P14,0,IF($C$5&lt;=('SEQ Apr 2023'!R14+'SEQ Apr 2023'!P14),(($C$5-'SEQ Apr 2023'!P14)*'SEQ Apr 2023'!Q14/100),(('SEQ Apr 2023'!R14)*'SEQ Apr 2023'!Q14/100))),0)</f>
        <v>0</v>
      </c>
      <c r="F20" s="134">
        <f>IF(AND('SEQ Apr 2023'!R14&gt;0,'SEQ Apr 2023'!T14&gt;0),IF(($C$5&lt;'SEQ Apr 2023'!T14),(0),($C$5-'SEQ Apr 2023'!T14)*'SEQ Apr 2023'!U14/100),IF(AND('SEQ Apr 2023'!R14&gt;0,'SEQ Apr 2023'!T14=""),IF(($C$5&lt;'SEQ Apr 2023'!R14+'SEQ Apr 2023'!P14),(0),(($C$5-('SEQ Apr 2023'!R14+'SEQ Apr 2023'!P14))*'SEQ Apr 2023'!S14/100)),IF(AND('SEQ Apr 2023'!P14&gt;0,'SEQ Apr 2023'!R14=""&gt;0),IF(($C$5&lt;'SEQ Apr 2023'!P14),(0),($C$5-'SEQ Apr 2023'!P14)*'SEQ Apr 2023'!Q14/100),0)))</f>
        <v>0</v>
      </c>
      <c r="G20" s="232">
        <f t="shared" ref="G20" si="11">SUM(C20:F20)</f>
        <v>1334.1999999999998</v>
      </c>
      <c r="H20" s="239">
        <f t="shared" si="0"/>
        <v>4899.9999999999991</v>
      </c>
      <c r="I20" s="239">
        <f t="shared" si="1"/>
        <v>5336.7999999999993</v>
      </c>
      <c r="J20" s="136">
        <f t="shared" si="4"/>
        <v>5870.48</v>
      </c>
      <c r="K20" s="137">
        <f>'SEQ Apr 2023'!BB14</f>
        <v>0</v>
      </c>
      <c r="L20" s="137">
        <f>'SEQ Apr 2023'!BC14</f>
        <v>0</v>
      </c>
      <c r="M20" s="137">
        <f>'SEQ Apr 2023'!BD14</f>
        <v>0</v>
      </c>
      <c r="N20" s="137">
        <f>'SEQ Apr 2023'!BE14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5336.7999999999993</v>
      </c>
      <c r="R20" s="240">
        <f t="shared" si="7"/>
        <v>5336.7999999999993</v>
      </c>
      <c r="S20" s="136">
        <f t="shared" si="8"/>
        <v>5870.48</v>
      </c>
      <c r="T20" s="361">
        <f t="shared" si="8"/>
        <v>5870.48</v>
      </c>
      <c r="U20" s="346"/>
      <c r="V20" s="346"/>
      <c r="W20" s="346"/>
      <c r="X20" s="346"/>
      <c r="Y20" s="346"/>
      <c r="Z20" s="346"/>
      <c r="AA20" s="346"/>
      <c r="AB20" s="346"/>
      <c r="AC20" s="346"/>
      <c r="AD20" s="346"/>
      <c r="AE20" s="346"/>
      <c r="AF20" s="346"/>
      <c r="AG20" s="346"/>
      <c r="AH20" s="346"/>
      <c r="AI20" s="346"/>
      <c r="AJ20" s="346"/>
      <c r="AK20" s="346"/>
      <c r="AL20" s="346"/>
      <c r="AM20" s="346"/>
    </row>
    <row r="21" spans="1:39" ht="14" x14ac:dyDescent="0.15">
      <c r="A21" s="131" t="str">
        <f>'SEQ Apr 2023'!K15</f>
        <v>Momentum Energy</v>
      </c>
      <c r="B21" s="132" t="str">
        <f>'SEQ Apr 2023'!L15</f>
        <v>Thrifty Business</v>
      </c>
      <c r="C21" s="133">
        <f>IF('SEQ Apr 2023'!BP15=0,91*'SEQ Apr 2023'!M15/100,(91*'SEQ Apr 2023'!M15/100)+'SEQ Apr 2023'!BP15/4)</f>
        <v>126.581</v>
      </c>
      <c r="D21" s="134">
        <f>IF('SEQ Apr 2023'!O15="",$C$5*'SEQ Apr 2023'!N15/100,IF($C$5&gt;='SEQ Apr 2023'!P15,('SEQ Apr 2023'!P15*'SEQ Apr 2023'!N15/100),($C$5*'SEQ Apr 2023'!N15/100)))</f>
        <v>1169.9999999999998</v>
      </c>
      <c r="E21" s="134">
        <f>IF(AND('SEQ Apr 2023'!P15&gt;0,'SEQ Apr 2023'!R15&gt;0),IF($C$5&lt;'SEQ Apr 2023'!P15,0,IF($C$5&lt;=('SEQ Apr 2023'!R15+'SEQ Apr 2023'!P15),(($C$5-'SEQ Apr 2023'!P15)*'SEQ Apr 2023'!Q15/100),(('SEQ Apr 2023'!R15)*'SEQ Apr 2023'!Q15/100))),0)</f>
        <v>0</v>
      </c>
      <c r="F21" s="134">
        <f>IF(AND('SEQ Apr 2023'!R15&gt;0,'SEQ Apr 2023'!T15&gt;0),IF(($C$5&lt;'SEQ Apr 2023'!T15),(0),($C$5-'SEQ Apr 2023'!T15)*'SEQ Apr 2023'!U15/100),IF(AND('SEQ Apr 2023'!R15&gt;0,'SEQ Apr 2023'!T15=""),IF(($C$5&lt;'SEQ Apr 2023'!R15+'SEQ Apr 2023'!P15),(0),(($C$5-('SEQ Apr 2023'!R15+'SEQ Apr 2023'!P15))*'SEQ Apr 2023'!S15/100)),IF(AND('SEQ Apr 2023'!P15&gt;0,'SEQ Apr 2023'!R15=""&gt;0),IF(($C$5&lt;'SEQ Apr 2023'!P15),(0),($C$5-'SEQ Apr 2023'!P15)*'SEQ Apr 2023'!Q15/100),0)))</f>
        <v>0</v>
      </c>
      <c r="G21" s="232">
        <f t="shared" ref="G21:G22" si="12">SUM(C21:F21)</f>
        <v>1296.5809999999997</v>
      </c>
      <c r="H21" s="239">
        <f t="shared" ref="H21:H22" si="13">(G21-C21)*4</f>
        <v>4679.9999999999991</v>
      </c>
      <c r="I21" s="239">
        <f t="shared" ref="I21:I22" si="14">G21*4</f>
        <v>5186.3239999999987</v>
      </c>
      <c r="J21" s="136">
        <f t="shared" ref="J21:J22" si="15">I21*1.1</f>
        <v>5704.9563999999991</v>
      </c>
      <c r="K21" s="137">
        <f>'SEQ Apr 2023'!BB15</f>
        <v>0</v>
      </c>
      <c r="L21" s="137">
        <f>'SEQ Apr 2023'!BC15</f>
        <v>0</v>
      </c>
      <c r="M21" s="137">
        <f>'SEQ Apr 2023'!BD15</f>
        <v>0</v>
      </c>
      <c r="N21" s="137">
        <f>'SEQ Apr 2023'!BE15</f>
        <v>0</v>
      </c>
      <c r="O21" s="144" t="str">
        <f t="shared" ref="O21:O22" si="16">IF(SUM(K21:N21)=0,"No discount",IF(K21&gt;0,"Guaranteed off bill",IF(L21&gt;0,"Guaranteed off usage",IF(M21&gt;0,"Pay-on-time off bill","Pay-on-time off usage"))))</f>
        <v>No discount</v>
      </c>
      <c r="P21" s="226" t="str">
        <f t="shared" ref="P21:P22" si="17">IF(OR(A21="Origin Energy",A21="Red Energy",A21="Powershop"),"Inclusive","Exclusive")</f>
        <v>Exclusive</v>
      </c>
      <c r="Q21" s="240">
        <f t="shared" ref="Q21:Q22" si="18">IF(AND(O21="Guaranteed off bill",P21="Inclusive"),((I21*1.1)-((I21*1.1)*K21/100))/1.1,IF(AND(O21="Guaranteed off usage",P21="Inclusive"),((I21*1.1)-((H21*1.1)*L21/100))/1.1,IF(AND(O21="Guaranteed off bill",P21="Exclusive"),I21-(I21*K21/100),IF(AND(O21="Guaranteed off usage",P21="Exclusive"),I21-(H21*L21/100),IF(P21="Inclusive",((I21*1.1))/1.1,I21)))))</f>
        <v>5186.3239999999987</v>
      </c>
      <c r="R21" s="240">
        <f t="shared" ref="R21:R22" si="19">IF(AND(O21="Pay-on-time off bill",P21="Inclusive"),((Q21*1.1)-((Q21*1.1)*M21/100))/1.1,IF(AND(O21="Pay-on-time off usage",P21="Inclusive"),((Q21*1.1)-((H21*1.1)*N21/100))/1.1,IF(AND(O21="Pay-on-time off bill",P21="Exclusive"),Q21-(Q21*M21/100),IF(AND(O21="Pay-on-time off usage",P21="Exclusive"),Q21-(H21*N21/100),IF(P21="Inclusive",((Q21*1.1))/1.1,Q21)))))</f>
        <v>5186.3239999999987</v>
      </c>
      <c r="S21" s="136">
        <f t="shared" ref="S21:S22" si="20">Q21*1.1</f>
        <v>5704.9563999999991</v>
      </c>
      <c r="T21" s="361">
        <f t="shared" ref="T21:T22" si="21">R21*1.1</f>
        <v>5704.9563999999991</v>
      </c>
      <c r="U21" s="346"/>
      <c r="V21" s="346"/>
      <c r="W21" s="346"/>
      <c r="X21" s="346"/>
      <c r="Y21" s="346"/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  <c r="AL21" s="346"/>
      <c r="AM21" s="346"/>
    </row>
    <row r="22" spans="1:39" ht="15" thickBot="1" x14ac:dyDescent="0.2">
      <c r="A22" s="148" t="str">
        <f>'SEQ Apr 2023'!K16</f>
        <v>Blue NRG</v>
      </c>
      <c r="B22" s="149" t="str">
        <f>'SEQ Apr 2023'!L16</f>
        <v>Biz Star</v>
      </c>
      <c r="C22" s="166">
        <f>IF('SEQ Apr 2023'!BP16=0,91*'SEQ Apr 2023'!M16/100,(91*'SEQ Apr 2023'!M16/100)+'SEQ Apr 2023'!BP16/4)</f>
        <v>78.011818181818171</v>
      </c>
      <c r="D22" s="173">
        <f>IF('SEQ Apr 2023'!O16="",$C$5*'SEQ Apr 2023'!N16/100,IF($C$5&gt;='SEQ Apr 2023'!P16,('SEQ Apr 2023'!P16*'SEQ Apr 2023'!N16/100),($C$5*'SEQ Apr 2023'!N16/100)))</f>
        <v>1265.909090909091</v>
      </c>
      <c r="E22" s="173">
        <f>IF(AND('SEQ Apr 2023'!P16&gt;0,'SEQ Apr 2023'!R16&gt;0),IF($C$5&lt;'SEQ Apr 2023'!P16,0,IF($C$5&lt;=('SEQ Apr 2023'!R16+'SEQ Apr 2023'!P16),(($C$5-'SEQ Apr 2023'!P16)*'SEQ Apr 2023'!Q16/100),(('SEQ Apr 2023'!R16)*'SEQ Apr 2023'!Q16/100))),0)</f>
        <v>0</v>
      </c>
      <c r="F22" s="173">
        <f>IF(AND('SEQ Apr 2023'!R16&gt;0,'SEQ Apr 2023'!T16&gt;0),IF(($C$5&lt;'SEQ Apr 2023'!T16),(0),($C$5-'SEQ Apr 2023'!T16)*'SEQ Apr 2023'!U16/100),IF(AND('SEQ Apr 2023'!R16&gt;0,'SEQ Apr 2023'!T16=""),IF(($C$5&lt;'SEQ Apr 2023'!R16+'SEQ Apr 2023'!P16),(0),(($C$5-('SEQ Apr 2023'!R16+'SEQ Apr 2023'!P16))*'SEQ Apr 2023'!S16/100)),IF(AND('SEQ Apr 2023'!P16&gt;0,'SEQ Apr 2023'!R16=""&gt;0),IF(($C$5&lt;'SEQ Apr 2023'!P16),(0),($C$5-'SEQ Apr 2023'!P16)*'SEQ Apr 2023'!Q16/100),0)))</f>
        <v>0</v>
      </c>
      <c r="G22" s="234">
        <f t="shared" si="12"/>
        <v>1343.9209090909092</v>
      </c>
      <c r="H22" s="241">
        <f t="shared" si="13"/>
        <v>5063.636363636364</v>
      </c>
      <c r="I22" s="241">
        <f t="shared" si="14"/>
        <v>5375.6836363636367</v>
      </c>
      <c r="J22" s="168">
        <f t="shared" si="15"/>
        <v>5913.2520000000004</v>
      </c>
      <c r="K22" s="153">
        <f>'SEQ Apr 2023'!BB16</f>
        <v>0</v>
      </c>
      <c r="L22" s="153">
        <f>'SEQ Apr 2023'!BC16</f>
        <v>0</v>
      </c>
      <c r="M22" s="153">
        <f>'SEQ Apr 2023'!BD16</f>
        <v>0</v>
      </c>
      <c r="N22" s="153">
        <f>'SEQ Apr 2023'!BE16</f>
        <v>0</v>
      </c>
      <c r="O22" s="154" t="str">
        <f t="shared" si="16"/>
        <v>No discount</v>
      </c>
      <c r="P22" s="227" t="str">
        <f t="shared" si="17"/>
        <v>Exclusive</v>
      </c>
      <c r="Q22" s="244">
        <f t="shared" si="18"/>
        <v>5375.6836363636367</v>
      </c>
      <c r="R22" s="244">
        <f t="shared" si="19"/>
        <v>5375.6836363636367</v>
      </c>
      <c r="S22" s="168">
        <f t="shared" si="20"/>
        <v>5913.2520000000004</v>
      </c>
      <c r="T22" s="362">
        <f t="shared" si="21"/>
        <v>5913.2520000000004</v>
      </c>
      <c r="U22" s="346"/>
      <c r="V22" s="346"/>
      <c r="W22" s="346"/>
      <c r="X22" s="346"/>
      <c r="Y22" s="346"/>
      <c r="Z22" s="346"/>
      <c r="AA22" s="346"/>
      <c r="AB22" s="346"/>
      <c r="AC22" s="346"/>
      <c r="AD22" s="346"/>
      <c r="AE22" s="346"/>
      <c r="AF22" s="346"/>
      <c r="AG22" s="346"/>
      <c r="AH22" s="346"/>
      <c r="AI22" s="346"/>
      <c r="AJ22" s="346"/>
      <c r="AK22" s="346"/>
      <c r="AL22" s="346"/>
      <c r="AM22" s="346"/>
    </row>
    <row r="23" spans="1:39" ht="14" x14ac:dyDescent="0.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  <c r="AD23" s="346"/>
      <c r="AE23" s="346"/>
      <c r="AF23" s="346"/>
      <c r="AG23" s="346"/>
      <c r="AH23" s="346"/>
      <c r="AI23" s="346"/>
      <c r="AJ23" s="346"/>
      <c r="AK23" s="346"/>
      <c r="AL23" s="346"/>
      <c r="AM23" s="346"/>
    </row>
    <row r="24" spans="1:39" ht="15" thickBot="1" x14ac:dyDescent="0.2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  <c r="AL24" s="346"/>
      <c r="AM24" s="346"/>
    </row>
    <row r="25" spans="1:39" ht="14" x14ac:dyDescent="0.15">
      <c r="A25" s="72" t="s">
        <v>265</v>
      </c>
      <c r="B25" s="73"/>
      <c r="C25" s="73"/>
      <c r="D25" s="86"/>
      <c r="E25" s="86"/>
      <c r="F25" s="86"/>
      <c r="G25" s="87"/>
      <c r="H25" s="87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4"/>
      <c r="U25" s="346"/>
      <c r="V25" s="346"/>
      <c r="W25" s="346"/>
      <c r="X25" s="346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  <c r="AL25" s="346"/>
      <c r="AM25" s="346"/>
    </row>
    <row r="26" spans="1:39" ht="14" x14ac:dyDescent="0.15">
      <c r="A26" s="75" t="s">
        <v>198</v>
      </c>
      <c r="B26" s="47"/>
      <c r="C26" s="91">
        <v>5000</v>
      </c>
      <c r="D26" s="88"/>
      <c r="E26" s="88"/>
      <c r="F26" s="88"/>
      <c r="G26" s="89"/>
      <c r="H26" s="89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76"/>
      <c r="U26" s="346"/>
      <c r="V26" s="346"/>
      <c r="W26" s="346"/>
      <c r="X26" s="346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</row>
    <row r="27" spans="1:39" ht="14" x14ac:dyDescent="0.15">
      <c r="A27" s="75" t="s">
        <v>266</v>
      </c>
      <c r="B27" s="47"/>
      <c r="C27" s="92">
        <v>0.7</v>
      </c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76"/>
      <c r="U27" s="346"/>
      <c r="V27" s="346"/>
      <c r="W27" s="346"/>
      <c r="X27" s="346"/>
      <c r="Y27" s="346"/>
      <c r="Z27" s="346"/>
      <c r="AA27" s="346"/>
      <c r="AB27" s="346"/>
      <c r="AC27" s="346"/>
      <c r="AD27" s="346"/>
      <c r="AE27" s="346"/>
      <c r="AF27" s="346"/>
      <c r="AG27" s="346"/>
      <c r="AH27" s="346"/>
      <c r="AI27" s="346"/>
      <c r="AJ27" s="346"/>
      <c r="AK27" s="346"/>
      <c r="AL27" s="346"/>
      <c r="AM27" s="346"/>
    </row>
    <row r="28" spans="1:39" ht="14" x14ac:dyDescent="0.15">
      <c r="A28" s="75" t="s">
        <v>267</v>
      </c>
      <c r="B28" s="47"/>
      <c r="C28" s="92">
        <v>0.3</v>
      </c>
      <c r="D28" s="88"/>
      <c r="E28" s="88"/>
      <c r="F28" s="88"/>
      <c r="G28" s="89"/>
      <c r="H28" s="89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76"/>
      <c r="U28" s="346"/>
      <c r="V28" s="346"/>
      <c r="W28" s="346"/>
      <c r="X28" s="346"/>
      <c r="Y28" s="346"/>
      <c r="Z28" s="346"/>
      <c r="AA28" s="346"/>
      <c r="AB28" s="346"/>
      <c r="AC28" s="346"/>
      <c r="AD28" s="346"/>
      <c r="AE28" s="346"/>
      <c r="AF28" s="346"/>
      <c r="AG28" s="346"/>
      <c r="AH28" s="346"/>
      <c r="AI28" s="346"/>
      <c r="AJ28" s="346"/>
      <c r="AK28" s="346"/>
      <c r="AL28" s="346"/>
      <c r="AM28" s="346"/>
    </row>
    <row r="29" spans="1:39" ht="14" x14ac:dyDescent="0.15">
      <c r="A29" s="75"/>
      <c r="B29" s="47"/>
      <c r="C29" s="88"/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76"/>
      <c r="U29" s="346"/>
      <c r="V29" s="346"/>
      <c r="W29" s="346"/>
      <c r="X29" s="346"/>
      <c r="Y29" s="346"/>
      <c r="Z29" s="346"/>
      <c r="AA29" s="346"/>
      <c r="AB29" s="346"/>
      <c r="AC29" s="346"/>
      <c r="AD29" s="346"/>
      <c r="AE29" s="346"/>
      <c r="AF29" s="346"/>
      <c r="AG29" s="346"/>
      <c r="AH29" s="346"/>
      <c r="AI29" s="346"/>
      <c r="AJ29" s="346"/>
      <c r="AK29" s="346"/>
      <c r="AL29" s="346"/>
      <c r="AM29" s="346"/>
    </row>
    <row r="30" spans="1:39" ht="75" x14ac:dyDescent="0.15">
      <c r="A30" s="276" t="s">
        <v>144</v>
      </c>
      <c r="B30" s="122" t="s">
        <v>320</v>
      </c>
      <c r="C30" s="120" t="s">
        <v>204</v>
      </c>
      <c r="D30" s="120" t="s">
        <v>463</v>
      </c>
      <c r="E30" s="120" t="s">
        <v>205</v>
      </c>
      <c r="F30" s="122" t="s">
        <v>265</v>
      </c>
      <c r="G30" s="120" t="s">
        <v>206</v>
      </c>
      <c r="H30" s="277" t="s">
        <v>570</v>
      </c>
      <c r="I30" s="278" t="s">
        <v>207</v>
      </c>
      <c r="J30" s="123" t="s">
        <v>23</v>
      </c>
      <c r="K30" s="124" t="s">
        <v>286</v>
      </c>
      <c r="L30" s="124" t="s">
        <v>287</v>
      </c>
      <c r="M30" s="124" t="s">
        <v>288</v>
      </c>
      <c r="N30" s="124" t="s">
        <v>289</v>
      </c>
      <c r="O30" s="279" t="s">
        <v>571</v>
      </c>
      <c r="P30" s="279" t="s">
        <v>572</v>
      </c>
      <c r="Q30" s="280" t="s">
        <v>574</v>
      </c>
      <c r="R30" s="280" t="s">
        <v>575</v>
      </c>
      <c r="S30" s="125" t="s">
        <v>271</v>
      </c>
      <c r="T30" s="358" t="s">
        <v>272</v>
      </c>
      <c r="U30" s="346"/>
      <c r="V30" s="346"/>
      <c r="W30" s="346"/>
      <c r="X30" s="346"/>
      <c r="Y30" s="346"/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  <c r="AL30" s="346"/>
      <c r="AM30" s="346"/>
    </row>
    <row r="31" spans="1:39" ht="14" x14ac:dyDescent="0.15">
      <c r="A31" s="131" t="str">
        <f>'SEQ Apr 2023'!K17</f>
        <v>AGL</v>
      </c>
      <c r="B31" s="132" t="str">
        <f>'SEQ Apr 2023'!L17</f>
        <v>Business Value Saver</v>
      </c>
      <c r="C31" s="133">
        <f>IF('SEQ Apr 2023'!BP17=0,91*'SEQ Apr 2023'!M17/100,(91*'SEQ Apr 2023'!M17/100)+'SEQ Apr 2023'!BP17/4)</f>
        <v>119.64018181818182</v>
      </c>
      <c r="D31" s="133">
        <f>IF('SEQ Apr 2023'!O17="",$C$26*$C$27*'SEQ Apr 2023'!N17/100,IF($C$26*$C$27&gt;='SEQ Apr 2023'!P17,('SEQ Apr 2023'!P17*'SEQ Apr 2023'!N17/100),($C$26*$C$27*'SEQ Apr 2023'!N17/100)))</f>
        <v>862.27272727272737</v>
      </c>
      <c r="E31" s="133">
        <f>IF(AND('SEQ Apr 2023'!R17&gt;0,'SEQ Apr 2023'!T17&gt;0),IF(($C$26*$C$27&lt;'SEQ Apr 2023'!T17),(0),($C$26*$C$27-'SEQ Apr 2023'!T17)*'SEQ Apr 2023'!U17/100),IF(AND('SEQ Apr 2023'!R17&gt;0,'SEQ Apr 2023'!T17=""),IF(($C$26*$C$27&lt;'SEQ Apr 2023'!R17+'SEQ Apr 2023'!P17),(0),(($C$26*$C$27-('SEQ Apr 2023'!R17+'SEQ Apr 2023'!P17))*'SEQ Apr 2023'!S17/100)),IF(AND('SEQ Apr 2023'!P17&gt;0,'SEQ Apr 2023'!R17=""&gt;0),IF(($C$26*$C$27&lt;'SEQ Apr 2023'!P17),(0),($C$26*$C$27-'SEQ Apr 2023'!P17)*'SEQ Apr 2023'!Q17/100),0)))</f>
        <v>0</v>
      </c>
      <c r="F31" s="134">
        <f>($C$26*$C$28)*'SEQ Apr 2023'!AF17/100</f>
        <v>264.13636363636363</v>
      </c>
      <c r="G31" s="135">
        <f>SUM(C31:F31)</f>
        <v>1246.0492727272726</v>
      </c>
      <c r="H31" s="239">
        <f>(G31-C31)*4</f>
        <v>4505.6363636363631</v>
      </c>
      <c r="I31" s="239">
        <f t="shared" ref="I31:I42" si="22">G31*4</f>
        <v>4984.1970909090905</v>
      </c>
      <c r="J31" s="136">
        <f>I31*1.1</f>
        <v>5482.6167999999998</v>
      </c>
      <c r="K31" s="137">
        <f>'SEQ Apr 2023'!BB17</f>
        <v>0</v>
      </c>
      <c r="L31" s="137">
        <f>'SEQ Apr 2023'!BC17</f>
        <v>0</v>
      </c>
      <c r="M31" s="137">
        <f>'SEQ Apr 2023'!BD17</f>
        <v>0</v>
      </c>
      <c r="N31" s="137">
        <f>'SEQ Apr 2023'!BE17</f>
        <v>0</v>
      </c>
      <c r="O31" s="144" t="str">
        <f>IF(SUM(K31:N31)=0,"No discount",IF(K31&gt;0,"Guaranteed off bill",IF(L31&gt;0,"Guaranteed off usage",IF(M31&gt;0,"Pay-on-time off bill","Pay-on-time off usage"))))</f>
        <v>No discount</v>
      </c>
      <c r="P31" s="226" t="str">
        <f>IF(OR(A31="Origin Energy",A31="Red Energy",A31="Powershop"),"Inclusive","Exclusive")</f>
        <v>Exclusive</v>
      </c>
      <c r="Q31" s="240">
        <f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4984.1970909090905</v>
      </c>
      <c r="R31" s="240">
        <f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4984.1970909090905</v>
      </c>
      <c r="S31" s="136">
        <f>Q31*1.1</f>
        <v>5482.6167999999998</v>
      </c>
      <c r="T31" s="361">
        <f>R31*1.1</f>
        <v>5482.6167999999998</v>
      </c>
      <c r="U31" s="346"/>
      <c r="V31" s="346"/>
      <c r="W31" s="346"/>
      <c r="X31" s="346"/>
      <c r="Y31" s="346"/>
      <c r="Z31" s="346"/>
      <c r="AA31" s="346"/>
      <c r="AB31" s="346"/>
      <c r="AC31" s="346"/>
      <c r="AD31" s="346"/>
      <c r="AE31" s="346"/>
      <c r="AF31" s="346"/>
      <c r="AG31" s="346"/>
      <c r="AH31" s="346"/>
      <c r="AI31" s="346"/>
      <c r="AJ31" s="346"/>
      <c r="AK31" s="346"/>
      <c r="AL31" s="346"/>
      <c r="AM31" s="346"/>
    </row>
    <row r="32" spans="1:39" ht="14" x14ac:dyDescent="0.15">
      <c r="A32" s="131" t="str">
        <f>'SEQ Apr 2023'!K18</f>
        <v>Diamond Energy</v>
      </c>
      <c r="B32" s="132" t="str">
        <f>'SEQ Apr 2023'!L18</f>
        <v>Renewable Saver</v>
      </c>
      <c r="C32" s="133">
        <f>IF('SEQ Apr 2023'!BP18=0,91*'SEQ Apr 2023'!M18/100,(91*'SEQ Apr 2023'!M18/100)+'SEQ Apr 2023'!BP18/4)</f>
        <v>113.74999999999999</v>
      </c>
      <c r="D32" s="133">
        <f>IF('SEQ Apr 2023'!O18="",$C$26*$C$27*'SEQ Apr 2023'!N18/100,IF($C$26*$C$27&gt;='SEQ Apr 2023'!P18,('SEQ Apr 2023'!P18*'SEQ Apr 2023'!N18/100),($C$26*$C$27*'SEQ Apr 2023'!N18/100)))</f>
        <v>901.40909090909076</v>
      </c>
      <c r="E32" s="133">
        <f>IF(AND('SEQ Apr 2023'!R18&gt;0,'SEQ Apr 2023'!T18&gt;0),IF(($C$26*$C$27&lt;'SEQ Apr 2023'!T18),(0),($C$26*$C$27-'SEQ Apr 2023'!T18)*'SEQ Apr 2023'!U18/100),IF(AND('SEQ Apr 2023'!R18&gt;0,'SEQ Apr 2023'!T18=""),IF(($C$26*$C$27&lt;'SEQ Apr 2023'!R18+'SEQ Apr 2023'!P18),(0),(($C$26*$C$27-('SEQ Apr 2023'!R18+'SEQ Apr 2023'!P18))*'SEQ Apr 2023'!S18/100)),IF(AND('SEQ Apr 2023'!P18&gt;0,'SEQ Apr 2023'!R18=""&gt;0),IF(($C$26*$C$27&lt;'SEQ Apr 2023'!P18),(0),($C$26*$C$27-'SEQ Apr 2023'!P18)*'SEQ Apr 2023'!Q18/100),0)))</f>
        <v>0</v>
      </c>
      <c r="F32" s="134">
        <f>($C$26*$C$28)*'SEQ Apr 2023'!AF18/100</f>
        <v>280.77272727272725</v>
      </c>
      <c r="G32" s="135">
        <f t="shared" ref="G32:G42" si="23">SUM(C32:F32)</f>
        <v>1295.931818181818</v>
      </c>
      <c r="H32" s="239">
        <f t="shared" ref="H32:H42" si="24">(G32-C32)*4</f>
        <v>4728.7272727272721</v>
      </c>
      <c r="I32" s="239">
        <f t="shared" si="22"/>
        <v>5183.7272727272721</v>
      </c>
      <c r="J32" s="136">
        <f t="shared" ref="J32:J42" si="25">I32*1.1</f>
        <v>5702.0999999999995</v>
      </c>
      <c r="K32" s="137">
        <f>'SEQ Apr 2023'!BB18</f>
        <v>0</v>
      </c>
      <c r="L32" s="137">
        <f>'SEQ Apr 2023'!BC18</f>
        <v>0</v>
      </c>
      <c r="M32" s="137">
        <f>'SEQ Apr 2023'!BD18</f>
        <v>2</v>
      </c>
      <c r="N32" s="137">
        <f>'SEQ Apr 2023'!BE18</f>
        <v>0</v>
      </c>
      <c r="O32" s="144" t="str">
        <f t="shared" ref="O32:O42" si="26">IF(SUM(K32:N32)=0,"No discount",IF(K32&gt;0,"Guaranteed off bill",IF(L32&gt;0,"Guaranteed off usage",IF(M32&gt;0,"Pay-on-time off bill","Pay-on-time off usage"))))</f>
        <v>Pay-on-time off bill</v>
      </c>
      <c r="P32" s="226" t="str">
        <f t="shared" ref="P32:P42" si="27">IF(OR(A32="Origin Energy",A32="Red Energy",A32="Powershop"),"Inclusive","Exclusive")</f>
        <v>Exclusive</v>
      </c>
      <c r="Q32" s="240">
        <f t="shared" ref="Q32:Q42" si="28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5183.7272727272721</v>
      </c>
      <c r="R32" s="240">
        <f t="shared" ref="R32:R42" si="29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5080.0527272727268</v>
      </c>
      <c r="S32" s="136">
        <f t="shared" ref="S32:T42" si="30">Q32*1.1</f>
        <v>5702.0999999999995</v>
      </c>
      <c r="T32" s="361">
        <f t="shared" si="30"/>
        <v>5588.058</v>
      </c>
      <c r="U32" s="346"/>
      <c r="V32" s="346"/>
      <c r="W32" s="346"/>
      <c r="X32" s="346"/>
      <c r="Y32" s="346"/>
      <c r="Z32" s="346"/>
      <c r="AA32" s="346"/>
      <c r="AB32" s="346"/>
      <c r="AC32" s="346"/>
      <c r="AD32" s="346"/>
      <c r="AE32" s="346"/>
      <c r="AF32" s="346"/>
      <c r="AG32" s="346"/>
      <c r="AH32" s="346"/>
      <c r="AI32" s="346"/>
      <c r="AJ32" s="346"/>
      <c r="AK32" s="346"/>
      <c r="AL32" s="346"/>
      <c r="AM32" s="346"/>
    </row>
    <row r="33" spans="1:39" ht="14" x14ac:dyDescent="0.15">
      <c r="A33" s="131" t="str">
        <f>'SEQ Apr 2023'!K19</f>
        <v>EnergyAustralia</v>
      </c>
      <c r="B33" s="132" t="str">
        <f>'SEQ Apr 2023'!L19</f>
        <v>Balance Plan</v>
      </c>
      <c r="C33" s="133">
        <f>IF('SEQ Apr 2023'!BP19=0,91*'SEQ Apr 2023'!M19/100,(91*'SEQ Apr 2023'!M19/100)+'SEQ Apr 2023'!BP19/4)</f>
        <v>112.38499999999998</v>
      </c>
      <c r="D33" s="133">
        <f>IF('SEQ Apr 2023'!O19="",$C$26*$C$27*'SEQ Apr 2023'!N19/100,IF($C$26*$C$27&gt;='SEQ Apr 2023'!P19,('SEQ Apr 2023'!P19*'SEQ Apr 2023'!N19/100),($C$26*$C$27*'SEQ Apr 2023'!N19/100)))</f>
        <v>942.4545454545455</v>
      </c>
      <c r="E33" s="133">
        <f>IF(AND('SEQ Apr 2023'!R19&gt;0,'SEQ Apr 2023'!T19&gt;0),IF(($C$26*$C$27&lt;'SEQ Apr 2023'!T19),(0),($C$26*$C$27-'SEQ Apr 2023'!T19)*'SEQ Apr 2023'!U19/100),IF(AND('SEQ Apr 2023'!R19&gt;0,'SEQ Apr 2023'!T19=""),IF(($C$26*$C$27&lt;'SEQ Apr 2023'!R19+'SEQ Apr 2023'!P19),(0),(($C$26*$C$27-('SEQ Apr 2023'!R19+'SEQ Apr 2023'!P19))*'SEQ Apr 2023'!S19/100)),IF(AND('SEQ Apr 2023'!P19&gt;0,'SEQ Apr 2023'!R19=""&gt;0),IF(($C$26*$C$27&lt;'SEQ Apr 2023'!P19),(0),($C$26*$C$27-'SEQ Apr 2023'!P19)*'SEQ Apr 2023'!Q19/100),0)))</f>
        <v>0</v>
      </c>
      <c r="F33" s="134">
        <f>($C$26*$C$28)*'SEQ Apr 2023'!AF19/100</f>
        <v>256.7727272727272</v>
      </c>
      <c r="G33" s="135">
        <f t="shared" si="23"/>
        <v>1311.6122727272727</v>
      </c>
      <c r="H33" s="239">
        <f t="shared" si="24"/>
        <v>4796.909090909091</v>
      </c>
      <c r="I33" s="239">
        <f t="shared" si="22"/>
        <v>5246.449090909091</v>
      </c>
      <c r="J33" s="136">
        <f t="shared" si="25"/>
        <v>5771.094000000001</v>
      </c>
      <c r="K33" s="137">
        <f>'SEQ Apr 2023'!BB19</f>
        <v>5</v>
      </c>
      <c r="L33" s="137">
        <f>'SEQ Apr 2023'!BC19</f>
        <v>0</v>
      </c>
      <c r="M33" s="137">
        <f>'SEQ Apr 2023'!BD19</f>
        <v>0</v>
      </c>
      <c r="N33" s="137">
        <f>'SEQ Apr 2023'!BE19</f>
        <v>0</v>
      </c>
      <c r="O33" s="144" t="str">
        <f t="shared" si="26"/>
        <v>Guaranteed off bill</v>
      </c>
      <c r="P33" s="226" t="str">
        <f t="shared" si="27"/>
        <v>Exclusive</v>
      </c>
      <c r="Q33" s="240">
        <f t="shared" si="28"/>
        <v>4984.1266363636369</v>
      </c>
      <c r="R33" s="240">
        <f t="shared" si="29"/>
        <v>4984.1266363636369</v>
      </c>
      <c r="S33" s="136">
        <f t="shared" si="30"/>
        <v>5482.5393000000013</v>
      </c>
      <c r="T33" s="361">
        <f t="shared" si="30"/>
        <v>5482.5393000000013</v>
      </c>
      <c r="U33" s="346"/>
      <c r="V33" s="346"/>
      <c r="W33" s="346"/>
      <c r="X33" s="346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  <c r="AL33" s="346"/>
      <c r="AM33" s="346"/>
    </row>
    <row r="34" spans="1:39" ht="14" x14ac:dyDescent="0.15">
      <c r="A34" s="131" t="str">
        <f>'SEQ Apr 2023'!K20</f>
        <v>Origin Energy</v>
      </c>
      <c r="B34" s="132" t="str">
        <f>'SEQ Apr 2023'!L20</f>
        <v>Go Variable</v>
      </c>
      <c r="C34" s="133">
        <f>IF('SEQ Apr 2023'!BP20=0,91*'SEQ Apr 2023'!M20/100,(91*'SEQ Apr 2023'!M20/100)+'SEQ Apr 2023'!BP20/4)</f>
        <v>116.86881818181818</v>
      </c>
      <c r="D34" s="133">
        <f>IF('SEQ Apr 2023'!O20="",$C$26*$C$27*'SEQ Apr 2023'!N20/100,IF($C$26*$C$27&gt;='SEQ Apr 2023'!P20,('SEQ Apr 2023'!P20*'SEQ Apr 2023'!N20/100),($C$26*$C$27*'SEQ Apr 2023'!N20/100)))</f>
        <v>847.95454545454527</v>
      </c>
      <c r="E34" s="133">
        <f>IF(AND('SEQ Apr 2023'!R20&gt;0,'SEQ Apr 2023'!T20&gt;0),IF(($C$26*$C$27&lt;'SEQ Apr 2023'!T20),(0),($C$26*$C$27-'SEQ Apr 2023'!T20)*'SEQ Apr 2023'!U20/100),IF(AND('SEQ Apr 2023'!R20&gt;0,'SEQ Apr 2023'!T20=""),IF(($C$26*$C$27&lt;'SEQ Apr 2023'!R20+'SEQ Apr 2023'!P20),(0),(($C$26*$C$27-('SEQ Apr 2023'!R20+'SEQ Apr 2023'!P20))*'SEQ Apr 2023'!S20/100)),IF(AND('SEQ Apr 2023'!P20&gt;0,'SEQ Apr 2023'!R20=""&gt;0),IF(($C$26*$C$27&lt;'SEQ Apr 2023'!P20),(0),($C$26*$C$27-'SEQ Apr 2023'!P20)*'SEQ Apr 2023'!Q20/100),0)))</f>
        <v>0</v>
      </c>
      <c r="F34" s="134">
        <f>($C$26*$C$28)*'SEQ Apr 2023'!AF20/100</f>
        <v>250.6363636363636</v>
      </c>
      <c r="G34" s="135">
        <f t="shared" si="23"/>
        <v>1215.4597272727269</v>
      </c>
      <c r="H34" s="239">
        <f t="shared" si="24"/>
        <v>4394.3636363636351</v>
      </c>
      <c r="I34" s="239">
        <f t="shared" si="22"/>
        <v>4861.8389090909077</v>
      </c>
      <c r="J34" s="136">
        <f t="shared" si="25"/>
        <v>5348.0227999999988</v>
      </c>
      <c r="K34" s="137">
        <f>'SEQ Apr 2023'!BB20</f>
        <v>0</v>
      </c>
      <c r="L34" s="137">
        <f>'SEQ Apr 2023'!BC20</f>
        <v>0</v>
      </c>
      <c r="M34" s="137">
        <f>'SEQ Apr 2023'!BD20</f>
        <v>0</v>
      </c>
      <c r="N34" s="137">
        <f>'SEQ Apr 2023'!BE20</f>
        <v>0</v>
      </c>
      <c r="O34" s="144" t="str">
        <f t="shared" si="26"/>
        <v>No discount</v>
      </c>
      <c r="P34" s="226" t="str">
        <f t="shared" si="27"/>
        <v>Inclusive</v>
      </c>
      <c r="Q34" s="240">
        <f t="shared" si="28"/>
        <v>4861.8389090909077</v>
      </c>
      <c r="R34" s="240">
        <f t="shared" si="29"/>
        <v>4861.8389090909077</v>
      </c>
      <c r="S34" s="136">
        <f t="shared" si="30"/>
        <v>5348.0227999999988</v>
      </c>
      <c r="T34" s="361">
        <f t="shared" si="30"/>
        <v>5348.0227999999988</v>
      </c>
      <c r="U34" s="346"/>
      <c r="V34" s="346"/>
      <c r="W34" s="346"/>
      <c r="X34" s="346"/>
      <c r="Y34" s="346"/>
      <c r="Z34" s="346"/>
      <c r="AA34" s="346"/>
      <c r="AB34" s="346"/>
      <c r="AC34" s="346"/>
      <c r="AD34" s="346"/>
      <c r="AE34" s="346"/>
      <c r="AF34" s="346"/>
      <c r="AG34" s="346"/>
      <c r="AH34" s="346"/>
      <c r="AI34" s="346"/>
      <c r="AJ34" s="346"/>
      <c r="AK34" s="346"/>
      <c r="AL34" s="346"/>
      <c r="AM34" s="346"/>
    </row>
    <row r="35" spans="1:39" ht="14" x14ac:dyDescent="0.15">
      <c r="A35" s="131" t="str">
        <f>'SEQ Apr 2023'!K21</f>
        <v>Powershop</v>
      </c>
      <c r="B35" s="132" t="str">
        <f>'SEQ Apr 2023'!L21</f>
        <v>100% Carbon Neutral</v>
      </c>
      <c r="C35" s="133">
        <f>IF('SEQ Apr 2023'!BP21=0,91*'SEQ Apr 2023'!M21/100,(91*'SEQ Apr 2023'!M21/100)+'SEQ Apr 2023'!BP21/4)</f>
        <v>159.59745454545453</v>
      </c>
      <c r="D35" s="133">
        <f>IF('SEQ Apr 2023'!O21="",$C$26*$C$27*'SEQ Apr 2023'!N21/100,IF($C$26*$C$27&gt;='SEQ Apr 2023'!P21,('SEQ Apr 2023'!P21*'SEQ Apr 2023'!N21/100),($C$26*$C$27*'SEQ Apr 2023'!N21/100)))</f>
        <v>832.99999999999989</v>
      </c>
      <c r="E35" s="133">
        <f>IF(AND('SEQ Apr 2023'!R21&gt;0,'SEQ Apr 2023'!T21&gt;0),IF(($C$26*$C$27&lt;'SEQ Apr 2023'!T21),(0),($C$26*$C$27-'SEQ Apr 2023'!T21)*'SEQ Apr 2023'!U21/100),IF(AND('SEQ Apr 2023'!R21&gt;0,'SEQ Apr 2023'!T21=""),IF(($C$26*$C$27&lt;'SEQ Apr 2023'!R21+'SEQ Apr 2023'!P21),(0),(($C$26*$C$27-('SEQ Apr 2023'!R21+'SEQ Apr 2023'!P21))*'SEQ Apr 2023'!S21/100)),IF(AND('SEQ Apr 2023'!P21&gt;0,'SEQ Apr 2023'!R21=""&gt;0),IF(($C$26*$C$27&lt;'SEQ Apr 2023'!P21),(0),($C$26*$C$27-'SEQ Apr 2023'!P21)*'SEQ Apr 2023'!Q21/100),0)))</f>
        <v>0</v>
      </c>
      <c r="F35" s="134">
        <f>($C$26*$C$28)*'SEQ Apr 2023'!AF21/100</f>
        <v>245.72727272727269</v>
      </c>
      <c r="G35" s="135">
        <f t="shared" si="23"/>
        <v>1238.3247272727272</v>
      </c>
      <c r="H35" s="239">
        <f t="shared" si="24"/>
        <v>4314.9090909090901</v>
      </c>
      <c r="I35" s="239">
        <f t="shared" si="22"/>
        <v>4953.2989090909086</v>
      </c>
      <c r="J35" s="136">
        <f t="shared" si="25"/>
        <v>5448.6287999999995</v>
      </c>
      <c r="K35" s="137">
        <f>'SEQ Apr 2023'!BB21</f>
        <v>0</v>
      </c>
      <c r="L35" s="137">
        <f>'SEQ Apr 2023'!BC21</f>
        <v>0</v>
      </c>
      <c r="M35" s="137">
        <f>'SEQ Apr 2023'!BD21</f>
        <v>0</v>
      </c>
      <c r="N35" s="137">
        <f>'SEQ Apr 2023'!BE21</f>
        <v>0</v>
      </c>
      <c r="O35" s="144" t="str">
        <f t="shared" si="26"/>
        <v>No discount</v>
      </c>
      <c r="P35" s="226" t="str">
        <f t="shared" si="27"/>
        <v>Inclusive</v>
      </c>
      <c r="Q35" s="240">
        <f t="shared" si="28"/>
        <v>4953.2989090909086</v>
      </c>
      <c r="R35" s="240">
        <f t="shared" si="29"/>
        <v>4953.2989090909086</v>
      </c>
      <c r="S35" s="136">
        <f t="shared" si="30"/>
        <v>5448.6287999999995</v>
      </c>
      <c r="T35" s="361">
        <f t="shared" si="30"/>
        <v>5448.6287999999995</v>
      </c>
      <c r="U35" s="346"/>
      <c r="V35" s="346"/>
      <c r="W35" s="346"/>
      <c r="X35" s="346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  <c r="AL35" s="346"/>
      <c r="AM35" s="346"/>
    </row>
    <row r="36" spans="1:39" ht="14" x14ac:dyDescent="0.15">
      <c r="A36" s="131" t="str">
        <f>'SEQ Apr 2023'!K22</f>
        <v>Energy Locals</v>
      </c>
      <c r="B36" s="132" t="str">
        <f>'SEQ Apr 2023'!L22</f>
        <v>Business Member</v>
      </c>
      <c r="C36" s="133">
        <f>IF('SEQ Apr 2023'!BP22=0,91*'SEQ Apr 2023'!M22/100,(91*'SEQ Apr 2023'!M22/100)+'SEQ Apr 2023'!BP22/4)</f>
        <v>186.49545454545455</v>
      </c>
      <c r="D36" s="133">
        <f>IF('SEQ Apr 2023'!O22="",$C$26*$C$27*'SEQ Apr 2023'!N22/100,IF($C$26*$C$27&gt;='SEQ Apr 2023'!P22,('SEQ Apr 2023'!P22*'SEQ Apr 2023'!N22/100),($C$26*$C$27*'SEQ Apr 2023'!N22/100)))</f>
        <v>874.99999999999989</v>
      </c>
      <c r="E36" s="133">
        <f>IF(AND('SEQ Apr 2023'!R22&gt;0,'SEQ Apr 2023'!T22&gt;0),IF(($C$26*$C$27&lt;'SEQ Apr 2023'!T22),(0),($C$26*$C$27-'SEQ Apr 2023'!T22)*'SEQ Apr 2023'!U22/100),IF(AND('SEQ Apr 2023'!R22&gt;0,'SEQ Apr 2023'!T22=""),IF(($C$26*$C$27&lt;'SEQ Apr 2023'!R22+'SEQ Apr 2023'!P22),(0),(($C$26*$C$27-('SEQ Apr 2023'!R22+'SEQ Apr 2023'!P22))*'SEQ Apr 2023'!S22/100)),IF(AND('SEQ Apr 2023'!P22&gt;0,'SEQ Apr 2023'!R22=""&gt;0),IF(($C$26*$C$27&lt;'SEQ Apr 2023'!P22),(0),($C$26*$C$27-'SEQ Apr 2023'!P22)*'SEQ Apr 2023'!Q22/100),0)))</f>
        <v>0</v>
      </c>
      <c r="F36" s="134">
        <f>($C$26*$C$28)*'SEQ Apr 2023'!AF22/100</f>
        <v>300</v>
      </c>
      <c r="G36" s="135">
        <f t="shared" si="23"/>
        <v>1361.4954545454543</v>
      </c>
      <c r="H36" s="239">
        <f t="shared" si="24"/>
        <v>4699.9999999999991</v>
      </c>
      <c r="I36" s="239">
        <f t="shared" si="22"/>
        <v>5445.9818181818173</v>
      </c>
      <c r="J36" s="136">
        <f t="shared" si="25"/>
        <v>5990.58</v>
      </c>
      <c r="K36" s="137">
        <f>'SEQ Apr 2023'!BB22</f>
        <v>0</v>
      </c>
      <c r="L36" s="137">
        <f>'SEQ Apr 2023'!BC22</f>
        <v>0</v>
      </c>
      <c r="M36" s="137">
        <f>'SEQ Apr 2023'!BD22</f>
        <v>0</v>
      </c>
      <c r="N36" s="137">
        <f>'SEQ Apr 2023'!BE22</f>
        <v>0</v>
      </c>
      <c r="O36" s="144" t="str">
        <f t="shared" si="26"/>
        <v>No discount</v>
      </c>
      <c r="P36" s="226" t="str">
        <f t="shared" si="27"/>
        <v>Exclusive</v>
      </c>
      <c r="Q36" s="240">
        <f t="shared" si="28"/>
        <v>5445.9818181818173</v>
      </c>
      <c r="R36" s="240">
        <f t="shared" si="29"/>
        <v>5445.9818181818173</v>
      </c>
      <c r="S36" s="136">
        <f t="shared" si="30"/>
        <v>5990.58</v>
      </c>
      <c r="T36" s="361">
        <f t="shared" si="30"/>
        <v>5990.58</v>
      </c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</row>
    <row r="37" spans="1:39" ht="14" x14ac:dyDescent="0.15">
      <c r="A37" s="131" t="str">
        <f>'SEQ Apr 2023'!K23</f>
        <v>Simply Energy</v>
      </c>
      <c r="B37" s="132" t="str">
        <f>'SEQ Apr 2023'!L23</f>
        <v>Business Saver</v>
      </c>
      <c r="C37" s="133">
        <f>IF('SEQ Apr 2023'!BP23=0,91*'SEQ Apr 2023'!M23/100,(91*'SEQ Apr 2023'!M23/100)+'SEQ Apr 2023'!BP23/4)</f>
        <v>105.833</v>
      </c>
      <c r="D37" s="133">
        <f>IF('SEQ Apr 2023'!O23="",$C$26*$C$27*'SEQ Apr 2023'!N23/100,IF($C$26*$C$27&gt;='SEQ Apr 2023'!P23,('SEQ Apr 2023'!P23*'SEQ Apr 2023'!N23/100),($C$26*$C$27*'SEQ Apr 2023'!N23/100)))</f>
        <v>951.0454545454545</v>
      </c>
      <c r="E37" s="133">
        <f>IF(AND('SEQ Apr 2023'!R23&gt;0,'SEQ Apr 2023'!T23&gt;0),IF(($C$26*$C$27&lt;'SEQ Apr 2023'!T23),(0),($C$26*$C$27-'SEQ Apr 2023'!T23)*'SEQ Apr 2023'!U23/100),IF(AND('SEQ Apr 2023'!R23&gt;0,'SEQ Apr 2023'!T23=""),IF(($C$26*$C$27&lt;'SEQ Apr 2023'!R23+'SEQ Apr 2023'!P23),(0),(($C$26*$C$27-('SEQ Apr 2023'!R23+'SEQ Apr 2023'!P23))*'SEQ Apr 2023'!S23/100)),IF(AND('SEQ Apr 2023'!P23&gt;0,'SEQ Apr 2023'!R23=""&gt;0),IF(($C$26*$C$27&lt;'SEQ Apr 2023'!P23),(0),($C$26*$C$27-'SEQ Apr 2023'!P23)*'SEQ Apr 2023'!Q23/100),0)))</f>
        <v>0</v>
      </c>
      <c r="F37" s="134">
        <f>($C$26*$C$28)*'SEQ Apr 2023'!AF23/100</f>
        <v>276.81818181818181</v>
      </c>
      <c r="G37" s="135">
        <f t="shared" si="23"/>
        <v>1333.6966363636363</v>
      </c>
      <c r="H37" s="239">
        <f t="shared" si="24"/>
        <v>4911.454545454545</v>
      </c>
      <c r="I37" s="239">
        <f t="shared" si="22"/>
        <v>5334.7865454545454</v>
      </c>
      <c r="J37" s="136">
        <f t="shared" si="25"/>
        <v>5868.2652000000007</v>
      </c>
      <c r="K37" s="137">
        <f>'SEQ Apr 2023'!BB23</f>
        <v>6</v>
      </c>
      <c r="L37" s="137">
        <f>'SEQ Apr 2023'!BC23</f>
        <v>0</v>
      </c>
      <c r="M37" s="137">
        <f>'SEQ Apr 2023'!BD23</f>
        <v>0</v>
      </c>
      <c r="N37" s="137">
        <f>'SEQ Apr 2023'!BE23</f>
        <v>0</v>
      </c>
      <c r="O37" s="144" t="str">
        <f t="shared" si="26"/>
        <v>Guaranteed off bill</v>
      </c>
      <c r="P37" s="226" t="str">
        <f t="shared" si="27"/>
        <v>Exclusive</v>
      </c>
      <c r="Q37" s="240">
        <f t="shared" si="28"/>
        <v>5014.6993527272725</v>
      </c>
      <c r="R37" s="240">
        <f t="shared" si="29"/>
        <v>5014.6993527272725</v>
      </c>
      <c r="S37" s="136">
        <f t="shared" si="30"/>
        <v>5516.1692880000001</v>
      </c>
      <c r="T37" s="361">
        <f t="shared" si="30"/>
        <v>5516.1692880000001</v>
      </c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</row>
    <row r="38" spans="1:39" ht="14" x14ac:dyDescent="0.15">
      <c r="A38" s="131" t="str">
        <f>'SEQ Apr 2023'!K24</f>
        <v>Alinta Energy</v>
      </c>
      <c r="B38" s="132" t="str">
        <f>'SEQ Apr 2023'!L24</f>
        <v>BusinessDeal</v>
      </c>
      <c r="C38" s="133">
        <f>IF('SEQ Apr 2023'!BP24=0,91*'SEQ Apr 2023'!M24/100,(91*'SEQ Apr 2023'!M24/100)+'SEQ Apr 2023'!BP24/4)</f>
        <v>110.31681818181816</v>
      </c>
      <c r="D38" s="133">
        <f>IF('SEQ Apr 2023'!O24="",$C$26*$C$27*'SEQ Apr 2023'!N24/100,IF($C$26*$C$27&gt;='SEQ Apr 2023'!P24,('SEQ Apr 2023'!P24*'SEQ Apr 2023'!N24/100),($C$26*$C$27*'SEQ Apr 2023'!N24/100)))</f>
        <v>845.72727272727263</v>
      </c>
      <c r="E38" s="133">
        <f>IF(AND('SEQ Apr 2023'!R24&gt;0,'SEQ Apr 2023'!T24&gt;0),IF(($C$26*$C$27&lt;'SEQ Apr 2023'!T24),(0),($C$26*$C$27-'SEQ Apr 2023'!T24)*'SEQ Apr 2023'!U24/100),IF(AND('SEQ Apr 2023'!R24&gt;0,'SEQ Apr 2023'!T24=""),IF(($C$26*$C$27&lt;'SEQ Apr 2023'!R24+'SEQ Apr 2023'!P24),(0),(($C$26*$C$27-('SEQ Apr 2023'!R24+'SEQ Apr 2023'!P24))*'SEQ Apr 2023'!S24/100)),IF(AND('SEQ Apr 2023'!P24&gt;0,'SEQ Apr 2023'!R24=""&gt;0),IF(($C$26*$C$27&lt;'SEQ Apr 2023'!P24),(0),($C$26*$C$27-'SEQ Apr 2023'!P24)*'SEQ Apr 2023'!Q24/100),0)))</f>
        <v>0</v>
      </c>
      <c r="F38" s="134">
        <f>($C$26*$C$28)*'SEQ Apr 2023'!AF24/100</f>
        <v>267.27272727272725</v>
      </c>
      <c r="G38" s="135">
        <f t="shared" si="23"/>
        <v>1223.316818181818</v>
      </c>
      <c r="H38" s="239">
        <f t="shared" si="24"/>
        <v>4451.9999999999991</v>
      </c>
      <c r="I38" s="239">
        <f t="shared" si="22"/>
        <v>4893.267272727272</v>
      </c>
      <c r="J38" s="136">
        <f t="shared" si="25"/>
        <v>5382.5940000000001</v>
      </c>
      <c r="K38" s="137">
        <f>'SEQ Apr 2023'!BB24</f>
        <v>0</v>
      </c>
      <c r="L38" s="137">
        <f>'SEQ Apr 2023'!BC24</f>
        <v>0</v>
      </c>
      <c r="M38" s="137">
        <f>'SEQ Apr 2023'!BD24</f>
        <v>0</v>
      </c>
      <c r="N38" s="137">
        <f>'SEQ Apr 2023'!BE24</f>
        <v>0</v>
      </c>
      <c r="O38" s="144" t="str">
        <f t="shared" si="26"/>
        <v>No discount</v>
      </c>
      <c r="P38" s="226" t="str">
        <f t="shared" si="27"/>
        <v>Exclusive</v>
      </c>
      <c r="Q38" s="240">
        <f t="shared" si="28"/>
        <v>4893.267272727272</v>
      </c>
      <c r="R38" s="240">
        <f t="shared" si="29"/>
        <v>4893.267272727272</v>
      </c>
      <c r="S38" s="136">
        <f t="shared" si="30"/>
        <v>5382.5940000000001</v>
      </c>
      <c r="T38" s="361">
        <f t="shared" si="30"/>
        <v>5382.5940000000001</v>
      </c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</row>
    <row r="39" spans="1:39" ht="14" x14ac:dyDescent="0.15">
      <c r="A39" s="131" t="str">
        <f>'SEQ Apr 2023'!K25</f>
        <v>Red Energy</v>
      </c>
      <c r="B39" s="132" t="str">
        <f>'SEQ Apr 2023'!L25</f>
        <v>Red Business Saver</v>
      </c>
      <c r="C39" s="133">
        <f>IF('SEQ Apr 2023'!BP25=0,91*'SEQ Apr 2023'!M25/100,(91*'SEQ Apr 2023'!M25/100)+'SEQ Apr 2023'!BP25/4)</f>
        <v>123.75999999999998</v>
      </c>
      <c r="D39" s="133">
        <f>IF('SEQ Apr 2023'!O25="",$C$26*$C$27*'SEQ Apr 2023'!N25/100,IF($C$26*$C$27&gt;='SEQ Apr 2023'!P25,('SEQ Apr 2023'!P25*'SEQ Apr 2023'!N25/100),($C$26*$C$27*'SEQ Apr 2023'!N25/100)))</f>
        <v>918.90909090909076</v>
      </c>
      <c r="E39" s="133">
        <f>IF(AND('SEQ Apr 2023'!R25&gt;0,'SEQ Apr 2023'!T25&gt;0),IF(($C$26*$C$27&lt;'SEQ Apr 2023'!T25),(0),($C$26*$C$27-'SEQ Apr 2023'!T25)*'SEQ Apr 2023'!U25/100),IF(AND('SEQ Apr 2023'!R25&gt;0,'SEQ Apr 2023'!T25=""),IF(($C$26*$C$27&lt;'SEQ Apr 2023'!R25+'SEQ Apr 2023'!P25),(0),(($C$26*$C$27-('SEQ Apr 2023'!R25+'SEQ Apr 2023'!P25))*'SEQ Apr 2023'!S25/100)),IF(AND('SEQ Apr 2023'!P25&gt;0,'SEQ Apr 2023'!R25=""&gt;0),IF(($C$26*$C$27&lt;'SEQ Apr 2023'!P25),(0),($C$26*$C$27-'SEQ Apr 2023'!P25)*'SEQ Apr 2023'!Q25/100),0)))</f>
        <v>0</v>
      </c>
      <c r="F39" s="134">
        <f>($C$26*$C$28)*'SEQ Apr 2023'!AF25/100</f>
        <v>281.99999999999994</v>
      </c>
      <c r="G39" s="135">
        <f t="shared" si="23"/>
        <v>1324.6690909090908</v>
      </c>
      <c r="H39" s="239">
        <f t="shared" si="24"/>
        <v>4803.6363636363631</v>
      </c>
      <c r="I39" s="239">
        <f t="shared" si="22"/>
        <v>5298.676363636363</v>
      </c>
      <c r="J39" s="136">
        <f t="shared" si="25"/>
        <v>5828.5439999999999</v>
      </c>
      <c r="K39" s="137">
        <f>'SEQ Apr 2023'!BB25</f>
        <v>0</v>
      </c>
      <c r="L39" s="137">
        <f>'SEQ Apr 2023'!BC25</f>
        <v>0</v>
      </c>
      <c r="M39" s="137">
        <f>'SEQ Apr 2023'!BD25</f>
        <v>0</v>
      </c>
      <c r="N39" s="137">
        <f>'SEQ Apr 2023'!BE25</f>
        <v>0</v>
      </c>
      <c r="O39" s="144" t="str">
        <f t="shared" si="26"/>
        <v>No discount</v>
      </c>
      <c r="P39" s="226" t="str">
        <f t="shared" si="27"/>
        <v>Inclusive</v>
      </c>
      <c r="Q39" s="240">
        <f t="shared" si="28"/>
        <v>5298.676363636363</v>
      </c>
      <c r="R39" s="240">
        <f t="shared" si="29"/>
        <v>5298.676363636363</v>
      </c>
      <c r="S39" s="136">
        <f t="shared" si="30"/>
        <v>5828.5439999999999</v>
      </c>
      <c r="T39" s="361">
        <f t="shared" si="30"/>
        <v>5828.5439999999999</v>
      </c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</row>
    <row r="40" spans="1:39" ht="14" x14ac:dyDescent="0.15">
      <c r="A40" s="131" t="str">
        <f>'SEQ Apr 2023'!K26</f>
        <v>CovaU</v>
      </c>
      <c r="B40" s="132" t="str">
        <f>'SEQ Apr 2023'!L26</f>
        <v>Freedom</v>
      </c>
      <c r="C40" s="133">
        <f>IF('SEQ Apr 2023'!BP26=0,91*'SEQ Apr 2023'!M26/100,(91*'SEQ Apr 2023'!M26/100)+'SEQ Apr 2023'!BP26/4)</f>
        <v>134.47318181818181</v>
      </c>
      <c r="D40" s="133">
        <f>IF('SEQ Apr 2023'!O26="",$C$26*$C$27*'SEQ Apr 2023'!N26/100,IF($C$26*$C$27&gt;='SEQ Apr 2023'!P26,('SEQ Apr 2023'!P26*'SEQ Apr 2023'!N26/100),($C$26*$C$27*'SEQ Apr 2023'!N26/100)))</f>
        <v>995.27272727272725</v>
      </c>
      <c r="E40" s="133">
        <f>IF(AND('SEQ Apr 2023'!R26&gt;0,'SEQ Apr 2023'!T26&gt;0),IF(($C$26*$C$27&lt;'SEQ Apr 2023'!T26),(0),($C$26*$C$27-'SEQ Apr 2023'!T26)*'SEQ Apr 2023'!U26/100),IF(AND('SEQ Apr 2023'!R26&gt;0,'SEQ Apr 2023'!T26=""),IF(($C$26*$C$27&lt;'SEQ Apr 2023'!R26+'SEQ Apr 2023'!P26),(0),(($C$26*$C$27-('SEQ Apr 2023'!R26+'SEQ Apr 2023'!P26))*'SEQ Apr 2023'!S26/100)),IF(AND('SEQ Apr 2023'!P26&gt;0,'SEQ Apr 2023'!R26=""&gt;0),IF(($C$26*$C$27&lt;'SEQ Apr 2023'!P26),(0),($C$26*$C$27-'SEQ Apr 2023'!P26)*'SEQ Apr 2023'!Q26/100),0)))</f>
        <v>0</v>
      </c>
      <c r="F40" s="134">
        <f>($C$26*$C$28)*'SEQ Apr 2023'!AF26/100</f>
        <v>294.13636363636363</v>
      </c>
      <c r="G40" s="135">
        <f t="shared" si="23"/>
        <v>1423.8822727272727</v>
      </c>
      <c r="H40" s="239">
        <f t="shared" si="24"/>
        <v>5157.636363636364</v>
      </c>
      <c r="I40" s="239">
        <f t="shared" si="22"/>
        <v>5695.5290909090909</v>
      </c>
      <c r="J40" s="136">
        <f t="shared" si="25"/>
        <v>6265.0820000000003</v>
      </c>
      <c r="K40" s="137">
        <f>'SEQ Apr 2023'!BB26</f>
        <v>0</v>
      </c>
      <c r="L40" s="137">
        <f>'SEQ Apr 2023'!BC26</f>
        <v>0</v>
      </c>
      <c r="M40" s="137">
        <f>'SEQ Apr 2023'!BD26</f>
        <v>0</v>
      </c>
      <c r="N40" s="137">
        <f>'SEQ Apr 2023'!BE26</f>
        <v>0</v>
      </c>
      <c r="O40" s="144" t="str">
        <f t="shared" si="26"/>
        <v>No discount</v>
      </c>
      <c r="P40" s="226" t="str">
        <f t="shared" si="27"/>
        <v>Exclusive</v>
      </c>
      <c r="Q40" s="240">
        <f t="shared" si="28"/>
        <v>5695.5290909090909</v>
      </c>
      <c r="R40" s="240">
        <f t="shared" si="29"/>
        <v>5695.5290909090909</v>
      </c>
      <c r="S40" s="136">
        <f t="shared" si="30"/>
        <v>6265.0820000000003</v>
      </c>
      <c r="T40" s="361">
        <f t="shared" si="30"/>
        <v>6265.0820000000003</v>
      </c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</row>
    <row r="41" spans="1:39" ht="14" x14ac:dyDescent="0.15">
      <c r="A41" s="131" t="str">
        <f>'SEQ Apr 2023'!K27</f>
        <v>ReAmped Energy</v>
      </c>
      <c r="B41" s="132" t="str">
        <f>'SEQ Apr 2023'!L27</f>
        <v>Business</v>
      </c>
      <c r="C41" s="133">
        <f>IF('SEQ Apr 2023'!BP27=0,91*'SEQ Apr 2023'!M27/100,(91*'SEQ Apr 2023'!M27/100)+'SEQ Apr 2023'!BP27/4)</f>
        <v>137.70781818181817</v>
      </c>
      <c r="D41" s="133">
        <f>IF('SEQ Apr 2023'!O27="",$C$26*$C$27*'SEQ Apr 2023'!N27/100,IF($C$26*$C$27&gt;='SEQ Apr 2023'!P27,('SEQ Apr 2023'!P27*'SEQ Apr 2023'!N27/100),($C$26*$C$27*'SEQ Apr 2023'!N27/100)))</f>
        <v>1371.681818181818</v>
      </c>
      <c r="E41" s="133">
        <f>IF(AND('SEQ Apr 2023'!R27&gt;0,'SEQ Apr 2023'!T27&gt;0),IF(($C$26*$C$27&lt;'SEQ Apr 2023'!T27),(0),($C$26*$C$27-'SEQ Apr 2023'!T27)*'SEQ Apr 2023'!U27/100),IF(AND('SEQ Apr 2023'!R27&gt;0,'SEQ Apr 2023'!T27=""),IF(($C$26*$C$27&lt;'SEQ Apr 2023'!R27+'SEQ Apr 2023'!P27),(0),(($C$26*$C$27-('SEQ Apr 2023'!R27+'SEQ Apr 2023'!P27))*'SEQ Apr 2023'!S27/100)),IF(AND('SEQ Apr 2023'!P27&gt;0,'SEQ Apr 2023'!R27=""&gt;0),IF(($C$26*$C$27&lt;'SEQ Apr 2023'!P27),(0),($C$26*$C$27-'SEQ Apr 2023'!P27)*'SEQ Apr 2023'!Q27/100),0)))</f>
        <v>0</v>
      </c>
      <c r="F41" s="134">
        <f>($C$26*$C$28)*'SEQ Apr 2023'!AF27/100</f>
        <v>486.2727272727272</v>
      </c>
      <c r="G41" s="135">
        <f t="shared" si="23"/>
        <v>1995.6623636363634</v>
      </c>
      <c r="H41" s="239">
        <f t="shared" si="24"/>
        <v>7431.8181818181811</v>
      </c>
      <c r="I41" s="239">
        <f t="shared" si="22"/>
        <v>7982.6494545454534</v>
      </c>
      <c r="J41" s="136">
        <f t="shared" si="25"/>
        <v>8780.9143999999997</v>
      </c>
      <c r="K41" s="137">
        <f>'SEQ Apr 2023'!BB27</f>
        <v>0</v>
      </c>
      <c r="L41" s="137">
        <f>'SEQ Apr 2023'!BC27</f>
        <v>0</v>
      </c>
      <c r="M41" s="137">
        <f>'SEQ Apr 2023'!BD27</f>
        <v>0</v>
      </c>
      <c r="N41" s="137">
        <f>'SEQ Apr 2023'!BE27</f>
        <v>0</v>
      </c>
      <c r="O41" s="144" t="str">
        <f t="shared" si="26"/>
        <v>No discount</v>
      </c>
      <c r="P41" s="226" t="str">
        <f t="shared" si="27"/>
        <v>Exclusive</v>
      </c>
      <c r="Q41" s="240">
        <f t="shared" si="28"/>
        <v>7982.6494545454534</v>
      </c>
      <c r="R41" s="240">
        <f t="shared" si="29"/>
        <v>7982.6494545454534</v>
      </c>
      <c r="S41" s="136">
        <f t="shared" si="30"/>
        <v>8780.9143999999997</v>
      </c>
      <c r="T41" s="361">
        <f t="shared" si="30"/>
        <v>8780.9143999999997</v>
      </c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</row>
    <row r="42" spans="1:39" ht="14" x14ac:dyDescent="0.15">
      <c r="A42" s="131" t="str">
        <f>'SEQ Apr 2023'!K28</f>
        <v>Sumo Power</v>
      </c>
      <c r="B42" s="132" t="str">
        <f>'SEQ Apr 2023'!L28</f>
        <v>Freedom Business</v>
      </c>
      <c r="C42" s="133">
        <f>IF('SEQ Apr 2023'!BP28=0,91*'SEQ Apr 2023'!M28/100,(91*'SEQ Apr 2023'!M28/100)+'SEQ Apr 2023'!BP28/4)</f>
        <v>113.74999999999999</v>
      </c>
      <c r="D42" s="133">
        <f>IF('SEQ Apr 2023'!O28="",$C$26*$C$27*'SEQ Apr 2023'!N28/100,IF($C$26*$C$27&gt;='SEQ Apr 2023'!P28,('SEQ Apr 2023'!P28*'SEQ Apr 2023'!N28/100),($C$26*$C$27*'SEQ Apr 2023'!N28/100)))</f>
        <v>857.49999999999989</v>
      </c>
      <c r="E42" s="133">
        <f>IF(AND('SEQ Apr 2023'!R28&gt;0,'SEQ Apr 2023'!T28&gt;0),IF(($C$26*$C$27&lt;'SEQ Apr 2023'!T28),(0),($C$26*$C$27-'SEQ Apr 2023'!T28)*'SEQ Apr 2023'!U28/100),IF(AND('SEQ Apr 2023'!R28&gt;0,'SEQ Apr 2023'!T28=""),IF(($C$26*$C$27&lt;'SEQ Apr 2023'!R28+'SEQ Apr 2023'!P28),(0),(($C$26*$C$27-('SEQ Apr 2023'!R28+'SEQ Apr 2023'!P28))*'SEQ Apr 2023'!S28/100)),IF(AND('SEQ Apr 2023'!P28&gt;0,'SEQ Apr 2023'!R28=""&gt;0),IF(($C$26*$C$27&lt;'SEQ Apr 2023'!P28),(0),($C$26*$C$27-'SEQ Apr 2023'!P28)*'SEQ Apr 2023'!Q28/100),0)))</f>
        <v>0</v>
      </c>
      <c r="F42" s="134">
        <f>($C$26*$C$28)*'SEQ Apr 2023'!AF28/100</f>
        <v>273</v>
      </c>
      <c r="G42" s="135">
        <f t="shared" si="23"/>
        <v>1244.25</v>
      </c>
      <c r="H42" s="239">
        <f t="shared" si="24"/>
        <v>4522</v>
      </c>
      <c r="I42" s="239">
        <f t="shared" si="22"/>
        <v>4977</v>
      </c>
      <c r="J42" s="136">
        <f t="shared" si="25"/>
        <v>5474.7000000000007</v>
      </c>
      <c r="K42" s="137">
        <f>'SEQ Apr 2023'!BB28</f>
        <v>0</v>
      </c>
      <c r="L42" s="137">
        <f>'SEQ Apr 2023'!BC28</f>
        <v>0</v>
      </c>
      <c r="M42" s="137">
        <f>'SEQ Apr 2023'!BD28</f>
        <v>0</v>
      </c>
      <c r="N42" s="137">
        <f>'SEQ Apr 2023'!BE28</f>
        <v>0</v>
      </c>
      <c r="O42" s="144" t="str">
        <f t="shared" si="26"/>
        <v>No discount</v>
      </c>
      <c r="P42" s="226" t="str">
        <f t="shared" si="27"/>
        <v>Exclusive</v>
      </c>
      <c r="Q42" s="240">
        <f t="shared" si="28"/>
        <v>4977</v>
      </c>
      <c r="R42" s="240">
        <f t="shared" si="29"/>
        <v>4977</v>
      </c>
      <c r="S42" s="136">
        <f t="shared" si="30"/>
        <v>5474.7000000000007</v>
      </c>
      <c r="T42" s="361">
        <f t="shared" si="30"/>
        <v>5474.7000000000007</v>
      </c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</row>
    <row r="43" spans="1:39" ht="14" x14ac:dyDescent="0.15">
      <c r="A43" s="131" t="str">
        <f>'SEQ Apr 2023'!K29</f>
        <v>Momentum Energy</v>
      </c>
      <c r="B43" s="132" t="str">
        <f>'SEQ Apr 2023'!L29</f>
        <v>Thrifty Business</v>
      </c>
      <c r="C43" s="133">
        <f>IF('SEQ Apr 2023'!BP29=0,91*'SEQ Apr 2023'!M29/100,(91*'SEQ Apr 2023'!M29/100)+'SEQ Apr 2023'!BP29/4)</f>
        <v>168.44099999999997</v>
      </c>
      <c r="D43" s="133">
        <f>IF('SEQ Apr 2023'!O29="",$C$26*$C$27*'SEQ Apr 2023'!N29/100,IF($C$26*$C$27&gt;='SEQ Apr 2023'!P29,('SEQ Apr 2023'!P29*'SEQ Apr 2023'!N29/100),($C$26*$C$27*'SEQ Apr 2023'!N29/100)))</f>
        <v>836.5</v>
      </c>
      <c r="E43" s="133">
        <f>IF(AND('SEQ Apr 2023'!R29&gt;0,'SEQ Apr 2023'!T29&gt;0),IF(($C$26*$C$27&lt;'SEQ Apr 2023'!T29),(0),($C$26*$C$27-'SEQ Apr 2023'!T29)*'SEQ Apr 2023'!U29/100),IF(AND('SEQ Apr 2023'!R29&gt;0,'SEQ Apr 2023'!T29=""),IF(($C$26*$C$27&lt;'SEQ Apr 2023'!R29+'SEQ Apr 2023'!P29),(0),(($C$26*$C$27-('SEQ Apr 2023'!R29+'SEQ Apr 2023'!P29))*'SEQ Apr 2023'!S29/100)),IF(AND('SEQ Apr 2023'!P29&gt;0,'SEQ Apr 2023'!R29=""&gt;0),IF(($C$26*$C$27&lt;'SEQ Apr 2023'!P29),(0),($C$26*$C$27-'SEQ Apr 2023'!P29)*'SEQ Apr 2023'!Q29/100),0)))</f>
        <v>0</v>
      </c>
      <c r="F43" s="134">
        <f>($C$26*$C$28)*'SEQ Apr 2023'!AF29/100</f>
        <v>235.49999999999997</v>
      </c>
      <c r="G43" s="135">
        <f t="shared" ref="G43:G44" si="31">SUM(C43:F43)</f>
        <v>1240.441</v>
      </c>
      <c r="H43" s="239">
        <f t="shared" ref="H43:H44" si="32">(G43-C43)*4</f>
        <v>4288</v>
      </c>
      <c r="I43" s="239">
        <f t="shared" ref="I43:I44" si="33">G43*4</f>
        <v>4961.7640000000001</v>
      </c>
      <c r="J43" s="136">
        <f t="shared" ref="J43:J44" si="34">I43*1.1</f>
        <v>5457.9404000000004</v>
      </c>
      <c r="K43" s="137">
        <f>'SEQ Apr 2023'!BB29</f>
        <v>0</v>
      </c>
      <c r="L43" s="137">
        <f>'SEQ Apr 2023'!BC29</f>
        <v>0</v>
      </c>
      <c r="M43" s="137">
        <f>'SEQ Apr 2023'!BD29</f>
        <v>0</v>
      </c>
      <c r="N43" s="137">
        <f>'SEQ Apr 2023'!BE29</f>
        <v>0</v>
      </c>
      <c r="O43" s="144" t="str">
        <f t="shared" ref="O43:O44" si="35">IF(SUM(K43:N43)=0,"No discount",IF(K43&gt;0,"Guaranteed off bill",IF(L43&gt;0,"Guaranteed off usage",IF(M43&gt;0,"Pay-on-time off bill","Pay-on-time off usage"))))</f>
        <v>No discount</v>
      </c>
      <c r="P43" s="226" t="str">
        <f t="shared" ref="P43:P44" si="36">IF(OR(A43="Origin Energy",A43="Red Energy",A43="Powershop"),"Inclusive","Exclusive")</f>
        <v>Exclusive</v>
      </c>
      <c r="Q43" s="240">
        <f t="shared" ref="Q43:Q44" si="37">IF(AND(O43="Guaranteed off bill",P43="Inclusive"),((I43*1.1)-((I43*1.1)*K43/100))/1.1,IF(AND(O43="Guaranteed off usage",P43="Inclusive"),((I43*1.1)-((H43*1.1)*L43/100))/1.1,IF(AND(O43="Guaranteed off bill",P43="Exclusive"),I43-(I43*K43/100),IF(AND(O43="Guaranteed off usage",P43="Exclusive"),I43-(H43*L43/100),IF(P43="Inclusive",((I43*1.1))/1.1,I43)))))</f>
        <v>4961.7640000000001</v>
      </c>
      <c r="R43" s="240">
        <f t="shared" ref="R43:R44" si="38">IF(AND(O43="Pay-on-time off bill",P43="Inclusive"),((Q43*1.1)-((Q43*1.1)*M43/100))/1.1,IF(AND(O43="Pay-on-time off usage",P43="Inclusive"),((Q43*1.1)-((H43*1.1)*N43/100))/1.1,IF(AND(O43="Pay-on-time off bill",P43="Exclusive"),Q43-(Q43*M43/100),IF(AND(O43="Pay-on-time off usage",P43="Exclusive"),Q43-(H43*N43/100),IF(P43="Inclusive",((Q43*1.1))/1.1,Q43)))))</f>
        <v>4961.7640000000001</v>
      </c>
      <c r="S43" s="136">
        <f t="shared" ref="S43:S44" si="39">Q43*1.1</f>
        <v>5457.9404000000004</v>
      </c>
      <c r="T43" s="361">
        <f t="shared" ref="T43:T44" si="40">R43*1.1</f>
        <v>5457.9404000000004</v>
      </c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</row>
    <row r="44" spans="1:39" ht="15" thickBot="1" x14ac:dyDescent="0.2">
      <c r="A44" s="148" t="str">
        <f>'SEQ Apr 2023'!K30</f>
        <v>Blue NRG</v>
      </c>
      <c r="B44" s="149" t="str">
        <f>'SEQ Apr 2023'!L30</f>
        <v>Biz Star</v>
      </c>
      <c r="C44" s="166">
        <f>IF('SEQ Apr 2023'!BP30=0,91*'SEQ Apr 2023'!M30/100,(91*'SEQ Apr 2023'!M30/100)+'SEQ Apr 2023'!BP30/4)</f>
        <v>74.826818181818169</v>
      </c>
      <c r="D44" s="166">
        <f>IF('SEQ Apr 2023'!O30="",$C$26*$C$27*'SEQ Apr 2023'!N30/100,IF($C$26*$C$27&gt;='SEQ Apr 2023'!P30,('SEQ Apr 2023'!P30*'SEQ Apr 2023'!N30/100),($C$26*$C$27*'SEQ Apr 2023'!N30/100)))</f>
        <v>849.86363636363637</v>
      </c>
      <c r="E44" s="166">
        <f>IF(AND('SEQ Apr 2023'!R30&gt;0,'SEQ Apr 2023'!T30&gt;0),IF(($C$26*$C$27&lt;'SEQ Apr 2023'!T30),(0),($C$26*$C$27-'SEQ Apr 2023'!T30)*'SEQ Apr 2023'!U30/100),IF(AND('SEQ Apr 2023'!R30&gt;0,'SEQ Apr 2023'!T30=""),IF(($C$26*$C$27&lt;'SEQ Apr 2023'!R30+'SEQ Apr 2023'!P30),(0),(($C$26*$C$27-('SEQ Apr 2023'!R30+'SEQ Apr 2023'!P30))*'SEQ Apr 2023'!S30/100)),IF(AND('SEQ Apr 2023'!P30&gt;0,'SEQ Apr 2023'!R30=""&gt;0),IF(($C$26*$C$27&lt;'SEQ Apr 2023'!P30),(0),($C$26*$C$27-'SEQ Apr 2023'!P30)*'SEQ Apr 2023'!Q30/100),0)))</f>
        <v>0</v>
      </c>
      <c r="F44" s="173">
        <f>($C$26*$C$28)*'SEQ Apr 2023'!AF30/100</f>
        <v>250.77272727272728</v>
      </c>
      <c r="G44" s="167">
        <f t="shared" si="31"/>
        <v>1175.4631818181817</v>
      </c>
      <c r="H44" s="241">
        <f t="shared" si="32"/>
        <v>4402.545454545454</v>
      </c>
      <c r="I44" s="241">
        <f t="shared" si="33"/>
        <v>4701.852727272727</v>
      </c>
      <c r="J44" s="168">
        <f t="shared" si="34"/>
        <v>5172.0380000000005</v>
      </c>
      <c r="K44" s="153">
        <f>'SEQ Apr 2023'!BB30</f>
        <v>0</v>
      </c>
      <c r="L44" s="153">
        <f>'SEQ Apr 2023'!BC30</f>
        <v>0</v>
      </c>
      <c r="M44" s="153">
        <f>'SEQ Apr 2023'!BD30</f>
        <v>0</v>
      </c>
      <c r="N44" s="153">
        <f>'SEQ Apr 2023'!BE30</f>
        <v>0</v>
      </c>
      <c r="O44" s="154" t="str">
        <f t="shared" si="35"/>
        <v>No discount</v>
      </c>
      <c r="P44" s="227" t="str">
        <f t="shared" si="36"/>
        <v>Exclusive</v>
      </c>
      <c r="Q44" s="244">
        <f t="shared" si="37"/>
        <v>4701.852727272727</v>
      </c>
      <c r="R44" s="244">
        <f t="shared" si="38"/>
        <v>4701.852727272727</v>
      </c>
      <c r="S44" s="168">
        <f t="shared" si="39"/>
        <v>5172.0380000000005</v>
      </c>
      <c r="T44" s="362">
        <f t="shared" si="40"/>
        <v>5172.0380000000005</v>
      </c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</row>
    <row r="45" spans="1:39" ht="14" x14ac:dyDescent="0.15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</row>
    <row r="46" spans="1:39" ht="15" thickBot="1" x14ac:dyDescent="0.2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</row>
    <row r="47" spans="1:39" ht="14" x14ac:dyDescent="0.15">
      <c r="A47" s="72" t="s">
        <v>220</v>
      </c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4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</row>
    <row r="48" spans="1:39" ht="14" x14ac:dyDescent="0.15">
      <c r="A48" s="75" t="s">
        <v>198</v>
      </c>
      <c r="B48" s="47"/>
      <c r="C48" s="91">
        <v>5000</v>
      </c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7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</row>
    <row r="49" spans="1:39" ht="14" x14ac:dyDescent="0.15">
      <c r="A49" s="75" t="s">
        <v>266</v>
      </c>
      <c r="B49" s="47"/>
      <c r="C49" s="92">
        <v>0.7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7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</row>
    <row r="50" spans="1:39" ht="14" x14ac:dyDescent="0.15">
      <c r="A50" s="75" t="s">
        <v>218</v>
      </c>
      <c r="B50" s="47"/>
      <c r="C50" s="92">
        <v>0.3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7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</row>
    <row r="51" spans="1:39" ht="14" x14ac:dyDescent="0.15">
      <c r="A51" s="75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7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</row>
    <row r="52" spans="1:39" ht="75" x14ac:dyDescent="0.15">
      <c r="A52" s="276" t="s">
        <v>144</v>
      </c>
      <c r="B52" s="122" t="s">
        <v>320</v>
      </c>
      <c r="C52" s="120" t="s">
        <v>204</v>
      </c>
      <c r="D52" s="120" t="s">
        <v>465</v>
      </c>
      <c r="E52" s="120" t="s">
        <v>205</v>
      </c>
      <c r="F52" s="122" t="s">
        <v>219</v>
      </c>
      <c r="G52" s="120" t="s">
        <v>206</v>
      </c>
      <c r="H52" s="277" t="s">
        <v>570</v>
      </c>
      <c r="I52" s="278" t="s">
        <v>207</v>
      </c>
      <c r="J52" s="123" t="s">
        <v>23</v>
      </c>
      <c r="K52" s="124" t="s">
        <v>286</v>
      </c>
      <c r="L52" s="124" t="s">
        <v>287</v>
      </c>
      <c r="M52" s="124" t="s">
        <v>288</v>
      </c>
      <c r="N52" s="124" t="s">
        <v>289</v>
      </c>
      <c r="O52" s="279" t="s">
        <v>571</v>
      </c>
      <c r="P52" s="279" t="s">
        <v>572</v>
      </c>
      <c r="Q52" s="280" t="s">
        <v>574</v>
      </c>
      <c r="R52" s="280" t="s">
        <v>575</v>
      </c>
      <c r="S52" s="125" t="s">
        <v>271</v>
      </c>
      <c r="T52" s="358" t="s">
        <v>272</v>
      </c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</row>
    <row r="53" spans="1:39" ht="14" x14ac:dyDescent="0.15">
      <c r="A53" s="131" t="str">
        <f>'SEQ Apr 2023'!K31</f>
        <v>AGL</v>
      </c>
      <c r="B53" s="132" t="str">
        <f>'SEQ Apr 2023'!L31</f>
        <v>Business Value Saver</v>
      </c>
      <c r="C53" s="133">
        <f>IF('SEQ Apr 2023'!BP31=0,91*'SEQ Apr 2023'!M31/100,(91*'SEQ Apr 2023'!M31/100)+'SEQ Apr 2023'!BP31/4)</f>
        <v>111.61563636363633</v>
      </c>
      <c r="D53" s="133">
        <f>IF('SEQ Apr 2023'!O31="",$C$48*$C$49*'SEQ Apr 2023'!N31/100,IF($C$48*$C$49&gt;='SEQ Apr 2023'!P31,('SEQ Apr 2023'!P31*'SEQ Apr 2023'!N31/100),($C$48*$C$49*'SEQ Apr 2023'!N31/100)))</f>
        <v>1026.1363636363635</v>
      </c>
      <c r="E53" s="133">
        <f>IF(AND('SEQ Apr 2023'!R31&gt;0,'SEQ Apr 2023'!T31&gt;0),IF(($C$48*$C$49&lt;'SEQ Apr 2023'!T31),(0),($C$48*$C$49-'SEQ Apr 2023'!T31)*'SEQ Apr 2023'!U31/100),IF(AND('SEQ Apr 2023'!R31&gt;0,'SEQ Apr 2023'!T31=""),IF(($C$48*$C$49&lt;'SEQ Apr 2023'!R31+'SEQ Apr 2023'!P31),(0),(($C$48*$C$49-('SEQ Apr 2023'!R31+'SEQ Apr 2023'!P31))*'SEQ Apr 2023'!S31/100)),IF(AND('SEQ Apr 2023'!P31&gt;0,'SEQ Apr 2023'!R31=""&gt;0),IF(($C$48*$C$49&lt;'SEQ Apr 2023'!P31),(0),($C$48*$C$49-'SEQ Apr 2023'!P31)*'SEQ Apr 2023'!Q31/100),0)))</f>
        <v>0</v>
      </c>
      <c r="F53" s="134">
        <f>($C$48*$C$50)*'SEQ Apr 2023'!W31/100</f>
        <v>351.95454545454544</v>
      </c>
      <c r="G53" s="135">
        <f>SUM(C53:F53)</f>
        <v>1489.7065454545454</v>
      </c>
      <c r="H53" s="239">
        <f>(G53-C53)*4</f>
        <v>5512.363636363636</v>
      </c>
      <c r="I53" s="239">
        <f t="shared" ref="I53:I64" si="41">G53*4</f>
        <v>5958.8261818181818</v>
      </c>
      <c r="J53" s="136">
        <f>I53*1.1</f>
        <v>6554.7088000000003</v>
      </c>
      <c r="K53" s="137">
        <f>'SEQ Apr 2023'!BB31</f>
        <v>0</v>
      </c>
      <c r="L53" s="137">
        <f>'SEQ Apr 2023'!BC31</f>
        <v>0</v>
      </c>
      <c r="M53" s="137">
        <f>'SEQ Apr 2023'!BD31</f>
        <v>0</v>
      </c>
      <c r="N53" s="137">
        <f>'SEQ Apr 2023'!BE31</f>
        <v>0</v>
      </c>
      <c r="O53" s="144" t="str">
        <f>IF(SUM(K53:N53)=0,"No discount",IF(K53&gt;0,"Guaranteed off bill",IF(L53&gt;0,"Guaranteed off usage",IF(M53&gt;0,"Pay-on-time off bill","Pay-on-time off usage"))))</f>
        <v>No discount</v>
      </c>
      <c r="P53" s="226" t="str">
        <f>IF(OR(A53="Origin Energy",A53="Red Energy",A53="Powershop"),"Inclusive","Exclusive")</f>
        <v>Exclusive</v>
      </c>
      <c r="Q53" s="240">
        <f>IF(AND(O53="Guaranteed off bill",P53="Inclusive"),((I53*1.1)-((I53*1.1)*K53/100))/1.1,IF(AND(O53="Guaranteed off usage",P53="Inclusive"),((I53*1.1)-((H53*1.1)*L53/100))/1.1,IF(AND(O53="Guaranteed off bill",P53="Exclusive"),I53-(I53*K53/100),IF(AND(O53="Guaranteed off usage",P53="Exclusive"),I53-(H53*L53/100),IF(P53="Inclusive",((I53*1.1))/1.1,I53)))))</f>
        <v>5958.8261818181818</v>
      </c>
      <c r="R53" s="240">
        <f>IF(AND(O53="Pay-on-time off bill",P53="Inclusive"),((Q53*1.1)-((Q53*1.1)*M53/100))/1.1,IF(AND(O53="Pay-on-time off usage",P53="Inclusive"),((Q53*1.1)-((H53*1.1)*N53/100))/1.1,IF(AND(O53="Pay-on-time off bill",P53="Exclusive"),Q53-(Q53*M53/100),IF(AND(O53="Pay-on-time off usage",P53="Exclusive"),Q53-(H53*N53/100),IF(P53="Inclusive",((Q53*1.1))/1.1,Q53)))))</f>
        <v>5958.8261818181818</v>
      </c>
      <c r="S53" s="136">
        <f>Q53*1.1</f>
        <v>6554.7088000000003</v>
      </c>
      <c r="T53" s="361">
        <f>R53*1.1</f>
        <v>6554.7088000000003</v>
      </c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</row>
    <row r="54" spans="1:39" ht="14" x14ac:dyDescent="0.15">
      <c r="A54" s="131" t="str">
        <f>'SEQ Apr 2023'!K32</f>
        <v>Diamond Energy</v>
      </c>
      <c r="B54" s="132" t="str">
        <f>'SEQ Apr 2023'!L32</f>
        <v>Renewable Saver</v>
      </c>
      <c r="C54" s="133">
        <f>IF('SEQ Apr 2023'!BP32=0,91*'SEQ Apr 2023'!M32/100,(91*'SEQ Apr 2023'!M32/100)+'SEQ Apr 2023'!BP32/4)</f>
        <v>136.40899999999999</v>
      </c>
      <c r="D54" s="133">
        <f>IF('SEQ Apr 2023'!O32="",$C$48*$C$49*'SEQ Apr 2023'!N32/100,IF($C$48*$C$49&gt;='SEQ Apr 2023'!P32,('SEQ Apr 2023'!P32*'SEQ Apr 2023'!N32/100),($C$48*$C$49*'SEQ Apr 2023'!N32/100)))</f>
        <v>1003.2272727272727</v>
      </c>
      <c r="E54" s="133">
        <f>IF(AND('SEQ Apr 2023'!R32&gt;0,'SEQ Apr 2023'!T32&gt;0),IF(($C$48*$C$49&lt;'SEQ Apr 2023'!T32),(0),($C$48*$C$49-'SEQ Apr 2023'!T32)*'SEQ Apr 2023'!U32/100),IF(AND('SEQ Apr 2023'!R32&gt;0,'SEQ Apr 2023'!T32=""),IF(($C$48*$C$49&lt;'SEQ Apr 2023'!R32+'SEQ Apr 2023'!P32),(0),(($C$48*$C$49-('SEQ Apr 2023'!R32+'SEQ Apr 2023'!P32))*'SEQ Apr 2023'!S32/100)),IF(AND('SEQ Apr 2023'!P32&gt;0,'SEQ Apr 2023'!R32=""&gt;0),IF(($C$48*$C$49&lt;'SEQ Apr 2023'!P32),(0),($C$48*$C$49-'SEQ Apr 2023'!P32)*'SEQ Apr 2023'!Q32/100),0)))</f>
        <v>0</v>
      </c>
      <c r="F54" s="134">
        <f>($C$48*$C$50)*'SEQ Apr 2023'!W32/100</f>
        <v>336.95454545454544</v>
      </c>
      <c r="G54" s="135">
        <f t="shared" ref="G54:G64" si="42">SUM(C54:F54)</f>
        <v>1476.5908181818181</v>
      </c>
      <c r="H54" s="239">
        <f t="shared" ref="H54:H64" si="43">(G54-C54)*4</f>
        <v>5360.7272727272721</v>
      </c>
      <c r="I54" s="239">
        <f t="shared" si="41"/>
        <v>5906.3632727272725</v>
      </c>
      <c r="J54" s="136">
        <f t="shared" ref="J54:J64" si="44">I54*1.1</f>
        <v>6496.9996000000001</v>
      </c>
      <c r="K54" s="137">
        <f>'SEQ Apr 2023'!BB32</f>
        <v>0</v>
      </c>
      <c r="L54" s="137">
        <f>'SEQ Apr 2023'!BC32</f>
        <v>0</v>
      </c>
      <c r="M54" s="137">
        <f>'SEQ Apr 2023'!BD32</f>
        <v>2</v>
      </c>
      <c r="N54" s="137">
        <f>'SEQ Apr 2023'!BE32</f>
        <v>0</v>
      </c>
      <c r="O54" s="144" t="str">
        <f t="shared" ref="O54" si="45">IF(SUM(K54:N54)=0,"No discount",IF(K54&gt;0,"Guaranteed off bill",IF(L54&gt;0,"Guaranteed off usage",IF(M54&gt;0,"Pay-on-time off bill","Pay-on-time off usage"))))</f>
        <v>Pay-on-time off bill</v>
      </c>
      <c r="P54" s="226" t="str">
        <f t="shared" ref="P54:P64" si="46">IF(OR(A54="Origin Energy",A54="Red Energy",A54="Powershop"),"Inclusive","Exclusive")</f>
        <v>Exclusive</v>
      </c>
      <c r="Q54" s="240">
        <f t="shared" ref="Q54:Q64" si="47"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5906.3632727272725</v>
      </c>
      <c r="R54" s="240">
        <f t="shared" ref="R54:R64" si="48"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5788.236007272727</v>
      </c>
      <c r="S54" s="136">
        <f t="shared" ref="S54:T64" si="49">Q54*1.1</f>
        <v>6496.9996000000001</v>
      </c>
      <c r="T54" s="361">
        <f t="shared" si="49"/>
        <v>6367.0596080000005</v>
      </c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</row>
    <row r="55" spans="1:39" ht="14" x14ac:dyDescent="0.15">
      <c r="A55" s="131" t="str">
        <f>'SEQ Apr 2023'!K33</f>
        <v>EnergyAustralia</v>
      </c>
      <c r="B55" s="132" t="str">
        <f>'SEQ Apr 2023'!L33</f>
        <v>Balance Plan</v>
      </c>
      <c r="C55" s="133">
        <f>IF('SEQ Apr 2023'!BP33=0,91*'SEQ Apr 2023'!M33/100,(91*'SEQ Apr 2023'!M33/100)+'SEQ Apr 2023'!BP33/4)</f>
        <v>115.84299999999999</v>
      </c>
      <c r="D55" s="133">
        <f>IF('SEQ Apr 2023'!O33="",$C$48*$C$49*'SEQ Apr 2023'!N33/100,IF($C$48*$C$49&gt;='SEQ Apr 2023'!P33,('SEQ Apr 2023'!P33*'SEQ Apr 2023'!N33/100),($C$48*$C$49*'SEQ Apr 2023'!N33/100)))</f>
        <v>1159.1363636363637</v>
      </c>
      <c r="E55" s="133">
        <f>IF(AND('SEQ Apr 2023'!R33&gt;0,'SEQ Apr 2023'!T33&gt;0),IF(($C$48*$C$49&lt;'SEQ Apr 2023'!T33),(0),($C$48*$C$49-'SEQ Apr 2023'!T33)*'SEQ Apr 2023'!U33/100),IF(AND('SEQ Apr 2023'!R33&gt;0,'SEQ Apr 2023'!T33=""),IF(($C$48*$C$49&lt;'SEQ Apr 2023'!R33+'SEQ Apr 2023'!P33),(0),(($C$48*$C$49-('SEQ Apr 2023'!R33+'SEQ Apr 2023'!P33))*'SEQ Apr 2023'!S33/100)),IF(AND('SEQ Apr 2023'!P33&gt;0,'SEQ Apr 2023'!R33=""&gt;0),IF(($C$48*$C$49&lt;'SEQ Apr 2023'!P33),(0),($C$48*$C$49-'SEQ Apr 2023'!P33)*'SEQ Apr 2023'!Q33/100),0)))</f>
        <v>0</v>
      </c>
      <c r="F55" s="134">
        <f>($C$48*$C$50)*'SEQ Apr 2023'!W33/100</f>
        <v>408.81818181818181</v>
      </c>
      <c r="G55" s="135">
        <f t="shared" si="42"/>
        <v>1683.7975454545456</v>
      </c>
      <c r="H55" s="239">
        <f t="shared" si="43"/>
        <v>6271.818181818182</v>
      </c>
      <c r="I55" s="239">
        <f t="shared" si="41"/>
        <v>6735.1901818181823</v>
      </c>
      <c r="J55" s="136">
        <f t="shared" si="44"/>
        <v>7408.7092000000011</v>
      </c>
      <c r="K55" s="137">
        <f>'SEQ Apr 2023'!BB33</f>
        <v>5</v>
      </c>
      <c r="L55" s="137">
        <f>'SEQ Apr 2023'!BC33</f>
        <v>0</v>
      </c>
      <c r="M55" s="137">
        <f>'SEQ Apr 2023'!BD33</f>
        <v>0</v>
      </c>
      <c r="N55" s="137">
        <f>'SEQ Apr 2023'!BE33</f>
        <v>0</v>
      </c>
      <c r="O55" s="144" t="str">
        <f t="shared" ref="O55:O64" si="50">IF(SUM(K55:N55)=0,"No discount",IF(K55&gt;0,"Guaranteed off bill",IF(L55&gt;0,"Guaranteed off usage",IF(M55&gt;0,"Pay-on-time off bill","Pay-on-time off usage"))))</f>
        <v>Guaranteed off bill</v>
      </c>
      <c r="P55" s="226" t="str">
        <f t="shared" si="46"/>
        <v>Exclusive</v>
      </c>
      <c r="Q55" s="240">
        <f t="shared" si="47"/>
        <v>6398.4306727272733</v>
      </c>
      <c r="R55" s="240">
        <f t="shared" si="48"/>
        <v>6398.4306727272733</v>
      </c>
      <c r="S55" s="136">
        <f t="shared" si="49"/>
        <v>7038.2737400000015</v>
      </c>
      <c r="T55" s="361">
        <f t="shared" si="49"/>
        <v>7038.2737400000015</v>
      </c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</row>
    <row r="56" spans="1:39" ht="14" x14ac:dyDescent="0.15">
      <c r="A56" s="131" t="str">
        <f>'SEQ Apr 2023'!K34</f>
        <v>Origin Energy</v>
      </c>
      <c r="B56" s="132" t="str">
        <f>'SEQ Apr 2023'!L34</f>
        <v>Go Variable</v>
      </c>
      <c r="C56" s="133">
        <f>IF('SEQ Apr 2023'!BP34=0,91*'SEQ Apr 2023'!M34/100,(91*'SEQ Apr 2023'!M34/100)+'SEQ Apr 2023'!BP34/4)</f>
        <v>112.02927272727271</v>
      </c>
      <c r="D56" s="133">
        <f>IF('SEQ Apr 2023'!O34="",$C$48*$C$49*'SEQ Apr 2023'!N34/100,IF($C$48*$C$49&gt;='SEQ Apr 2023'!P34,('SEQ Apr 2023'!P34*'SEQ Apr 2023'!N34/100),($C$48*$C$49*'SEQ Apr 2023'!N34/100)))</f>
        <v>895.68181818181813</v>
      </c>
      <c r="E56" s="133">
        <f>IF(AND('SEQ Apr 2023'!R34&gt;0,'SEQ Apr 2023'!T34&gt;0),IF(($C$48*$C$49&lt;'SEQ Apr 2023'!T34),(0),($C$48*$C$49-'SEQ Apr 2023'!T34)*'SEQ Apr 2023'!U34/100),IF(AND('SEQ Apr 2023'!R34&gt;0,'SEQ Apr 2023'!T34=""),IF(($C$48*$C$49&lt;'SEQ Apr 2023'!R34+'SEQ Apr 2023'!P34),(0),(($C$48*$C$49-('SEQ Apr 2023'!R34+'SEQ Apr 2023'!P34))*'SEQ Apr 2023'!S34/100)),IF(AND('SEQ Apr 2023'!P34&gt;0,'SEQ Apr 2023'!R34=""&gt;0),IF(($C$48*$C$49&lt;'SEQ Apr 2023'!P34),(0),($C$48*$C$49-'SEQ Apr 2023'!P34)*'SEQ Apr 2023'!Q34/100),0)))</f>
        <v>0</v>
      </c>
      <c r="F56" s="134">
        <f>($C$48*$C$50)*'SEQ Apr 2023'!W34/100</f>
        <v>328.7727272727272</v>
      </c>
      <c r="G56" s="135">
        <f t="shared" si="42"/>
        <v>1336.4838181818182</v>
      </c>
      <c r="H56" s="239">
        <f t="shared" si="43"/>
        <v>4897.818181818182</v>
      </c>
      <c r="I56" s="239">
        <f t="shared" si="41"/>
        <v>5345.9352727272726</v>
      </c>
      <c r="J56" s="136">
        <f t="shared" si="44"/>
        <v>5880.5288</v>
      </c>
      <c r="K56" s="137">
        <f>'SEQ Apr 2023'!BB34</f>
        <v>0</v>
      </c>
      <c r="L56" s="137">
        <f>'SEQ Apr 2023'!BC34</f>
        <v>0</v>
      </c>
      <c r="M56" s="137">
        <f>'SEQ Apr 2023'!BD34</f>
        <v>0</v>
      </c>
      <c r="N56" s="137">
        <f>'SEQ Apr 2023'!BE34</f>
        <v>0</v>
      </c>
      <c r="O56" s="144" t="str">
        <f t="shared" si="50"/>
        <v>No discount</v>
      </c>
      <c r="P56" s="226" t="str">
        <f t="shared" si="46"/>
        <v>Inclusive</v>
      </c>
      <c r="Q56" s="240">
        <f t="shared" si="47"/>
        <v>5345.9352727272726</v>
      </c>
      <c r="R56" s="240">
        <f t="shared" si="48"/>
        <v>5345.9352727272726</v>
      </c>
      <c r="S56" s="136">
        <f t="shared" si="49"/>
        <v>5880.5288</v>
      </c>
      <c r="T56" s="361">
        <f t="shared" si="49"/>
        <v>5880.5288</v>
      </c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</row>
    <row r="57" spans="1:39" ht="14" x14ac:dyDescent="0.15">
      <c r="A57" s="131" t="str">
        <f>'SEQ Apr 2023'!K35</f>
        <v>Powershop</v>
      </c>
      <c r="B57" s="132" t="str">
        <f>'SEQ Apr 2023'!L35</f>
        <v>100% Carbon Neutral</v>
      </c>
      <c r="C57" s="133">
        <f>IF('SEQ Apr 2023'!BP35=0,91*'SEQ Apr 2023'!M35/100,(91*'SEQ Apr 2023'!M35/100)+'SEQ Apr 2023'!BP35/4)</f>
        <v>155.50245454545455</v>
      </c>
      <c r="D57" s="133">
        <f>IF('SEQ Apr 2023'!O35="",$C$48*$C$49*'SEQ Apr 2023'!N35/100,IF($C$48*$C$49&gt;='SEQ Apr 2023'!P35,('SEQ Apr 2023'!P35*'SEQ Apr 2023'!N35/100),($C$48*$C$49*'SEQ Apr 2023'!N35/100)))</f>
        <v>941.81818181818176</v>
      </c>
      <c r="E57" s="133">
        <f>IF(AND('SEQ Apr 2023'!R35&gt;0,'SEQ Apr 2023'!T35&gt;0),IF(($C$48*$C$49&lt;'SEQ Apr 2023'!T35),(0),($C$48*$C$49-'SEQ Apr 2023'!T35)*'SEQ Apr 2023'!U35/100),IF(AND('SEQ Apr 2023'!R35&gt;0,'SEQ Apr 2023'!T35=""),IF(($C$48*$C$49&lt;'SEQ Apr 2023'!R35+'SEQ Apr 2023'!P35),(0),(($C$48*$C$49-('SEQ Apr 2023'!R35+'SEQ Apr 2023'!P35))*'SEQ Apr 2023'!S35/100)),IF(AND('SEQ Apr 2023'!P35&gt;0,'SEQ Apr 2023'!R35=""&gt;0),IF(($C$48*$C$49&lt;'SEQ Apr 2023'!P35),(0),($C$48*$C$49-'SEQ Apr 2023'!P35)*'SEQ Apr 2023'!Q35/100),0)))</f>
        <v>0</v>
      </c>
      <c r="F57" s="134">
        <f>($C$48*$C$50)*'SEQ Apr 2023'!W35/100</f>
        <v>303.13636363636363</v>
      </c>
      <c r="G57" s="135">
        <f t="shared" si="42"/>
        <v>1400.4569999999999</v>
      </c>
      <c r="H57" s="239">
        <f t="shared" si="43"/>
        <v>4979.8181818181811</v>
      </c>
      <c r="I57" s="239">
        <f t="shared" si="41"/>
        <v>5601.8279999999995</v>
      </c>
      <c r="J57" s="136">
        <f t="shared" si="44"/>
        <v>6162.0108</v>
      </c>
      <c r="K57" s="137">
        <f>'SEQ Apr 2023'!BB35</f>
        <v>0</v>
      </c>
      <c r="L57" s="137">
        <f>'SEQ Apr 2023'!BC35</f>
        <v>0</v>
      </c>
      <c r="M57" s="137">
        <f>'SEQ Apr 2023'!BD35</f>
        <v>0</v>
      </c>
      <c r="N57" s="137">
        <f>'SEQ Apr 2023'!BE35</f>
        <v>0</v>
      </c>
      <c r="O57" s="144" t="str">
        <f t="shared" si="50"/>
        <v>No discount</v>
      </c>
      <c r="P57" s="226" t="str">
        <f t="shared" si="46"/>
        <v>Inclusive</v>
      </c>
      <c r="Q57" s="240">
        <f t="shared" si="47"/>
        <v>5601.8279999999995</v>
      </c>
      <c r="R57" s="240">
        <f t="shared" si="48"/>
        <v>5601.8279999999995</v>
      </c>
      <c r="S57" s="136">
        <f t="shared" si="49"/>
        <v>6162.0108</v>
      </c>
      <c r="T57" s="361">
        <f t="shared" si="49"/>
        <v>6162.0108</v>
      </c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</row>
    <row r="58" spans="1:39" ht="14" x14ac:dyDescent="0.15">
      <c r="A58" s="131" t="str">
        <f>'SEQ Apr 2023'!K36</f>
        <v>Energy Locals</v>
      </c>
      <c r="B58" s="132" t="str">
        <f>'SEQ Apr 2023'!L36</f>
        <v>Business Member</v>
      </c>
      <c r="C58" s="133">
        <f>IF('SEQ Apr 2023'!BP36=0,91*'SEQ Apr 2023'!M36/100,(91*'SEQ Apr 2023'!M36/100)+'SEQ Apr 2023'!BP36/4)</f>
        <v>130.2409090909091</v>
      </c>
      <c r="D58" s="133">
        <f>IF('SEQ Apr 2023'!O36="",$C$48*$C$49*'SEQ Apr 2023'!N36/100,IF($C$48*$C$49&gt;='SEQ Apr 2023'!P36,('SEQ Apr 2023'!P36*'SEQ Apr 2023'!N36/100),($C$48*$C$49*'SEQ Apr 2023'!N36/100)))</f>
        <v>986.36363636363637</v>
      </c>
      <c r="E58" s="133">
        <f>IF(AND('SEQ Apr 2023'!R36&gt;0,'SEQ Apr 2023'!T36&gt;0),IF(($C$48*$C$49&lt;'SEQ Apr 2023'!T36),(0),($C$48*$C$49-'SEQ Apr 2023'!T36)*'SEQ Apr 2023'!U36/100),IF(AND('SEQ Apr 2023'!R36&gt;0,'SEQ Apr 2023'!T36=""),IF(($C$48*$C$49&lt;'SEQ Apr 2023'!R36+'SEQ Apr 2023'!P36),(0),(($C$48*$C$49-('SEQ Apr 2023'!R36+'SEQ Apr 2023'!P36))*'SEQ Apr 2023'!S36/100)),IF(AND('SEQ Apr 2023'!P36&gt;0,'SEQ Apr 2023'!R36=""&gt;0),IF(($C$48*$C$49&lt;'SEQ Apr 2023'!P36),(0),($C$48*$C$49-'SEQ Apr 2023'!P36)*'SEQ Apr 2023'!Q36/100),0)))</f>
        <v>0</v>
      </c>
      <c r="F58" s="134">
        <f>($C$48*$C$50)*'SEQ Apr 2023'!W36/100</f>
        <v>313.63636363636363</v>
      </c>
      <c r="G58" s="135">
        <f t="shared" si="42"/>
        <v>1430.2409090909091</v>
      </c>
      <c r="H58" s="239">
        <f t="shared" si="43"/>
        <v>5200</v>
      </c>
      <c r="I58" s="239">
        <f t="shared" si="41"/>
        <v>5720.9636363636364</v>
      </c>
      <c r="J58" s="136">
        <f t="shared" si="44"/>
        <v>6293.06</v>
      </c>
      <c r="K58" s="137">
        <f>'SEQ Apr 2023'!BB36</f>
        <v>0</v>
      </c>
      <c r="L58" s="137">
        <f>'SEQ Apr 2023'!BC36</f>
        <v>0</v>
      </c>
      <c r="M58" s="137">
        <f>'SEQ Apr 2023'!BD36</f>
        <v>0</v>
      </c>
      <c r="N58" s="137">
        <f>'SEQ Apr 2023'!BE36</f>
        <v>0</v>
      </c>
      <c r="O58" s="144" t="str">
        <f t="shared" si="50"/>
        <v>No discount</v>
      </c>
      <c r="P58" s="226" t="str">
        <f t="shared" si="46"/>
        <v>Exclusive</v>
      </c>
      <c r="Q58" s="240">
        <f t="shared" si="47"/>
        <v>5720.9636363636364</v>
      </c>
      <c r="R58" s="240">
        <f t="shared" si="48"/>
        <v>5720.9636363636364</v>
      </c>
      <c r="S58" s="136">
        <f t="shared" si="49"/>
        <v>6293.06</v>
      </c>
      <c r="T58" s="361">
        <f t="shared" si="49"/>
        <v>6293.06</v>
      </c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</row>
    <row r="59" spans="1:39" ht="14" x14ac:dyDescent="0.15">
      <c r="A59" s="131" t="str">
        <f>'SEQ Apr 2023'!K37</f>
        <v>Simply Energy</v>
      </c>
      <c r="B59" s="132" t="str">
        <f>'SEQ Apr 2023'!L37</f>
        <v>Business Saver</v>
      </c>
      <c r="C59" s="133">
        <f>IF('SEQ Apr 2023'!BP37=0,91*'SEQ Apr 2023'!M37/100,(91*'SEQ Apr 2023'!M37/100)+'SEQ Apr 2023'!BP37/4)</f>
        <v>126.69681818181817</v>
      </c>
      <c r="D59" s="133">
        <f>IF('SEQ Apr 2023'!O37="",$C$48*$C$49*'SEQ Apr 2023'!N37/100,IF($C$48*$C$49&gt;='SEQ Apr 2023'!P37,('SEQ Apr 2023'!P37*'SEQ Apr 2023'!N37/100),($C$48*$C$49*'SEQ Apr 2023'!N37/100)))</f>
        <v>959</v>
      </c>
      <c r="E59" s="133">
        <f>IF(AND('SEQ Apr 2023'!R37&gt;0,'SEQ Apr 2023'!T37&gt;0),IF(($C$48*$C$49&lt;'SEQ Apr 2023'!T37),(0),($C$48*$C$49-'SEQ Apr 2023'!T37)*'SEQ Apr 2023'!U37/100),IF(AND('SEQ Apr 2023'!R37&gt;0,'SEQ Apr 2023'!T37=""),IF(($C$48*$C$49&lt;'SEQ Apr 2023'!R37+'SEQ Apr 2023'!P37),(0),(($C$48*$C$49-('SEQ Apr 2023'!R37+'SEQ Apr 2023'!P37))*'SEQ Apr 2023'!S37/100)),IF(AND('SEQ Apr 2023'!P37&gt;0,'SEQ Apr 2023'!R37=""&gt;0),IF(($C$48*$C$49&lt;'SEQ Apr 2023'!P37),(0),($C$48*$C$49-'SEQ Apr 2023'!P37)*'SEQ Apr 2023'!Q37/100),0)))</f>
        <v>0</v>
      </c>
      <c r="F59" s="134">
        <f>($C$48*$C$50)*'SEQ Apr 2023'!W37/100</f>
        <v>334.63636363636363</v>
      </c>
      <c r="G59" s="135">
        <f t="shared" si="42"/>
        <v>1420.3331818181819</v>
      </c>
      <c r="H59" s="239">
        <f t="shared" si="43"/>
        <v>5174.545454545455</v>
      </c>
      <c r="I59" s="239">
        <f t="shared" si="41"/>
        <v>5681.3327272727274</v>
      </c>
      <c r="J59" s="136">
        <f t="shared" si="44"/>
        <v>6249.4660000000003</v>
      </c>
      <c r="K59" s="137">
        <f>'SEQ Apr 2023'!BB37</f>
        <v>6</v>
      </c>
      <c r="L59" s="137">
        <f>'SEQ Apr 2023'!BC37</f>
        <v>0</v>
      </c>
      <c r="M59" s="137">
        <f>'SEQ Apr 2023'!BD37</f>
        <v>0</v>
      </c>
      <c r="N59" s="137">
        <f>'SEQ Apr 2023'!BE37</f>
        <v>0</v>
      </c>
      <c r="O59" s="144" t="str">
        <f t="shared" si="50"/>
        <v>Guaranteed off bill</v>
      </c>
      <c r="P59" s="226" t="str">
        <f t="shared" si="46"/>
        <v>Exclusive</v>
      </c>
      <c r="Q59" s="240">
        <f t="shared" si="47"/>
        <v>5340.4527636363637</v>
      </c>
      <c r="R59" s="240">
        <f t="shared" si="48"/>
        <v>5340.4527636363637</v>
      </c>
      <c r="S59" s="136">
        <f t="shared" si="49"/>
        <v>5874.4980400000004</v>
      </c>
      <c r="T59" s="361">
        <f t="shared" si="49"/>
        <v>5874.4980400000004</v>
      </c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</row>
    <row r="60" spans="1:39" ht="14" x14ac:dyDescent="0.15">
      <c r="A60" s="131" t="str">
        <f>'SEQ Apr 2023'!K38</f>
        <v>Alinta Energy</v>
      </c>
      <c r="B60" s="132" t="str">
        <f>'SEQ Apr 2023'!L38</f>
        <v>BusinessDeal</v>
      </c>
      <c r="C60" s="133">
        <f>IF('SEQ Apr 2023'!BP38=0,91*'SEQ Apr 2023'!M38/100,(91*'SEQ Apr 2023'!M38/100)+'SEQ Apr 2023'!BP38/4)</f>
        <v>109.49781818181819</v>
      </c>
      <c r="D60" s="133">
        <f>IF('SEQ Apr 2023'!O38="",$C$48*$C$49*'SEQ Apr 2023'!N38/100,IF($C$48*$C$49&gt;='SEQ Apr 2023'!P38,('SEQ Apr 2023'!P38*'SEQ Apr 2023'!N38/100),($C$48*$C$49*'SEQ Apr 2023'!N38/100)))</f>
        <v>1042.9999999999998</v>
      </c>
      <c r="E60" s="133">
        <f>IF(AND('SEQ Apr 2023'!R38&gt;0,'SEQ Apr 2023'!T38&gt;0),IF(($C$48*$C$49&lt;'SEQ Apr 2023'!T38),(0),($C$48*$C$49-'SEQ Apr 2023'!T38)*'SEQ Apr 2023'!U38/100),IF(AND('SEQ Apr 2023'!R38&gt;0,'SEQ Apr 2023'!T38=""),IF(($C$48*$C$49&lt;'SEQ Apr 2023'!R38+'SEQ Apr 2023'!P38),(0),(($C$48*$C$49-('SEQ Apr 2023'!R38+'SEQ Apr 2023'!P38))*'SEQ Apr 2023'!S38/100)),IF(AND('SEQ Apr 2023'!P38&gt;0,'SEQ Apr 2023'!R38=""&gt;0),IF(($C$48*$C$49&lt;'SEQ Apr 2023'!P38),(0),($C$48*$C$49-'SEQ Apr 2023'!P38)*'SEQ Apr 2023'!Q38/100),0)))</f>
        <v>0</v>
      </c>
      <c r="F60" s="134">
        <f>($C$48*$C$50)*'SEQ Apr 2023'!W38/100</f>
        <v>360.27272727272725</v>
      </c>
      <c r="G60" s="135">
        <f t="shared" si="42"/>
        <v>1512.7705454545453</v>
      </c>
      <c r="H60" s="239">
        <f t="shared" si="43"/>
        <v>5613.0909090909081</v>
      </c>
      <c r="I60" s="239">
        <f t="shared" si="41"/>
        <v>6051.0821818181812</v>
      </c>
      <c r="J60" s="136">
        <f t="shared" si="44"/>
        <v>6656.1903999999995</v>
      </c>
      <c r="K60" s="137">
        <f>'SEQ Apr 2023'!BB38</f>
        <v>0</v>
      </c>
      <c r="L60" s="137">
        <f>'SEQ Apr 2023'!BC38</f>
        <v>0</v>
      </c>
      <c r="M60" s="137">
        <f>'SEQ Apr 2023'!BD38</f>
        <v>0</v>
      </c>
      <c r="N60" s="137">
        <f>'SEQ Apr 2023'!BE38</f>
        <v>0</v>
      </c>
      <c r="O60" s="144" t="str">
        <f t="shared" si="50"/>
        <v>No discount</v>
      </c>
      <c r="P60" s="226" t="str">
        <f t="shared" si="46"/>
        <v>Exclusive</v>
      </c>
      <c r="Q60" s="240">
        <f t="shared" si="47"/>
        <v>6051.0821818181812</v>
      </c>
      <c r="R60" s="240">
        <f t="shared" si="48"/>
        <v>6051.0821818181812</v>
      </c>
      <c r="S60" s="136">
        <f t="shared" si="49"/>
        <v>6656.1903999999995</v>
      </c>
      <c r="T60" s="361">
        <f t="shared" si="49"/>
        <v>6656.1903999999995</v>
      </c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</row>
    <row r="61" spans="1:39" ht="14" x14ac:dyDescent="0.15">
      <c r="A61" s="131" t="str">
        <f>'SEQ Apr 2023'!K39</f>
        <v>Red Energy</v>
      </c>
      <c r="B61" s="132" t="str">
        <f>'SEQ Apr 2023'!L39</f>
        <v>Red Business Saver</v>
      </c>
      <c r="C61" s="133">
        <f>IF('SEQ Apr 2023'!BP39=0,91*'SEQ Apr 2023'!M39/100,(91*'SEQ Apr 2023'!M39/100)+'SEQ Apr 2023'!BP39/4)</f>
        <v>123.75999999999998</v>
      </c>
      <c r="D61" s="133">
        <f>IF('SEQ Apr 2023'!O39="",$C$48*$C$49*'SEQ Apr 2023'!N39/100,IF($C$48*$C$49&gt;='SEQ Apr 2023'!P39,('SEQ Apr 2023'!P39*'SEQ Apr 2023'!N39/100),($C$48*$C$49*'SEQ Apr 2023'!N39/100)))</f>
        <v>988.90909090909076</v>
      </c>
      <c r="E61" s="133">
        <f>IF(AND('SEQ Apr 2023'!R39&gt;0,'SEQ Apr 2023'!T39&gt;0),IF(($C$48*$C$49&lt;'SEQ Apr 2023'!T39),(0),($C$48*$C$49-'SEQ Apr 2023'!T39)*'SEQ Apr 2023'!U39/100),IF(AND('SEQ Apr 2023'!R39&gt;0,'SEQ Apr 2023'!T39=""),IF(($C$48*$C$49&lt;'SEQ Apr 2023'!R39+'SEQ Apr 2023'!P39),(0),(($C$48*$C$49-('SEQ Apr 2023'!R39+'SEQ Apr 2023'!P39))*'SEQ Apr 2023'!S39/100)),IF(AND('SEQ Apr 2023'!P39&gt;0,'SEQ Apr 2023'!R39=""&gt;0),IF(($C$48*$C$49&lt;'SEQ Apr 2023'!P39),(0),($C$48*$C$49-'SEQ Apr 2023'!P39)*'SEQ Apr 2023'!Q39/100),0)))</f>
        <v>0</v>
      </c>
      <c r="F61" s="134">
        <f>($C$48*$C$50)*'SEQ Apr 2023'!W39/100</f>
        <v>329.99999999999994</v>
      </c>
      <c r="G61" s="135">
        <f t="shared" si="42"/>
        <v>1442.6690909090908</v>
      </c>
      <c r="H61" s="239">
        <f t="shared" si="43"/>
        <v>5275.6363636363631</v>
      </c>
      <c r="I61" s="239">
        <f t="shared" si="41"/>
        <v>5770.676363636363</v>
      </c>
      <c r="J61" s="136">
        <f t="shared" si="44"/>
        <v>6347.7439999999997</v>
      </c>
      <c r="K61" s="137">
        <f>'SEQ Apr 2023'!BB39</f>
        <v>0</v>
      </c>
      <c r="L61" s="137">
        <f>'SEQ Apr 2023'!BC39</f>
        <v>0</v>
      </c>
      <c r="M61" s="137">
        <f>'SEQ Apr 2023'!BD39</f>
        <v>0</v>
      </c>
      <c r="N61" s="137">
        <f>'SEQ Apr 2023'!BE39</f>
        <v>0</v>
      </c>
      <c r="O61" s="144" t="str">
        <f t="shared" si="50"/>
        <v>No discount</v>
      </c>
      <c r="P61" s="226" t="str">
        <f t="shared" si="46"/>
        <v>Inclusive</v>
      </c>
      <c r="Q61" s="240">
        <f t="shared" si="47"/>
        <v>5770.676363636363</v>
      </c>
      <c r="R61" s="240">
        <f t="shared" si="48"/>
        <v>5770.676363636363</v>
      </c>
      <c r="S61" s="136">
        <f t="shared" si="49"/>
        <v>6347.7439999999997</v>
      </c>
      <c r="T61" s="361">
        <f t="shared" si="49"/>
        <v>6347.7439999999997</v>
      </c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</row>
    <row r="62" spans="1:39" ht="14" x14ac:dyDescent="0.15">
      <c r="A62" s="131" t="str">
        <f>'SEQ Apr 2023'!K40</f>
        <v>CovaU</v>
      </c>
      <c r="B62" s="132" t="str">
        <f>'SEQ Apr 2023'!L40</f>
        <v>Freedom</v>
      </c>
      <c r="C62" s="133">
        <f>IF('SEQ Apr 2023'!BP40=0,91*'SEQ Apr 2023'!M40/100,(91*'SEQ Apr 2023'!M40/100)+'SEQ Apr 2023'!BP40/4)</f>
        <v>131.51154545454546</v>
      </c>
      <c r="D62" s="133">
        <f>IF('SEQ Apr 2023'!O40="",$C$48*$C$49*'SEQ Apr 2023'!N40/100,IF($C$48*$C$49&gt;='SEQ Apr 2023'!P40,('SEQ Apr 2023'!P40*'SEQ Apr 2023'!N40/100),($C$48*$C$49*'SEQ Apr 2023'!N40/100)))</f>
        <v>1051.909090909091</v>
      </c>
      <c r="E62" s="133">
        <f>IF(AND('SEQ Apr 2023'!R40&gt;0,'SEQ Apr 2023'!T40&gt;0),IF(($C$48*$C$49&lt;'SEQ Apr 2023'!T40),(0),($C$48*$C$49-'SEQ Apr 2023'!T40)*'SEQ Apr 2023'!U40/100),IF(AND('SEQ Apr 2023'!R40&gt;0,'SEQ Apr 2023'!T40=""),IF(($C$48*$C$49&lt;'SEQ Apr 2023'!R40+'SEQ Apr 2023'!P40),(0),(($C$48*$C$49-('SEQ Apr 2023'!R40+'SEQ Apr 2023'!P40))*'SEQ Apr 2023'!S40/100)),IF(AND('SEQ Apr 2023'!P40&gt;0,'SEQ Apr 2023'!R40=""&gt;0),IF(($C$48*$C$49&lt;'SEQ Apr 2023'!P40),(0),($C$48*$C$49-'SEQ Apr 2023'!P40)*'SEQ Apr 2023'!Q40/100),0)))</f>
        <v>0</v>
      </c>
      <c r="F62" s="134">
        <f>($C$48*$C$50)*'SEQ Apr 2023'!W40/100</f>
        <v>385.90909090909088</v>
      </c>
      <c r="G62" s="135">
        <f t="shared" si="42"/>
        <v>1569.3297272727273</v>
      </c>
      <c r="H62" s="239">
        <f t="shared" si="43"/>
        <v>5751.272727272727</v>
      </c>
      <c r="I62" s="239">
        <f t="shared" si="41"/>
        <v>6277.3189090909091</v>
      </c>
      <c r="J62" s="136">
        <f t="shared" si="44"/>
        <v>6905.0508000000009</v>
      </c>
      <c r="K62" s="137">
        <f>'SEQ Apr 2023'!BB40</f>
        <v>0</v>
      </c>
      <c r="L62" s="137">
        <f>'SEQ Apr 2023'!BC40</f>
        <v>0</v>
      </c>
      <c r="M62" s="137">
        <f>'SEQ Apr 2023'!BD40</f>
        <v>0</v>
      </c>
      <c r="N62" s="137">
        <f>'SEQ Apr 2023'!BE40</f>
        <v>0</v>
      </c>
      <c r="O62" s="144" t="str">
        <f t="shared" si="50"/>
        <v>No discount</v>
      </c>
      <c r="P62" s="226" t="str">
        <f t="shared" si="46"/>
        <v>Exclusive</v>
      </c>
      <c r="Q62" s="240">
        <f t="shared" si="47"/>
        <v>6277.3189090909091</v>
      </c>
      <c r="R62" s="240">
        <f t="shared" si="48"/>
        <v>6277.3189090909091</v>
      </c>
      <c r="S62" s="136">
        <f t="shared" si="49"/>
        <v>6905.0508000000009</v>
      </c>
      <c r="T62" s="361">
        <f t="shared" si="49"/>
        <v>6905.0508000000009</v>
      </c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</row>
    <row r="63" spans="1:39" ht="14" x14ac:dyDescent="0.15">
      <c r="A63" s="131" t="str">
        <f>'SEQ Apr 2023'!K41</f>
        <v>ReAmped Energy</v>
      </c>
      <c r="B63" s="132" t="str">
        <f>'SEQ Apr 2023'!L41</f>
        <v>Business</v>
      </c>
      <c r="C63" s="133">
        <f>IF('SEQ Apr 2023'!BP41=0,91*'SEQ Apr 2023'!M41/100,(91*'SEQ Apr 2023'!M41/100)+'SEQ Apr 2023'!BP41/4)</f>
        <v>116.92672727272726</v>
      </c>
      <c r="D63" s="133">
        <f>IF('SEQ Apr 2023'!O41="",$C$48*$C$49*'SEQ Apr 2023'!N41/100,IF($C$48*$C$49&gt;='SEQ Apr 2023'!P41,('SEQ Apr 2023'!P41*'SEQ Apr 2023'!N41/100),($C$48*$C$49*'SEQ Apr 2023'!N41/100)))</f>
        <v>1462.3636363636365</v>
      </c>
      <c r="E63" s="133">
        <f>IF(AND('SEQ Apr 2023'!R41&gt;0,'SEQ Apr 2023'!T41&gt;0),IF(($C$48*$C$49&lt;'SEQ Apr 2023'!T41),(0),($C$48*$C$49-'SEQ Apr 2023'!T41)*'SEQ Apr 2023'!U41/100),IF(AND('SEQ Apr 2023'!R41&gt;0,'SEQ Apr 2023'!T41=""),IF(($C$48*$C$49&lt;'SEQ Apr 2023'!R41+'SEQ Apr 2023'!P41),(0),(($C$48*$C$49-('SEQ Apr 2023'!R41+'SEQ Apr 2023'!P41))*'SEQ Apr 2023'!S41/100)),IF(AND('SEQ Apr 2023'!P41&gt;0,'SEQ Apr 2023'!R41=""&gt;0),IF(($C$48*$C$49&lt;'SEQ Apr 2023'!P41),(0),($C$48*$C$49-'SEQ Apr 2023'!P41)*'SEQ Apr 2023'!Q41/100),0)))</f>
        <v>0</v>
      </c>
      <c r="F63" s="134">
        <f>($C$48*$C$50)*'SEQ Apr 2023'!W41/100</f>
        <v>540.27272727272725</v>
      </c>
      <c r="G63" s="135">
        <f t="shared" si="42"/>
        <v>2119.563090909091</v>
      </c>
      <c r="H63" s="239">
        <f t="shared" si="43"/>
        <v>8010.545454545455</v>
      </c>
      <c r="I63" s="239">
        <f t="shared" si="41"/>
        <v>8478.252363636364</v>
      </c>
      <c r="J63" s="136">
        <f t="shared" si="44"/>
        <v>9326.0776000000005</v>
      </c>
      <c r="K63" s="137">
        <f>'SEQ Apr 2023'!BB41</f>
        <v>0</v>
      </c>
      <c r="L63" s="137">
        <f>'SEQ Apr 2023'!BC41</f>
        <v>0</v>
      </c>
      <c r="M63" s="137">
        <f>'SEQ Apr 2023'!BD41</f>
        <v>0</v>
      </c>
      <c r="N63" s="137">
        <f>'SEQ Apr 2023'!BE41</f>
        <v>0</v>
      </c>
      <c r="O63" s="144" t="str">
        <f t="shared" si="50"/>
        <v>No discount</v>
      </c>
      <c r="P63" s="226" t="str">
        <f t="shared" si="46"/>
        <v>Exclusive</v>
      </c>
      <c r="Q63" s="240">
        <f t="shared" si="47"/>
        <v>8478.252363636364</v>
      </c>
      <c r="R63" s="240">
        <f t="shared" si="48"/>
        <v>8478.252363636364</v>
      </c>
      <c r="S63" s="136">
        <f t="shared" si="49"/>
        <v>9326.0776000000005</v>
      </c>
      <c r="T63" s="361">
        <f t="shared" si="49"/>
        <v>9326.0776000000005</v>
      </c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</row>
    <row r="64" spans="1:39" ht="14" x14ac:dyDescent="0.15">
      <c r="A64" s="131" t="str">
        <f>'SEQ Apr 2023'!K42</f>
        <v>Sumo Power</v>
      </c>
      <c r="B64" s="132" t="str">
        <f>'SEQ Apr 2023'!L42</f>
        <v>Freedom Business</v>
      </c>
      <c r="C64" s="133">
        <f>IF('SEQ Apr 2023'!BP42=0,91*'SEQ Apr 2023'!M42/100,(91*'SEQ Apr 2023'!M42/100)+'SEQ Apr 2023'!BP42/4)</f>
        <v>109.19999999999999</v>
      </c>
      <c r="D64" s="133">
        <f>IF('SEQ Apr 2023'!O42="",$C$48*$C$49*'SEQ Apr 2023'!N42/100,IF($C$48*$C$49&gt;='SEQ Apr 2023'!P42,('SEQ Apr 2023'!P42*'SEQ Apr 2023'!N42/100),($C$48*$C$49*'SEQ Apr 2023'!N42/100)))</f>
        <v>980</v>
      </c>
      <c r="E64" s="133">
        <f>IF(AND('SEQ Apr 2023'!R42&gt;0,'SEQ Apr 2023'!T42&gt;0),IF(($C$48*$C$49&lt;'SEQ Apr 2023'!T42),(0),($C$48*$C$49-'SEQ Apr 2023'!T42)*'SEQ Apr 2023'!U42/100),IF(AND('SEQ Apr 2023'!R42&gt;0,'SEQ Apr 2023'!T42=""),IF(($C$48*$C$49&lt;'SEQ Apr 2023'!R42+'SEQ Apr 2023'!P42),(0),(($C$48*$C$49-('SEQ Apr 2023'!R42+'SEQ Apr 2023'!P42))*'SEQ Apr 2023'!S42/100)),IF(AND('SEQ Apr 2023'!P42&gt;0,'SEQ Apr 2023'!R42=""&gt;0),IF(($C$48*$C$49&lt;'SEQ Apr 2023'!P42),(0),($C$48*$C$49-'SEQ Apr 2023'!P42)*'SEQ Apr 2023'!Q42/100),0)))</f>
        <v>0</v>
      </c>
      <c r="F64" s="134">
        <f>($C$48*$C$50)*'SEQ Apr 2023'!W42/100</f>
        <v>329.99999999999994</v>
      </c>
      <c r="G64" s="135">
        <f t="shared" si="42"/>
        <v>1419.2</v>
      </c>
      <c r="H64" s="239">
        <f t="shared" si="43"/>
        <v>5240</v>
      </c>
      <c r="I64" s="239">
        <f t="shared" si="41"/>
        <v>5676.8</v>
      </c>
      <c r="J64" s="136">
        <f t="shared" si="44"/>
        <v>6244.4800000000005</v>
      </c>
      <c r="K64" s="137">
        <f>'SEQ Apr 2023'!BB42</f>
        <v>0</v>
      </c>
      <c r="L64" s="137">
        <f>'SEQ Apr 2023'!BC42</f>
        <v>0</v>
      </c>
      <c r="M64" s="137">
        <f>'SEQ Apr 2023'!BD42</f>
        <v>0</v>
      </c>
      <c r="N64" s="137">
        <f>'SEQ Apr 2023'!BE42</f>
        <v>0</v>
      </c>
      <c r="O64" s="144" t="str">
        <f t="shared" si="50"/>
        <v>No discount</v>
      </c>
      <c r="P64" s="226" t="str">
        <f t="shared" si="46"/>
        <v>Exclusive</v>
      </c>
      <c r="Q64" s="240">
        <f t="shared" si="47"/>
        <v>5676.8</v>
      </c>
      <c r="R64" s="240">
        <f t="shared" si="48"/>
        <v>5676.8</v>
      </c>
      <c r="S64" s="136">
        <f t="shared" si="49"/>
        <v>6244.4800000000005</v>
      </c>
      <c r="T64" s="361">
        <f t="shared" si="49"/>
        <v>6244.4800000000005</v>
      </c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</row>
    <row r="65" spans="1:39" ht="14" x14ac:dyDescent="0.15">
      <c r="A65" s="131" t="str">
        <f>'SEQ Apr 2023'!K43</f>
        <v>Momentum Energy</v>
      </c>
      <c r="B65" s="132" t="str">
        <f>'SEQ Apr 2023'!L43</f>
        <v>Thrifty Business</v>
      </c>
      <c r="C65" s="133">
        <f>IF('SEQ Apr 2023'!BP43=0,91*'SEQ Apr 2023'!M43/100,(91*'SEQ Apr 2023'!M43/100)+'SEQ Apr 2023'!BP43/4)</f>
        <v>167.62200000000001</v>
      </c>
      <c r="D65" s="133">
        <f>IF('SEQ Apr 2023'!O43="",$C$48*$C$49*'SEQ Apr 2023'!N43/100,IF($C$48*$C$49&gt;='SEQ Apr 2023'!P43,('SEQ Apr 2023'!P43*'SEQ Apr 2023'!N43/100),($C$48*$C$49*'SEQ Apr 2023'!N43/100)))</f>
        <v>1329.9999999999998</v>
      </c>
      <c r="E65" s="133">
        <f>IF(AND('SEQ Apr 2023'!R43&gt;0,'SEQ Apr 2023'!T43&gt;0),IF(($C$48*$C$49&lt;'SEQ Apr 2023'!T43),(0),($C$48*$C$49-'SEQ Apr 2023'!T43)*'SEQ Apr 2023'!U43/100),IF(AND('SEQ Apr 2023'!R43&gt;0,'SEQ Apr 2023'!T43=""),IF(($C$48*$C$49&lt;'SEQ Apr 2023'!R43+'SEQ Apr 2023'!P43),(0),(($C$48*$C$49-('SEQ Apr 2023'!R43+'SEQ Apr 2023'!P43))*'SEQ Apr 2023'!S43/100)),IF(AND('SEQ Apr 2023'!P43&gt;0,'SEQ Apr 2023'!R43=""&gt;0),IF(($C$48*$C$49&lt;'SEQ Apr 2023'!P43),(0),($C$48*$C$49-'SEQ Apr 2023'!P43)*'SEQ Apr 2023'!Q43/100),0)))</f>
        <v>0</v>
      </c>
      <c r="F65" s="134">
        <f>($C$48*$C$50)*'SEQ Apr 2023'!W43/100</f>
        <v>496.49999999999994</v>
      </c>
      <c r="G65" s="135">
        <f t="shared" ref="G65:G66" si="51">SUM(C65:F65)</f>
        <v>1994.1219999999998</v>
      </c>
      <c r="H65" s="239">
        <f t="shared" ref="H65:H66" si="52">(G65-C65)*4</f>
        <v>7305.9999999999991</v>
      </c>
      <c r="I65" s="239">
        <f t="shared" ref="I65:I66" si="53">G65*4</f>
        <v>7976.4879999999994</v>
      </c>
      <c r="J65" s="136">
        <f t="shared" ref="J65:J66" si="54">I65*1.1</f>
        <v>8774.1368000000002</v>
      </c>
      <c r="K65" s="137">
        <f>'SEQ Apr 2023'!BB43</f>
        <v>0</v>
      </c>
      <c r="L65" s="137">
        <f>'SEQ Apr 2023'!BC43</f>
        <v>0</v>
      </c>
      <c r="M65" s="137">
        <f>'SEQ Apr 2023'!BD43</f>
        <v>0</v>
      </c>
      <c r="N65" s="137">
        <f>'SEQ Apr 2023'!BE43</f>
        <v>0</v>
      </c>
      <c r="O65" s="144" t="str">
        <f t="shared" ref="O65:O66" si="55">IF(SUM(K65:N65)=0,"No discount",IF(K65&gt;0,"Guaranteed off bill",IF(L65&gt;0,"Guaranteed off usage",IF(M65&gt;0,"Pay-on-time off bill","Pay-on-time off usage"))))</f>
        <v>No discount</v>
      </c>
      <c r="P65" s="226" t="str">
        <f t="shared" ref="P65:P66" si="56">IF(OR(A65="Origin Energy",A65="Red Energy",A65="Powershop"),"Inclusive","Exclusive")</f>
        <v>Exclusive</v>
      </c>
      <c r="Q65" s="240">
        <f t="shared" ref="Q65:Q66" si="57">IF(AND(O65="Guaranteed off bill",P65="Inclusive"),((I65*1.1)-((I65*1.1)*K65/100))/1.1,IF(AND(O65="Guaranteed off usage",P65="Inclusive"),((I65*1.1)-((H65*1.1)*L65/100))/1.1,IF(AND(O65="Guaranteed off bill",P65="Exclusive"),I65-(I65*K65/100),IF(AND(O65="Guaranteed off usage",P65="Exclusive"),I65-(H65*L65/100),IF(P65="Inclusive",((I65*1.1))/1.1,I65)))))</f>
        <v>7976.4879999999994</v>
      </c>
      <c r="R65" s="240">
        <f t="shared" ref="R65:R66" si="58">IF(AND(O65="Pay-on-time off bill",P65="Inclusive"),((Q65*1.1)-((Q65*1.1)*M65/100))/1.1,IF(AND(O65="Pay-on-time off usage",P65="Inclusive"),((Q65*1.1)-((H65*1.1)*N65/100))/1.1,IF(AND(O65="Pay-on-time off bill",P65="Exclusive"),Q65-(Q65*M65/100),IF(AND(O65="Pay-on-time off usage",P65="Exclusive"),Q65-(H65*N65/100),IF(P65="Inclusive",((Q65*1.1))/1.1,Q65)))))</f>
        <v>7976.4879999999994</v>
      </c>
      <c r="S65" s="136">
        <f t="shared" ref="S65:S66" si="59">Q65*1.1</f>
        <v>8774.1368000000002</v>
      </c>
      <c r="T65" s="361">
        <f t="shared" ref="T65:T66" si="60">R65*1.1</f>
        <v>8774.1368000000002</v>
      </c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</row>
    <row r="66" spans="1:39" ht="15" thickBot="1" x14ac:dyDescent="0.2">
      <c r="A66" s="148" t="str">
        <f>'SEQ Apr 2023'!K44</f>
        <v>Blue NRG</v>
      </c>
      <c r="B66" s="149" t="str">
        <f>'SEQ Apr 2023'!L44</f>
        <v>Biz Star</v>
      </c>
      <c r="C66" s="166">
        <f>IF('SEQ Apr 2023'!BP44=0,91*'SEQ Apr 2023'!M44/100,(91*'SEQ Apr 2023'!M44/100)+'SEQ Apr 2023'!BP44/4)</f>
        <v>76.522727272727266</v>
      </c>
      <c r="D66" s="166">
        <f>IF('SEQ Apr 2023'!O44="",$C$48*$C$49*'SEQ Apr 2023'!N44/100,IF($C$48*$C$49&gt;='SEQ Apr 2023'!P44,('SEQ Apr 2023'!P44*'SEQ Apr 2023'!N44/100),($C$48*$C$49*'SEQ Apr 2023'!N44/100)))</f>
        <v>1029.6363636363635</v>
      </c>
      <c r="E66" s="166">
        <f>IF(AND('SEQ Apr 2023'!R44&gt;0,'SEQ Apr 2023'!T44&gt;0),IF(($C$48*$C$49&lt;'SEQ Apr 2023'!T44),(0),($C$48*$C$49-'SEQ Apr 2023'!T44)*'SEQ Apr 2023'!U44/100),IF(AND('SEQ Apr 2023'!R44&gt;0,'SEQ Apr 2023'!T44=""),IF(($C$48*$C$49&lt;'SEQ Apr 2023'!R44+'SEQ Apr 2023'!P44),(0),(($C$48*$C$49-('SEQ Apr 2023'!R44+'SEQ Apr 2023'!P44))*'SEQ Apr 2023'!S44/100)),IF(AND('SEQ Apr 2023'!P44&gt;0,'SEQ Apr 2023'!R44=""&gt;0),IF(($C$48*$C$49&lt;'SEQ Apr 2023'!P44),(0),($C$48*$C$49-'SEQ Apr 2023'!P44)*'SEQ Apr 2023'!Q44/100),0)))</f>
        <v>0</v>
      </c>
      <c r="F66" s="173">
        <f>($C$48*$C$50)*'SEQ Apr 2023'!W44/100</f>
        <v>294.81818181818181</v>
      </c>
      <c r="G66" s="167">
        <f t="shared" si="51"/>
        <v>1400.9772727272725</v>
      </c>
      <c r="H66" s="241">
        <f t="shared" si="52"/>
        <v>5297.8181818181811</v>
      </c>
      <c r="I66" s="241">
        <f t="shared" si="53"/>
        <v>5603.9090909090901</v>
      </c>
      <c r="J66" s="168">
        <f t="shared" si="54"/>
        <v>6164.2999999999993</v>
      </c>
      <c r="K66" s="153">
        <f>'SEQ Apr 2023'!BB44</f>
        <v>0</v>
      </c>
      <c r="L66" s="153">
        <f>'SEQ Apr 2023'!BC44</f>
        <v>0</v>
      </c>
      <c r="M66" s="153">
        <f>'SEQ Apr 2023'!BD44</f>
        <v>0</v>
      </c>
      <c r="N66" s="153">
        <f>'SEQ Apr 2023'!BE44</f>
        <v>0</v>
      </c>
      <c r="O66" s="154" t="str">
        <f t="shared" si="55"/>
        <v>No discount</v>
      </c>
      <c r="P66" s="227" t="str">
        <f t="shared" si="56"/>
        <v>Exclusive</v>
      </c>
      <c r="Q66" s="244">
        <f t="shared" si="57"/>
        <v>5603.9090909090901</v>
      </c>
      <c r="R66" s="244">
        <f t="shared" si="58"/>
        <v>5603.9090909090901</v>
      </c>
      <c r="S66" s="168">
        <f t="shared" si="59"/>
        <v>6164.2999999999993</v>
      </c>
      <c r="T66" s="362">
        <f t="shared" si="60"/>
        <v>6164.2999999999993</v>
      </c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</row>
    <row r="67" spans="1:39" ht="14" x14ac:dyDescent="0.15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  <c r="AL67" s="348"/>
      <c r="AM67" s="348"/>
    </row>
    <row r="68" spans="1:39" ht="14" x14ac:dyDescent="0.15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  <c r="AL68" s="348"/>
      <c r="AM68" s="348"/>
    </row>
    <row r="69" spans="1:39" ht="14" x14ac:dyDescent="0.15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J69" s="348"/>
      <c r="AK69" s="348"/>
      <c r="AL69" s="348"/>
      <c r="AM69" s="348"/>
    </row>
    <row r="70" spans="1:39" ht="14" x14ac:dyDescent="0.15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  <c r="AL70" s="348"/>
      <c r="AM70" s="348"/>
    </row>
    <row r="71" spans="1:39" ht="14" x14ac:dyDescent="0.15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  <c r="AL71" s="348"/>
      <c r="AM71" s="348"/>
    </row>
    <row r="72" spans="1:39" ht="14" x14ac:dyDescent="0.15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/>
      <c r="AL72" s="348"/>
      <c r="AM72" s="348"/>
    </row>
    <row r="73" spans="1:39" ht="14" x14ac:dyDescent="0.15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  <c r="AL73" s="348"/>
      <c r="AM73" s="348"/>
    </row>
    <row r="74" spans="1:39" ht="14" x14ac:dyDescent="0.15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  <c r="AL74" s="348"/>
      <c r="AM74" s="348"/>
    </row>
    <row r="75" spans="1:39" ht="14" x14ac:dyDescent="0.15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  <c r="AL75" s="348"/>
      <c r="AM75" s="348"/>
    </row>
    <row r="76" spans="1:39" ht="14" x14ac:dyDescent="0.15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8"/>
      <c r="V76" s="348"/>
      <c r="W76" s="348"/>
      <c r="X76" s="348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  <c r="AL76" s="348"/>
      <c r="AM76" s="348"/>
    </row>
    <row r="77" spans="1:39" ht="14" x14ac:dyDescent="0.15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8"/>
      <c r="V77" s="348"/>
      <c r="W77" s="348"/>
      <c r="X77" s="348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  <c r="AL77" s="348"/>
      <c r="AM77" s="348"/>
    </row>
    <row r="78" spans="1:39" ht="14" x14ac:dyDescent="0.15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</row>
    <row r="79" spans="1:39" ht="14" x14ac:dyDescent="0.15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  <c r="AL79" s="348"/>
      <c r="AM79" s="348"/>
    </row>
    <row r="80" spans="1:39" ht="14" x14ac:dyDescent="0.15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8"/>
      <c r="V80" s="348"/>
      <c r="W80" s="348"/>
      <c r="X80" s="348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  <c r="AL80" s="348"/>
      <c r="AM80" s="348"/>
    </row>
    <row r="81" spans="1:39" ht="14" x14ac:dyDescent="0.15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48"/>
      <c r="AJ81" s="348"/>
      <c r="AK81" s="348"/>
      <c r="AL81" s="348"/>
      <c r="AM81" s="348"/>
    </row>
    <row r="82" spans="1:39" ht="14" x14ac:dyDescent="0.15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8"/>
      <c r="V82" s="348"/>
      <c r="W82" s="348"/>
      <c r="X82" s="348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  <c r="AL82" s="348"/>
      <c r="AM82" s="348"/>
    </row>
    <row r="83" spans="1:39" ht="14" x14ac:dyDescent="0.15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</row>
    <row r="84" spans="1:39" ht="14" x14ac:dyDescent="0.15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  <c r="AL84" s="348"/>
      <c r="AM84" s="348"/>
    </row>
    <row r="85" spans="1:39" ht="14" x14ac:dyDescent="0.15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8"/>
      <c r="V85" s="348"/>
      <c r="W85" s="348"/>
      <c r="X85" s="348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8"/>
      <c r="AK85" s="348"/>
      <c r="AL85" s="348"/>
      <c r="AM85" s="348"/>
    </row>
    <row r="86" spans="1:39" ht="14" x14ac:dyDescent="0.15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8"/>
      <c r="V86" s="348"/>
      <c r="W86" s="348"/>
      <c r="X86" s="348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48"/>
      <c r="AJ86" s="348"/>
      <c r="AK86" s="348"/>
      <c r="AL86" s="348"/>
      <c r="AM86" s="348"/>
    </row>
    <row r="87" spans="1:39" ht="14" x14ac:dyDescent="0.15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8"/>
      <c r="V87" s="348"/>
      <c r="W87" s="348"/>
      <c r="X87" s="348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48"/>
      <c r="AJ87" s="348"/>
      <c r="AK87" s="348"/>
      <c r="AL87" s="348"/>
      <c r="AM87" s="348"/>
    </row>
    <row r="88" spans="1:39" ht="14" x14ac:dyDescent="0.15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8"/>
      <c r="V88" s="348"/>
      <c r="W88" s="348"/>
      <c r="X88" s="348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48"/>
      <c r="AJ88" s="348"/>
      <c r="AK88" s="348"/>
      <c r="AL88" s="348"/>
      <c r="AM88" s="348"/>
    </row>
    <row r="89" spans="1:39" ht="14" x14ac:dyDescent="0.15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48"/>
      <c r="AJ89" s="348"/>
      <c r="AK89" s="348"/>
      <c r="AL89" s="348"/>
      <c r="AM89" s="348"/>
    </row>
    <row r="90" spans="1:39" ht="14" x14ac:dyDescent="0.15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</row>
    <row r="91" spans="1:39" ht="14" x14ac:dyDescent="0.15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48"/>
      <c r="AJ91" s="348"/>
      <c r="AK91" s="348"/>
      <c r="AL91" s="348"/>
      <c r="AM91" s="348"/>
    </row>
    <row r="92" spans="1:39" ht="14" x14ac:dyDescent="0.15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48"/>
      <c r="AJ92" s="348"/>
      <c r="AK92" s="348"/>
      <c r="AL92" s="348"/>
      <c r="AM92" s="348"/>
    </row>
    <row r="93" spans="1:39" ht="14" x14ac:dyDescent="0.15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8"/>
      <c r="V93" s="348"/>
      <c r="W93" s="348"/>
      <c r="X93" s="348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48"/>
      <c r="AJ93" s="348"/>
      <c r="AK93" s="348"/>
      <c r="AL93" s="348"/>
      <c r="AM93" s="348"/>
    </row>
    <row r="94" spans="1:39" ht="14" x14ac:dyDescent="0.15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8"/>
      <c r="V94" s="348"/>
      <c r="W94" s="348"/>
      <c r="X94" s="348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48"/>
      <c r="AJ94" s="348"/>
      <c r="AK94" s="348"/>
      <c r="AL94" s="348"/>
      <c r="AM94" s="348"/>
    </row>
    <row r="95" spans="1:39" ht="14" x14ac:dyDescent="0.15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8"/>
      <c r="V95" s="348"/>
      <c r="W95" s="348"/>
      <c r="X95" s="348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48"/>
      <c r="AJ95" s="348"/>
      <c r="AK95" s="348"/>
      <c r="AL95" s="348"/>
      <c r="AM95" s="348"/>
    </row>
    <row r="96" spans="1:39" ht="14" x14ac:dyDescent="0.15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8"/>
      <c r="V96" s="348"/>
      <c r="W96" s="348"/>
      <c r="X96" s="348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  <c r="AL96" s="348"/>
      <c r="AM96" s="348"/>
    </row>
    <row r="97" spans="1:39" ht="14" x14ac:dyDescent="0.15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48"/>
      <c r="AJ97" s="348"/>
      <c r="AK97" s="348"/>
      <c r="AL97" s="348"/>
      <c r="AM97" s="348"/>
    </row>
    <row r="98" spans="1:39" ht="14" x14ac:dyDescent="0.15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  <c r="AL98" s="348"/>
      <c r="AM98" s="348"/>
    </row>
    <row r="99" spans="1:39" ht="14" x14ac:dyDescent="0.15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48"/>
      <c r="AJ99" s="348"/>
      <c r="AK99" s="348"/>
      <c r="AL99" s="348"/>
      <c r="AM99" s="348"/>
    </row>
    <row r="100" spans="1:39" ht="14" x14ac:dyDescent="0.15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  <c r="AL100" s="348"/>
      <c r="AM100" s="348"/>
    </row>
    <row r="101" spans="1:39" ht="14" x14ac:dyDescent="0.15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  <c r="AL101" s="348"/>
      <c r="AM101" s="348"/>
    </row>
    <row r="102" spans="1:39" ht="14" x14ac:dyDescent="0.15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</row>
    <row r="103" spans="1:39" ht="14" x14ac:dyDescent="0.15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48"/>
      <c r="AJ103" s="348"/>
      <c r="AK103" s="348"/>
      <c r="AL103" s="348"/>
      <c r="AM103" s="348"/>
    </row>
    <row r="104" spans="1:39" ht="14" x14ac:dyDescent="0.15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  <c r="AL104" s="348"/>
      <c r="AM104" s="348"/>
    </row>
    <row r="105" spans="1:39" ht="14" x14ac:dyDescent="0.15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8"/>
      <c r="V105" s="348"/>
      <c r="W105" s="348"/>
      <c r="X105" s="348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48"/>
      <c r="AJ105" s="348"/>
      <c r="AK105" s="348"/>
      <c r="AL105" s="348"/>
      <c r="AM105" s="348"/>
    </row>
  </sheetData>
  <sheetProtection algorithmName="SHA-512" hashValue="oaisQIvfHsa/kpvQwrKMhiub459MzMYiQs6WM2+RasoBo4o8lohQ/rTs9xxj7Fsi5ZQLL2VVM+8OTyroQG/beA==" saltValue="yE7qZyoBpEK2r4CxT7247w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A6E3-69C7-5040-89DE-98BB5DF093A5}">
  <sheetPr codeName="Sheet42"/>
  <dimension ref="A1:BY74"/>
  <sheetViews>
    <sheetView zoomScale="120" zoomScaleNormal="120" zoomScalePageLayoutView="120" workbookViewId="0">
      <pane ySplit="1" topLeftCell="A2" activePane="bottomLeft" state="frozen"/>
      <selection activeCell="B2" sqref="B2"/>
      <selection pane="bottomLeft" activeCell="B2" sqref="B2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27">
        <v>4232</v>
      </c>
      <c r="B2" s="28">
        <v>43034</v>
      </c>
      <c r="C2" s="29" t="s">
        <v>530</v>
      </c>
      <c r="D2" s="30" t="s">
        <v>44</v>
      </c>
      <c r="E2" s="30"/>
      <c r="F2" s="30" t="s">
        <v>531</v>
      </c>
      <c r="G2" s="31">
        <v>43026</v>
      </c>
      <c r="H2" s="32" t="s">
        <v>387</v>
      </c>
      <c r="I2" s="32" t="s">
        <v>390</v>
      </c>
      <c r="J2" s="32"/>
      <c r="K2" s="30" t="s">
        <v>298</v>
      </c>
      <c r="L2" s="30" t="s">
        <v>807</v>
      </c>
      <c r="M2" s="217">
        <v>125.88181818181818</v>
      </c>
      <c r="N2" s="217">
        <v>20.263636363636362</v>
      </c>
      <c r="O2" s="30" t="s">
        <v>453</v>
      </c>
      <c r="P2" s="30">
        <v>5000</v>
      </c>
      <c r="Q2" s="217">
        <v>20.263636363636362</v>
      </c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 t="s">
        <v>444</v>
      </c>
      <c r="AV2" s="32">
        <v>5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292"/>
      <c r="BQ2" s="32">
        <v>12</v>
      </c>
      <c r="BR2" s="32"/>
      <c r="BS2" s="56"/>
      <c r="BT2" s="56"/>
      <c r="BU2" s="56"/>
      <c r="BV2" s="32" t="s">
        <v>390</v>
      </c>
      <c r="BW2" s="30"/>
      <c r="BX2" s="111"/>
      <c r="BY2" t="s">
        <v>808</v>
      </c>
    </row>
    <row r="3" spans="1:77" x14ac:dyDescent="0.15">
      <c r="A3" s="27">
        <v>5779</v>
      </c>
      <c r="B3" s="28">
        <v>43034</v>
      </c>
      <c r="C3" s="195" t="s">
        <v>530</v>
      </c>
      <c r="D3" s="30" t="s">
        <v>44</v>
      </c>
      <c r="E3" s="196"/>
      <c r="F3" s="196" t="s">
        <v>531</v>
      </c>
      <c r="G3" s="31">
        <v>42948</v>
      </c>
      <c r="H3" s="197" t="s">
        <v>387</v>
      </c>
      <c r="I3" s="197" t="s">
        <v>390</v>
      </c>
      <c r="J3" s="197"/>
      <c r="K3" s="196" t="s">
        <v>300</v>
      </c>
      <c r="L3" s="30" t="s">
        <v>545</v>
      </c>
      <c r="M3" s="217">
        <v>127.0090909090909</v>
      </c>
      <c r="N3" s="217">
        <v>21.299999999999997</v>
      </c>
      <c r="O3" s="30"/>
      <c r="P3" s="30"/>
      <c r="Q3" s="180"/>
      <c r="R3" s="196"/>
      <c r="S3" s="219"/>
      <c r="T3" s="196"/>
      <c r="U3" s="196"/>
      <c r="V3" s="219"/>
      <c r="W3" s="219"/>
      <c r="X3" s="196"/>
      <c r="Y3" s="196"/>
      <c r="Z3" s="196"/>
      <c r="AA3" s="196"/>
      <c r="AB3" s="196"/>
      <c r="AC3" s="196"/>
      <c r="AD3" s="196"/>
      <c r="AE3" s="219"/>
      <c r="AF3" s="219"/>
      <c r="AG3" s="196"/>
      <c r="AH3" s="196"/>
      <c r="AI3" s="219"/>
      <c r="AJ3" s="196"/>
      <c r="AK3" s="196"/>
      <c r="AL3" s="196"/>
      <c r="AM3" s="196"/>
      <c r="AN3" s="219"/>
      <c r="AO3" s="196"/>
      <c r="AP3" s="219"/>
      <c r="AQ3" s="196" t="s">
        <v>533</v>
      </c>
      <c r="AR3" s="197" t="s">
        <v>390</v>
      </c>
      <c r="AS3" s="197"/>
      <c r="AT3" s="197"/>
      <c r="AU3" s="197" t="s">
        <v>444</v>
      </c>
      <c r="AV3" s="197">
        <v>7</v>
      </c>
      <c r="AW3" s="197"/>
      <c r="AX3" s="197"/>
      <c r="AY3" s="197"/>
      <c r="AZ3" s="32" t="s">
        <v>534</v>
      </c>
      <c r="BA3" s="30"/>
      <c r="BB3" s="32">
        <v>0</v>
      </c>
      <c r="BC3" s="32">
        <v>0</v>
      </c>
      <c r="BD3" s="32">
        <v>7</v>
      </c>
      <c r="BE3" s="32">
        <v>0</v>
      </c>
      <c r="BF3" s="32">
        <v>3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292"/>
      <c r="BQ3" s="32"/>
      <c r="BR3" s="32"/>
      <c r="BS3" s="30"/>
      <c r="BT3" s="30"/>
      <c r="BU3" s="32"/>
      <c r="BV3" s="32" t="s">
        <v>390</v>
      </c>
      <c r="BW3" s="30"/>
      <c r="BX3" s="111"/>
      <c r="BY3" t="s">
        <v>809</v>
      </c>
    </row>
    <row r="4" spans="1:77" x14ac:dyDescent="0.15">
      <c r="A4" s="27">
        <v>5259</v>
      </c>
      <c r="B4" s="28">
        <v>43034</v>
      </c>
      <c r="C4" s="29" t="s">
        <v>530</v>
      </c>
      <c r="D4" s="30" t="s">
        <v>44</v>
      </c>
      <c r="E4" s="30"/>
      <c r="F4" s="30" t="s">
        <v>531</v>
      </c>
      <c r="G4" s="31">
        <v>43008</v>
      </c>
      <c r="H4" s="32" t="s">
        <v>387</v>
      </c>
      <c r="I4" s="32" t="s">
        <v>390</v>
      </c>
      <c r="J4" s="32"/>
      <c r="K4" s="30" t="s">
        <v>301</v>
      </c>
      <c r="L4" s="30" t="s">
        <v>547</v>
      </c>
      <c r="M4" s="217">
        <v>114.99999999999999</v>
      </c>
      <c r="N4" s="217">
        <v>22.972727272727269</v>
      </c>
      <c r="O4" s="30"/>
      <c r="P4" s="30"/>
      <c r="Q4" s="180"/>
      <c r="R4" s="30"/>
      <c r="S4" s="180"/>
      <c r="T4" s="30"/>
      <c r="U4" s="30"/>
      <c r="V4" s="180"/>
      <c r="W4" s="180"/>
      <c r="X4" s="30"/>
      <c r="Y4" s="30"/>
      <c r="Z4" s="30"/>
      <c r="AA4" s="30"/>
      <c r="AB4" s="30"/>
      <c r="AC4" s="30"/>
      <c r="AD4" s="30"/>
      <c r="AE4" s="180"/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533</v>
      </c>
      <c r="AR4" s="32" t="s">
        <v>390</v>
      </c>
      <c r="AS4" s="32"/>
      <c r="AT4" s="32"/>
      <c r="AU4" s="32" t="s">
        <v>444</v>
      </c>
      <c r="AV4" s="32">
        <v>7.26</v>
      </c>
      <c r="AW4" s="32"/>
      <c r="AX4" s="32"/>
      <c r="AY4" s="32"/>
      <c r="AZ4" s="32" t="s">
        <v>534</v>
      </c>
      <c r="BA4" s="30"/>
      <c r="BB4" s="32">
        <v>13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>
        <v>12</v>
      </c>
      <c r="BO4" s="32" t="s">
        <v>390</v>
      </c>
      <c r="BP4" s="292"/>
      <c r="BQ4" s="32">
        <v>12</v>
      </c>
      <c r="BR4" s="32"/>
      <c r="BS4" s="30"/>
      <c r="BT4" s="30"/>
      <c r="BU4" s="32"/>
      <c r="BV4" s="32" t="s">
        <v>390</v>
      </c>
      <c r="BW4" s="30"/>
      <c r="BX4" s="111"/>
      <c r="BY4" t="s">
        <v>800</v>
      </c>
    </row>
    <row r="5" spans="1:77" x14ac:dyDescent="0.15">
      <c r="A5" s="27">
        <v>5421</v>
      </c>
      <c r="B5" s="28">
        <v>43034</v>
      </c>
      <c r="C5" s="29" t="s">
        <v>530</v>
      </c>
      <c r="D5" s="30" t="s">
        <v>44</v>
      </c>
      <c r="E5" s="30"/>
      <c r="F5" s="30" t="s">
        <v>531</v>
      </c>
      <c r="G5" s="31">
        <v>42916</v>
      </c>
      <c r="H5" s="32" t="s">
        <v>387</v>
      </c>
      <c r="I5" s="32" t="s">
        <v>390</v>
      </c>
      <c r="J5" s="32"/>
      <c r="K5" s="30" t="s">
        <v>302</v>
      </c>
      <c r="L5" s="30" t="s">
        <v>805</v>
      </c>
      <c r="M5" s="217">
        <v>106.79090909090908</v>
      </c>
      <c r="N5" s="217">
        <v>20.118181818181817</v>
      </c>
      <c r="O5" s="30"/>
      <c r="P5" s="30"/>
      <c r="Q5" s="180"/>
      <c r="R5" s="30"/>
      <c r="S5" s="180"/>
      <c r="T5" s="30"/>
      <c r="U5" s="30"/>
      <c r="V5" s="180"/>
      <c r="W5" s="180"/>
      <c r="X5" s="30"/>
      <c r="Y5" s="30"/>
      <c r="Z5" s="30"/>
      <c r="AA5" s="30"/>
      <c r="AB5" s="30"/>
      <c r="AC5" s="30"/>
      <c r="AD5" s="30"/>
      <c r="AE5" s="180"/>
      <c r="AF5" s="180"/>
      <c r="AG5" s="30"/>
      <c r="AH5" s="30"/>
      <c r="AI5" s="180"/>
      <c r="AJ5" s="30"/>
      <c r="AK5" s="30"/>
      <c r="AL5" s="30"/>
      <c r="AM5" s="30"/>
      <c r="AN5" s="180"/>
      <c r="AO5" s="30"/>
      <c r="AP5" s="180"/>
      <c r="AQ5" t="s">
        <v>533</v>
      </c>
      <c r="AR5" s="32" t="s">
        <v>390</v>
      </c>
      <c r="AS5" s="32"/>
      <c r="AT5" s="32"/>
      <c r="AU5" s="32" t="s">
        <v>444</v>
      </c>
      <c r="AV5" s="32">
        <v>5</v>
      </c>
      <c r="AW5" s="32"/>
      <c r="AX5" s="32"/>
      <c r="AY5" s="32"/>
      <c r="AZ5" s="32" t="s">
        <v>534</v>
      </c>
      <c r="BA5" s="30"/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>
        <v>12</v>
      </c>
      <c r="BM5" s="32" t="s">
        <v>390</v>
      </c>
      <c r="BN5" s="32"/>
      <c r="BO5" s="32" t="s">
        <v>390</v>
      </c>
      <c r="BP5" s="292"/>
      <c r="BQ5" s="32"/>
      <c r="BR5" s="32"/>
      <c r="BS5" s="30"/>
      <c r="BT5" s="30"/>
      <c r="BU5" s="32"/>
      <c r="BV5" s="32" t="s">
        <v>390</v>
      </c>
      <c r="BW5" s="56"/>
      <c r="BX5" s="111"/>
      <c r="BY5" t="s">
        <v>806</v>
      </c>
    </row>
    <row r="6" spans="1:77" x14ac:dyDescent="0.15">
      <c r="A6" s="27"/>
      <c r="B6" s="28">
        <v>43034</v>
      </c>
      <c r="C6" s="29" t="s">
        <v>530</v>
      </c>
      <c r="D6" s="30" t="s">
        <v>44</v>
      </c>
      <c r="E6" s="30"/>
      <c r="F6" s="30" t="s">
        <v>531</v>
      </c>
      <c r="G6" s="31">
        <v>43026</v>
      </c>
      <c r="H6" s="32" t="s">
        <v>387</v>
      </c>
      <c r="I6" s="32" t="s">
        <v>390</v>
      </c>
      <c r="J6" s="32"/>
      <c r="K6" s="30" t="s">
        <v>303</v>
      </c>
      <c r="L6" s="30" t="s">
        <v>615</v>
      </c>
      <c r="M6" s="217">
        <v>116.09090909090908</v>
      </c>
      <c r="N6" s="217">
        <v>18.690909090909088</v>
      </c>
      <c r="O6" s="30"/>
      <c r="P6" s="30"/>
      <c r="Q6" s="180"/>
      <c r="R6" s="30"/>
      <c r="S6" s="180"/>
      <c r="T6" s="30"/>
      <c r="U6" s="30"/>
      <c r="V6" s="180"/>
      <c r="W6" s="180"/>
      <c r="X6" s="30"/>
      <c r="Y6" s="30"/>
      <c r="Z6" s="30"/>
      <c r="AA6" s="30"/>
      <c r="AB6" s="30"/>
      <c r="AC6" s="30"/>
      <c r="AD6" s="30"/>
      <c r="AE6" s="180"/>
      <c r="AF6" s="180"/>
      <c r="AG6" s="30"/>
      <c r="AH6" s="30"/>
      <c r="AI6" s="180"/>
      <c r="AJ6" s="30"/>
      <c r="AK6" s="30"/>
      <c r="AL6" s="30"/>
      <c r="AM6" s="30"/>
      <c r="AN6" s="180"/>
      <c r="AO6" s="30"/>
      <c r="AP6" s="180"/>
      <c r="AQ6" s="30" t="s">
        <v>533</v>
      </c>
      <c r="AR6" s="32" t="s">
        <v>390</v>
      </c>
      <c r="AS6" s="32"/>
      <c r="AT6" s="32"/>
      <c r="AU6" s="32" t="s">
        <v>444</v>
      </c>
      <c r="AV6" s="32">
        <v>5</v>
      </c>
      <c r="AW6" s="32"/>
      <c r="AX6" s="32"/>
      <c r="AY6" s="32"/>
      <c r="AZ6" s="32" t="s">
        <v>534</v>
      </c>
      <c r="BA6" s="30"/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/>
      <c r="BO6" s="32" t="s">
        <v>390</v>
      </c>
      <c r="BP6" s="292"/>
      <c r="BQ6" s="32">
        <v>12</v>
      </c>
      <c r="BR6" s="32"/>
      <c r="BS6" s="56"/>
      <c r="BT6" s="56"/>
      <c r="BU6" s="32"/>
      <c r="BV6" s="32" t="s">
        <v>390</v>
      </c>
      <c r="BW6" s="30"/>
      <c r="BY6" t="s">
        <v>794</v>
      </c>
    </row>
    <row r="7" spans="1:77" x14ac:dyDescent="0.15">
      <c r="A7" s="27">
        <v>5614</v>
      </c>
      <c r="B7" s="28">
        <v>43034</v>
      </c>
      <c r="C7" s="29" t="s">
        <v>530</v>
      </c>
      <c r="D7" s="30" t="s">
        <v>44</v>
      </c>
      <c r="E7" s="30"/>
      <c r="F7" s="30" t="s">
        <v>531</v>
      </c>
      <c r="G7" s="31">
        <v>43008</v>
      </c>
      <c r="H7" s="32" t="s">
        <v>387</v>
      </c>
      <c r="I7" s="32" t="s">
        <v>390</v>
      </c>
      <c r="J7" s="32"/>
      <c r="K7" s="30" t="s">
        <v>48</v>
      </c>
      <c r="L7" s="178" t="s">
        <v>792</v>
      </c>
      <c r="M7" s="217">
        <v>128.69999999999999</v>
      </c>
      <c r="N7" s="217">
        <v>18.809090909090909</v>
      </c>
      <c r="O7" s="30"/>
      <c r="P7" s="30"/>
      <c r="Q7" s="180"/>
      <c r="R7" s="30"/>
      <c r="S7" s="180"/>
      <c r="T7" s="30"/>
      <c r="U7" s="3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30"/>
      <c r="AH7" s="30"/>
      <c r="AI7" s="180"/>
      <c r="AJ7" s="30"/>
      <c r="AK7" s="30"/>
      <c r="AL7" s="30"/>
      <c r="AM7" s="30"/>
      <c r="AN7" s="180"/>
      <c r="AO7" s="30"/>
      <c r="AP7" s="180"/>
      <c r="AQ7" s="30" t="s">
        <v>533</v>
      </c>
      <c r="AR7" s="32" t="s">
        <v>390</v>
      </c>
      <c r="AS7" s="32"/>
      <c r="AT7" s="32"/>
      <c r="AU7" s="32" t="s">
        <v>444</v>
      </c>
      <c r="AV7" s="32">
        <v>3.5</v>
      </c>
      <c r="AW7" s="32"/>
      <c r="AX7" s="32"/>
      <c r="AY7" s="32"/>
      <c r="AZ7" s="32" t="s">
        <v>534</v>
      </c>
      <c r="BA7" s="30"/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/>
      <c r="BO7" s="32" t="s">
        <v>390</v>
      </c>
      <c r="BP7" s="292"/>
      <c r="BQ7" s="32">
        <v>12</v>
      </c>
      <c r="BR7" s="32"/>
      <c r="BS7" s="56"/>
      <c r="BT7" s="56"/>
      <c r="BU7" s="32"/>
      <c r="BV7" s="32" t="s">
        <v>390</v>
      </c>
      <c r="BW7" s="178">
        <v>1</v>
      </c>
      <c r="BY7" t="s">
        <v>793</v>
      </c>
    </row>
    <row r="8" spans="1:77" x14ac:dyDescent="0.15">
      <c r="A8" s="27">
        <v>4117</v>
      </c>
      <c r="B8" s="28">
        <v>43033</v>
      </c>
      <c r="C8" s="29" t="s">
        <v>530</v>
      </c>
      <c r="D8" s="30" t="s">
        <v>44</v>
      </c>
      <c r="E8" s="30"/>
      <c r="F8" s="30" t="s">
        <v>531</v>
      </c>
      <c r="G8" s="58">
        <v>43006</v>
      </c>
      <c r="H8" s="32" t="s">
        <v>387</v>
      </c>
      <c r="I8" s="32" t="s">
        <v>390</v>
      </c>
      <c r="J8" s="32"/>
      <c r="K8" s="30" t="s">
        <v>49</v>
      </c>
      <c r="L8" s="30" t="s">
        <v>472</v>
      </c>
      <c r="M8" s="217">
        <v>87.272727272727266</v>
      </c>
      <c r="N8" s="217">
        <v>17.727272727272727</v>
      </c>
      <c r="O8" s="30"/>
      <c r="P8" s="30"/>
      <c r="Q8" s="180"/>
      <c r="R8" s="30"/>
      <c r="S8" s="180"/>
      <c r="T8" s="30"/>
      <c r="U8" s="30"/>
      <c r="V8" s="180"/>
      <c r="W8" s="180"/>
      <c r="X8" s="30"/>
      <c r="Y8" s="30"/>
      <c r="Z8" s="30"/>
      <c r="AA8" s="30"/>
      <c r="AB8" s="30"/>
      <c r="AC8" s="30"/>
      <c r="AD8" s="30"/>
      <c r="AE8" s="180"/>
      <c r="AF8" s="180"/>
      <c r="AG8" s="30"/>
      <c r="AH8" s="30"/>
      <c r="AI8" s="180"/>
      <c r="AJ8" s="30"/>
      <c r="AK8" s="30"/>
      <c r="AL8" s="30"/>
      <c r="AM8" s="30"/>
      <c r="AN8" s="180"/>
      <c r="AO8" s="30"/>
      <c r="AP8" s="180"/>
      <c r="AQ8" s="30" t="s">
        <v>533</v>
      </c>
      <c r="AR8" s="32" t="s">
        <v>390</v>
      </c>
      <c r="AS8" s="32"/>
      <c r="AT8" s="32"/>
      <c r="AU8" s="32" t="s">
        <v>444</v>
      </c>
      <c r="AV8" s="32">
        <v>6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294">
        <v>327.16363636363633</v>
      </c>
      <c r="BQ8" s="32"/>
      <c r="BR8" s="177"/>
      <c r="BS8" s="56"/>
      <c r="BT8" s="56"/>
      <c r="BU8" s="56"/>
      <c r="BV8" s="32" t="s">
        <v>390</v>
      </c>
      <c r="BW8" s="178"/>
      <c r="BY8" t="s">
        <v>787</v>
      </c>
    </row>
    <row r="9" spans="1:77" x14ac:dyDescent="0.15">
      <c r="A9" s="27"/>
      <c r="B9" s="28">
        <v>43033</v>
      </c>
      <c r="C9" s="29" t="s">
        <v>530</v>
      </c>
      <c r="D9" s="30" t="s">
        <v>44</v>
      </c>
      <c r="E9" s="30"/>
      <c r="F9" s="30" t="s">
        <v>531</v>
      </c>
      <c r="G9" s="31">
        <v>42930</v>
      </c>
      <c r="H9" s="32" t="s">
        <v>387</v>
      </c>
      <c r="I9" s="32" t="s">
        <v>390</v>
      </c>
      <c r="J9" s="32"/>
      <c r="K9" s="30" t="s">
        <v>51</v>
      </c>
      <c r="L9" s="30" t="s">
        <v>618</v>
      </c>
      <c r="M9" s="217">
        <v>114.1</v>
      </c>
      <c r="N9" s="217">
        <v>22.781818181818178</v>
      </c>
      <c r="O9" s="178" t="s">
        <v>453</v>
      </c>
      <c r="P9" s="30">
        <v>3822</v>
      </c>
      <c r="Q9" s="217">
        <v>23.7</v>
      </c>
      <c r="R9" s="30"/>
      <c r="S9" s="180"/>
      <c r="T9" s="30"/>
      <c r="U9" s="30"/>
      <c r="V9" s="180"/>
      <c r="W9" s="180"/>
      <c r="X9" s="30"/>
      <c r="Y9" s="30"/>
      <c r="Z9" s="30"/>
      <c r="AA9" s="30"/>
      <c r="AB9" s="30"/>
      <c r="AC9" s="30"/>
      <c r="AD9" s="30"/>
      <c r="AE9" s="180"/>
      <c r="AF9" s="180"/>
      <c r="AG9" s="30"/>
      <c r="AH9" s="30"/>
      <c r="AI9" s="180"/>
      <c r="AJ9" s="30"/>
      <c r="AK9" s="30"/>
      <c r="AL9" s="30"/>
      <c r="AM9" s="30"/>
      <c r="AN9" s="180"/>
      <c r="AO9" s="30"/>
      <c r="AP9" s="180"/>
      <c r="AQ9" s="30" t="s">
        <v>533</v>
      </c>
      <c r="AR9" s="32" t="s">
        <v>390</v>
      </c>
      <c r="AS9" s="32"/>
      <c r="AT9" s="32"/>
      <c r="AU9" s="32" t="s">
        <v>444</v>
      </c>
      <c r="AV9" s="32">
        <v>4.5</v>
      </c>
      <c r="AW9" s="32"/>
      <c r="AX9" s="32"/>
      <c r="AY9" s="32"/>
      <c r="AZ9" s="32" t="s">
        <v>390</v>
      </c>
      <c r="BA9" s="30"/>
      <c r="BB9" s="32">
        <v>22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292"/>
      <c r="BQ9" s="32"/>
      <c r="BR9" s="32"/>
      <c r="BS9" s="56"/>
      <c r="BT9" s="56"/>
      <c r="BU9" s="56"/>
      <c r="BV9" s="32" t="s">
        <v>390</v>
      </c>
      <c r="BW9" s="178"/>
      <c r="BX9" s="111"/>
      <c r="BY9" t="s">
        <v>782</v>
      </c>
    </row>
    <row r="10" spans="1:77" x14ac:dyDescent="0.15">
      <c r="A10" s="27">
        <v>6414</v>
      </c>
      <c r="B10" s="28">
        <v>43034</v>
      </c>
      <c r="C10" s="29" t="s">
        <v>530</v>
      </c>
      <c r="D10" s="30" t="s">
        <v>44</v>
      </c>
      <c r="E10" s="30"/>
      <c r="F10" s="30" t="s">
        <v>531</v>
      </c>
      <c r="G10" s="58">
        <v>43028</v>
      </c>
      <c r="H10" s="32" t="s">
        <v>390</v>
      </c>
      <c r="I10" s="32" t="s">
        <v>507</v>
      </c>
      <c r="J10" s="32"/>
      <c r="K10" s="30" t="s">
        <v>423</v>
      </c>
      <c r="L10" s="30" t="s">
        <v>620</v>
      </c>
      <c r="M10" s="217">
        <v>109.99999999999999</v>
      </c>
      <c r="N10" s="217">
        <v>19.190909090909088</v>
      </c>
      <c r="O10" s="30"/>
      <c r="P10" s="30"/>
      <c r="Q10" s="180"/>
      <c r="R10" s="30"/>
      <c r="S10" s="180"/>
      <c r="T10" s="30"/>
      <c r="U10" s="30"/>
      <c r="V10" s="180"/>
      <c r="W10" s="180"/>
      <c r="X10" s="30"/>
      <c r="Y10" s="30"/>
      <c r="Z10" s="30"/>
      <c r="AA10" s="30"/>
      <c r="AB10" s="30"/>
      <c r="AC10" s="30"/>
      <c r="AD10" s="30"/>
      <c r="AE10" s="180"/>
      <c r="AF10" s="180"/>
      <c r="AG10" s="30"/>
      <c r="AH10" s="30"/>
      <c r="AI10" s="180"/>
      <c r="AJ10" s="30"/>
      <c r="AK10" s="30"/>
      <c r="AL10" s="30"/>
      <c r="AM10" s="30"/>
      <c r="AN10" s="180"/>
      <c r="AO10" s="30"/>
      <c r="AP10" s="180"/>
      <c r="AQ10" s="30" t="s">
        <v>533</v>
      </c>
      <c r="AR10" s="32" t="s">
        <v>390</v>
      </c>
      <c r="AS10" s="32"/>
      <c r="AT10" s="32"/>
      <c r="AU10" s="32"/>
      <c r="AV10" s="32"/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292"/>
      <c r="BQ10" s="32"/>
      <c r="BR10" s="32"/>
      <c r="BS10" s="56"/>
      <c r="BT10" s="56"/>
      <c r="BU10" s="32"/>
      <c r="BV10" s="32" t="s">
        <v>390</v>
      </c>
      <c r="BW10" s="30">
        <v>1</v>
      </c>
      <c r="BY10" t="s">
        <v>791</v>
      </c>
    </row>
    <row r="11" spans="1:77" x14ac:dyDescent="0.15">
      <c r="A11" s="27"/>
      <c r="B11" s="28">
        <v>43034</v>
      </c>
      <c r="C11" s="29" t="s">
        <v>530</v>
      </c>
      <c r="D11" s="30" t="s">
        <v>44</v>
      </c>
      <c r="E11" s="30"/>
      <c r="F11" s="30" t="s">
        <v>531</v>
      </c>
      <c r="G11" s="58">
        <v>42916</v>
      </c>
      <c r="H11" s="32" t="s">
        <v>387</v>
      </c>
      <c r="I11" s="32" t="s">
        <v>390</v>
      </c>
      <c r="J11" s="32"/>
      <c r="K11" s="30" t="s">
        <v>425</v>
      </c>
      <c r="L11" s="30" t="s">
        <v>622</v>
      </c>
      <c r="M11" s="217">
        <v>149</v>
      </c>
      <c r="N11" s="217">
        <v>20.172727272727272</v>
      </c>
      <c r="O11" s="30" t="s">
        <v>453</v>
      </c>
      <c r="P11" s="30">
        <v>1800</v>
      </c>
      <c r="Q11" s="217">
        <v>23.490909090909089</v>
      </c>
      <c r="R11" s="30"/>
      <c r="S11" s="180"/>
      <c r="T11" s="30"/>
      <c r="U11" s="30"/>
      <c r="V11" s="180"/>
      <c r="W11" s="180"/>
      <c r="X11" s="30"/>
      <c r="Y11" s="30"/>
      <c r="Z11" s="30"/>
      <c r="AA11" s="30"/>
      <c r="AB11" s="30"/>
      <c r="AC11" s="30"/>
      <c r="AD11" s="30"/>
      <c r="AE11" s="180"/>
      <c r="AF11" s="180"/>
      <c r="AG11" s="30"/>
      <c r="AH11" s="30"/>
      <c r="AI11" s="180"/>
      <c r="AJ11" s="30"/>
      <c r="AK11" s="30"/>
      <c r="AL11" s="30"/>
      <c r="AM11" s="30"/>
      <c r="AN11" s="180"/>
      <c r="AO11" s="30"/>
      <c r="AP11" s="180"/>
      <c r="AQ11" s="30" t="s">
        <v>533</v>
      </c>
      <c r="AR11" s="32" t="s">
        <v>390</v>
      </c>
      <c r="AS11" s="32"/>
      <c r="AT11" s="32"/>
      <c r="AU11" s="32" t="s">
        <v>444</v>
      </c>
      <c r="AV11" s="32">
        <v>6</v>
      </c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10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292"/>
      <c r="BQ11" s="32"/>
      <c r="BR11" s="32"/>
      <c r="BS11" s="30"/>
      <c r="BT11" s="30"/>
      <c r="BU11" s="32"/>
      <c r="BV11" s="32" t="s">
        <v>390</v>
      </c>
      <c r="BW11" s="178">
        <v>1</v>
      </c>
      <c r="BX11" s="111"/>
      <c r="BY11" s="290" t="s">
        <v>814</v>
      </c>
    </row>
    <row r="12" spans="1:77" x14ac:dyDescent="0.15">
      <c r="A12" s="27"/>
      <c r="B12" s="28">
        <v>43033</v>
      </c>
      <c r="C12" s="29" t="s">
        <v>530</v>
      </c>
      <c r="D12" s="30" t="s">
        <v>44</v>
      </c>
      <c r="E12" s="30"/>
      <c r="F12" s="30" t="s">
        <v>531</v>
      </c>
      <c r="G12" s="28">
        <v>42947</v>
      </c>
      <c r="H12" s="32" t="s">
        <v>390</v>
      </c>
      <c r="I12" s="32" t="s">
        <v>507</v>
      </c>
      <c r="J12" s="32"/>
      <c r="K12" s="30" t="s">
        <v>556</v>
      </c>
      <c r="L12" s="178" t="s">
        <v>624</v>
      </c>
      <c r="M12" s="217">
        <v>112.32727272727271</v>
      </c>
      <c r="N12" s="217">
        <v>17.363636363636363</v>
      </c>
      <c r="O12" s="30"/>
      <c r="P12" s="30"/>
      <c r="Q12" s="180"/>
      <c r="R12" s="30"/>
      <c r="S12" s="180"/>
      <c r="T12" s="30"/>
      <c r="U12" s="30"/>
      <c r="V12" s="180"/>
      <c r="W12" s="180"/>
      <c r="X12" s="30"/>
      <c r="Y12" s="30"/>
      <c r="Z12" s="30"/>
      <c r="AA12" s="30"/>
      <c r="AB12" s="30"/>
      <c r="AC12" s="30"/>
      <c r="AD12" s="30"/>
      <c r="AE12" s="180"/>
      <c r="AF12" s="180"/>
      <c r="AG12" s="30"/>
      <c r="AH12" s="30"/>
      <c r="AI12" s="180"/>
      <c r="AJ12" s="30"/>
      <c r="AK12" s="30"/>
      <c r="AL12" s="30"/>
      <c r="AM12" s="30"/>
      <c r="AN12" s="180"/>
      <c r="AO12" s="30"/>
      <c r="AP12" s="180"/>
      <c r="AQ12" s="30" t="s">
        <v>533</v>
      </c>
      <c r="AR12" s="32" t="s">
        <v>390</v>
      </c>
      <c r="AS12" s="32"/>
      <c r="AT12" s="32"/>
      <c r="AU12" s="112" t="s">
        <v>444</v>
      </c>
      <c r="AV12" s="32">
        <v>2.0499999999999998</v>
      </c>
      <c r="AW12" s="32"/>
      <c r="AX12" s="32"/>
      <c r="AY12" s="32"/>
      <c r="AZ12" s="32" t="s">
        <v>390</v>
      </c>
      <c r="BA12" s="30"/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390</v>
      </c>
      <c r="BN12" s="32"/>
      <c r="BO12" s="32" t="s">
        <v>390</v>
      </c>
      <c r="BP12" s="294">
        <v>81.818181818181813</v>
      </c>
      <c r="BQ12" s="32"/>
      <c r="BR12" s="32"/>
      <c r="BS12" s="56"/>
      <c r="BT12" s="56"/>
      <c r="BU12" s="56"/>
      <c r="BV12" s="32" t="s">
        <v>390</v>
      </c>
      <c r="BW12" s="30">
        <v>1</v>
      </c>
      <c r="BX12" t="s">
        <v>584</v>
      </c>
      <c r="BY12" t="s">
        <v>783</v>
      </c>
    </row>
    <row r="13" spans="1:77" x14ac:dyDescent="0.15">
      <c r="A13" s="27"/>
      <c r="B13" s="28">
        <v>43034</v>
      </c>
      <c r="C13" s="29" t="s">
        <v>530</v>
      </c>
      <c r="D13" s="30" t="s">
        <v>44</v>
      </c>
      <c r="E13" s="30"/>
      <c r="F13" s="30" t="s">
        <v>531</v>
      </c>
      <c r="G13" s="31">
        <v>42978</v>
      </c>
      <c r="H13" s="32" t="s">
        <v>387</v>
      </c>
      <c r="I13" s="32" t="s">
        <v>390</v>
      </c>
      <c r="J13" s="32"/>
      <c r="K13" s="30" t="s">
        <v>466</v>
      </c>
      <c r="L13" s="30" t="s">
        <v>626</v>
      </c>
      <c r="M13" s="217">
        <v>210.29999999999998</v>
      </c>
      <c r="N13" s="217">
        <v>21</v>
      </c>
      <c r="O13" s="30"/>
      <c r="P13" s="30"/>
      <c r="Q13" s="293"/>
      <c r="R13" s="30"/>
      <c r="S13" s="180"/>
      <c r="T13" s="30"/>
      <c r="U13" s="30"/>
      <c r="V13" s="180"/>
      <c r="W13" s="180"/>
      <c r="X13" s="30"/>
      <c r="Y13" s="30"/>
      <c r="Z13" s="30"/>
      <c r="AA13" s="30"/>
      <c r="AB13" s="30"/>
      <c r="AC13" s="30"/>
      <c r="AD13" s="30"/>
      <c r="AE13" s="180"/>
      <c r="AF13" s="180"/>
      <c r="AG13" s="30"/>
      <c r="AH13" s="30"/>
      <c r="AI13" s="180"/>
      <c r="AJ13" s="30"/>
      <c r="AK13" s="30"/>
      <c r="AL13" s="30"/>
      <c r="AM13" s="30"/>
      <c r="AN13" s="180"/>
      <c r="AO13" s="30"/>
      <c r="AP13" s="180"/>
      <c r="AQ13" s="30" t="s">
        <v>533</v>
      </c>
      <c r="AR13" s="32" t="s">
        <v>390</v>
      </c>
      <c r="AS13" s="32"/>
      <c r="AT13" s="32"/>
      <c r="AU13" s="32" t="s">
        <v>444</v>
      </c>
      <c r="AV13" s="32">
        <v>7</v>
      </c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32" t="s">
        <v>390</v>
      </c>
      <c r="BN13" s="32"/>
      <c r="BO13" s="32" t="s">
        <v>390</v>
      </c>
      <c r="BP13" s="292"/>
      <c r="BQ13" s="32"/>
      <c r="BR13" s="32"/>
      <c r="BS13" s="30"/>
      <c r="BT13" s="56"/>
      <c r="BU13" s="32"/>
      <c r="BV13" s="32" t="s">
        <v>390</v>
      </c>
      <c r="BW13" s="56"/>
      <c r="BX13" s="57"/>
      <c r="BY13" t="s">
        <v>813</v>
      </c>
    </row>
    <row r="14" spans="1:77" x14ac:dyDescent="0.15">
      <c r="A14" s="27">
        <v>5915</v>
      </c>
      <c r="B14" s="28">
        <v>43034</v>
      </c>
      <c r="C14" s="29" t="s">
        <v>530</v>
      </c>
      <c r="D14" s="30" t="s">
        <v>44</v>
      </c>
      <c r="E14" s="30"/>
      <c r="F14" s="30" t="s">
        <v>531</v>
      </c>
      <c r="G14" s="31">
        <v>42916</v>
      </c>
      <c r="H14" s="112" t="s">
        <v>387</v>
      </c>
      <c r="I14" s="112" t="s">
        <v>390</v>
      </c>
      <c r="J14" s="32"/>
      <c r="K14" s="178" t="s">
        <v>50</v>
      </c>
      <c r="L14" s="178" t="s">
        <v>558</v>
      </c>
      <c r="M14" s="217">
        <v>118.4</v>
      </c>
      <c r="N14" s="217">
        <v>19.18181818181818</v>
      </c>
      <c r="O14" s="30"/>
      <c r="P14" s="30"/>
      <c r="Q14" s="293"/>
      <c r="R14" s="30"/>
      <c r="S14" s="180"/>
      <c r="T14" s="30"/>
      <c r="U14" s="30"/>
      <c r="V14" s="180"/>
      <c r="W14" s="180"/>
      <c r="X14" s="30"/>
      <c r="Y14" s="30"/>
      <c r="Z14" s="30"/>
      <c r="AA14" s="30"/>
      <c r="AB14" s="30"/>
      <c r="AC14" s="30"/>
      <c r="AD14" s="30"/>
      <c r="AE14" s="180"/>
      <c r="AF14" s="180"/>
      <c r="AG14" s="30"/>
      <c r="AH14" s="30"/>
      <c r="AI14" s="180"/>
      <c r="AJ14" s="30"/>
      <c r="AK14" s="30"/>
      <c r="AL14" s="30"/>
      <c r="AM14" s="30"/>
      <c r="AN14" s="180"/>
      <c r="AO14" s="30"/>
      <c r="AP14" s="18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11.5</v>
      </c>
      <c r="AW14" s="32"/>
      <c r="AX14" s="32"/>
      <c r="AY14" s="32"/>
      <c r="AZ14" s="32" t="s">
        <v>534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 t="s">
        <v>390</v>
      </c>
      <c r="BN14" s="32"/>
      <c r="BO14" s="32" t="s">
        <v>390</v>
      </c>
      <c r="BP14" s="292"/>
      <c r="BQ14" s="32"/>
      <c r="BR14" s="32"/>
      <c r="BS14" s="56"/>
      <c r="BT14" s="56"/>
      <c r="BU14" s="32"/>
      <c r="BV14" s="32" t="s">
        <v>390</v>
      </c>
      <c r="BW14" s="178"/>
      <c r="BX14" s="111" t="s">
        <v>798</v>
      </c>
      <c r="BY14" t="s">
        <v>799</v>
      </c>
    </row>
    <row r="15" spans="1:77" x14ac:dyDescent="0.15">
      <c r="A15" s="27">
        <v>5900</v>
      </c>
      <c r="B15" s="28">
        <v>43034</v>
      </c>
      <c r="C15" s="29" t="s">
        <v>530</v>
      </c>
      <c r="D15" s="30" t="s">
        <v>44</v>
      </c>
      <c r="E15" s="30"/>
      <c r="F15" s="30" t="s">
        <v>531</v>
      </c>
      <c r="G15" s="31">
        <v>43021</v>
      </c>
      <c r="H15" s="32" t="s">
        <v>387</v>
      </c>
      <c r="I15" s="32" t="s">
        <v>390</v>
      </c>
      <c r="J15" s="32"/>
      <c r="K15" s="30" t="s">
        <v>560</v>
      </c>
      <c r="L15" s="30" t="s">
        <v>789</v>
      </c>
      <c r="M15" s="217">
        <v>89.999999999999986</v>
      </c>
      <c r="N15" s="217">
        <v>19.299999999999997</v>
      </c>
      <c r="O15" s="178"/>
      <c r="P15" s="30"/>
      <c r="Q15" s="293"/>
      <c r="R15" s="30"/>
      <c r="S15" s="180"/>
      <c r="T15" s="30"/>
      <c r="U15" s="30"/>
      <c r="V15" s="180"/>
      <c r="W15" s="180"/>
      <c r="X15" s="30"/>
      <c r="Y15" s="30"/>
      <c r="Z15" s="30"/>
      <c r="AA15" s="30"/>
      <c r="AB15" s="30"/>
      <c r="AC15" s="30"/>
      <c r="AD15" s="30"/>
      <c r="AE15" s="180"/>
      <c r="AF15" s="180"/>
      <c r="AG15" s="30"/>
      <c r="AH15" s="30"/>
      <c r="AI15" s="180"/>
      <c r="AJ15" s="30"/>
      <c r="AK15" s="30"/>
      <c r="AL15" s="30"/>
      <c r="AM15" s="30"/>
      <c r="AN15" s="180"/>
      <c r="AO15" s="30"/>
      <c r="AP15" s="18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8</v>
      </c>
      <c r="AW15" s="32"/>
      <c r="AX15" s="32"/>
      <c r="AY15" s="32"/>
      <c r="AZ15" s="32" t="s">
        <v>390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292"/>
      <c r="BQ15" s="32"/>
      <c r="BR15" s="32"/>
      <c r="BS15" s="30"/>
      <c r="BT15" s="56"/>
      <c r="BU15" s="32"/>
      <c r="BV15" s="32" t="s">
        <v>390</v>
      </c>
      <c r="BW15" s="30">
        <v>1</v>
      </c>
      <c r="BY15" s="290" t="s">
        <v>790</v>
      </c>
    </row>
    <row r="16" spans="1:77" x14ac:dyDescent="0.15">
      <c r="A16" s="27"/>
      <c r="B16" s="28">
        <v>43034</v>
      </c>
      <c r="C16" s="29" t="s">
        <v>530</v>
      </c>
      <c r="D16" s="30" t="s">
        <v>44</v>
      </c>
      <c r="E16" s="30"/>
      <c r="F16" s="30" t="s">
        <v>531</v>
      </c>
      <c r="G16" s="31">
        <v>42587</v>
      </c>
      <c r="H16" s="32" t="s">
        <v>387</v>
      </c>
      <c r="I16" s="32" t="s">
        <v>390</v>
      </c>
      <c r="J16" s="32"/>
      <c r="K16" s="30" t="s">
        <v>562</v>
      </c>
      <c r="L16" s="30" t="s">
        <v>628</v>
      </c>
      <c r="M16" s="216">
        <v>125.89090909090908</v>
      </c>
      <c r="N16" s="216">
        <v>19.909090909090907</v>
      </c>
      <c r="O16" s="30"/>
      <c r="P16" s="30"/>
      <c r="Q16" s="180"/>
      <c r="R16" s="30"/>
      <c r="S16" s="180"/>
      <c r="T16" s="30"/>
      <c r="U16" s="30"/>
      <c r="V16" s="180"/>
      <c r="W16" s="180"/>
      <c r="X16" s="30"/>
      <c r="Y16" s="30"/>
      <c r="Z16" s="30"/>
      <c r="AA16" s="30"/>
      <c r="AB16" s="30"/>
      <c r="AC16" s="30"/>
      <c r="AD16" s="30"/>
      <c r="AE16" s="180"/>
      <c r="AF16" s="180"/>
      <c r="AG16" s="30"/>
      <c r="AH16" s="30"/>
      <c r="AI16" s="180"/>
      <c r="AJ16" s="30"/>
      <c r="AK16" s="30"/>
      <c r="AL16" s="30"/>
      <c r="AM16" s="30"/>
      <c r="AN16" s="180"/>
      <c r="AO16" s="30"/>
      <c r="AP16" s="18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4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>
        <v>12</v>
      </c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/>
      <c r="BY16" t="s">
        <v>629</v>
      </c>
    </row>
    <row r="17" spans="1:77" x14ac:dyDescent="0.15">
      <c r="A17" s="27">
        <v>6408</v>
      </c>
      <c r="B17" s="28">
        <v>43034</v>
      </c>
      <c r="C17" s="29" t="s">
        <v>530</v>
      </c>
      <c r="D17" s="30" t="s">
        <v>44</v>
      </c>
      <c r="E17" s="30"/>
      <c r="F17" s="30" t="s">
        <v>531</v>
      </c>
      <c r="G17" s="31">
        <v>42929</v>
      </c>
      <c r="H17" s="32" t="s">
        <v>390</v>
      </c>
      <c r="I17" s="32" t="s">
        <v>507</v>
      </c>
      <c r="J17" s="32"/>
      <c r="K17" s="178" t="s">
        <v>654</v>
      </c>
      <c r="L17" s="178" t="s">
        <v>554</v>
      </c>
      <c r="M17" s="217">
        <v>116.99999999999999</v>
      </c>
      <c r="N17" s="217">
        <v>18.7</v>
      </c>
      <c r="O17" s="30"/>
      <c r="P17" s="30"/>
      <c r="Q17" s="180"/>
      <c r="R17" s="30"/>
      <c r="S17" s="180"/>
      <c r="T17" s="30"/>
      <c r="U17" s="30"/>
      <c r="V17" s="180"/>
      <c r="W17" s="180"/>
      <c r="X17" s="30"/>
      <c r="Y17" s="30"/>
      <c r="Z17" s="30"/>
      <c r="AA17" s="30"/>
      <c r="AB17" s="30"/>
      <c r="AC17" s="30"/>
      <c r="AD17" s="30"/>
      <c r="AE17" s="180"/>
      <c r="AF17" s="180"/>
      <c r="AG17" s="30"/>
      <c r="AH17" s="30"/>
      <c r="AI17" s="180"/>
      <c r="AJ17" s="30"/>
      <c r="AK17" s="30"/>
      <c r="AL17" s="30"/>
      <c r="AM17" s="30"/>
      <c r="AN17" s="180"/>
      <c r="AO17" s="30"/>
      <c r="AP17" s="180"/>
      <c r="AQ17" s="30" t="s">
        <v>533</v>
      </c>
      <c r="AR17" s="32" t="s">
        <v>390</v>
      </c>
      <c r="AS17" s="32"/>
      <c r="AT17" s="32"/>
      <c r="AU17" s="32"/>
      <c r="AV17" s="32"/>
      <c r="AW17" s="32"/>
      <c r="AX17" s="32"/>
      <c r="AY17" s="32"/>
      <c r="AZ17" s="112" t="s">
        <v>534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292"/>
      <c r="BQ17" s="32"/>
      <c r="BR17" s="32"/>
      <c r="BS17" s="30"/>
      <c r="BT17" s="56"/>
      <c r="BU17" s="32"/>
      <c r="BV17" s="32" t="s">
        <v>390</v>
      </c>
      <c r="BW17" s="30"/>
      <c r="BY17" t="s">
        <v>795</v>
      </c>
    </row>
    <row r="18" spans="1:77" x14ac:dyDescent="0.15">
      <c r="A18" s="27"/>
      <c r="B18" s="28">
        <v>43034</v>
      </c>
      <c r="C18" s="29" t="s">
        <v>530</v>
      </c>
      <c r="D18" s="30" t="s">
        <v>44</v>
      </c>
      <c r="E18" s="30"/>
      <c r="F18" s="30" t="s">
        <v>531</v>
      </c>
      <c r="G18" s="31">
        <v>42916</v>
      </c>
      <c r="H18" s="112" t="s">
        <v>387</v>
      </c>
      <c r="I18" s="112" t="s">
        <v>390</v>
      </c>
      <c r="J18" s="32"/>
      <c r="K18" s="178" t="s">
        <v>651</v>
      </c>
      <c r="L18" s="178" t="s">
        <v>652</v>
      </c>
      <c r="M18" s="217">
        <v>135.45454545454544</v>
      </c>
      <c r="N18" s="217">
        <v>19.990909090909089</v>
      </c>
      <c r="O18" s="30"/>
      <c r="P18" s="30"/>
      <c r="Q18" s="180"/>
      <c r="R18" s="30"/>
      <c r="S18" s="180"/>
      <c r="T18" s="30"/>
      <c r="U18" s="30"/>
      <c r="V18" s="180"/>
      <c r="W18" s="180"/>
      <c r="X18" s="30"/>
      <c r="Y18" s="30"/>
      <c r="Z18" s="30"/>
      <c r="AA18" s="30"/>
      <c r="AB18" s="30"/>
      <c r="AC18" s="30"/>
      <c r="AD18" s="30"/>
      <c r="AE18" s="180"/>
      <c r="AF18" s="180"/>
      <c r="AG18" s="30"/>
      <c r="AH18" s="30"/>
      <c r="AI18" s="180"/>
      <c r="AJ18" s="30"/>
      <c r="AK18" s="30"/>
      <c r="AL18" s="30"/>
      <c r="AM18" s="30"/>
      <c r="AN18" s="180"/>
      <c r="AO18" s="30"/>
      <c r="AP18" s="180"/>
      <c r="AQ18" s="30" t="s">
        <v>533</v>
      </c>
      <c r="AR18" s="32" t="s">
        <v>390</v>
      </c>
      <c r="AS18" s="32"/>
      <c r="AT18" s="32"/>
      <c r="AU18" s="112" t="s">
        <v>444</v>
      </c>
      <c r="AV18" s="32">
        <v>6</v>
      </c>
      <c r="AW18" s="32"/>
      <c r="AX18" s="32"/>
      <c r="AY18" s="32"/>
      <c r="AZ18" s="11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12</v>
      </c>
      <c r="BM18" s="112" t="s">
        <v>390</v>
      </c>
      <c r="BN18" s="32"/>
      <c r="BO18" s="112" t="s">
        <v>390</v>
      </c>
      <c r="BP18" s="292"/>
      <c r="BQ18" s="32">
        <v>12</v>
      </c>
      <c r="BR18" s="32"/>
      <c r="BS18" s="30"/>
      <c r="BT18" s="56"/>
      <c r="BU18" s="32"/>
      <c r="BV18" s="112" t="s">
        <v>390</v>
      </c>
      <c r="BW18" s="30">
        <v>1</v>
      </c>
      <c r="BY18" t="s">
        <v>810</v>
      </c>
    </row>
    <row r="19" spans="1:77" x14ac:dyDescent="0.15">
      <c r="A19" s="27"/>
      <c r="B19" s="28">
        <v>43034</v>
      </c>
      <c r="C19" s="29" t="s">
        <v>530</v>
      </c>
      <c r="D19" s="30" t="s">
        <v>44</v>
      </c>
      <c r="E19" s="30"/>
      <c r="F19" s="30" t="s">
        <v>531</v>
      </c>
      <c r="G19" s="31">
        <v>43027</v>
      </c>
      <c r="H19" s="112" t="s">
        <v>390</v>
      </c>
      <c r="I19" s="112" t="s">
        <v>507</v>
      </c>
      <c r="J19" s="32"/>
      <c r="K19" s="178" t="s">
        <v>656</v>
      </c>
      <c r="L19" s="178" t="s">
        <v>796</v>
      </c>
      <c r="M19" s="217">
        <v>102.55454545454545</v>
      </c>
      <c r="N19" s="217">
        <v>23.672727272727268</v>
      </c>
      <c r="O19" s="30"/>
      <c r="P19" s="30"/>
      <c r="Q19" s="180"/>
      <c r="R19" s="30"/>
      <c r="S19" s="180"/>
      <c r="T19" s="30"/>
      <c r="U19" s="30"/>
      <c r="V19" s="180"/>
      <c r="W19" s="180"/>
      <c r="X19" s="30"/>
      <c r="Y19" s="30"/>
      <c r="Z19" s="30"/>
      <c r="AA19" s="30"/>
      <c r="AB19" s="30"/>
      <c r="AC19" s="30"/>
      <c r="AD19" s="30"/>
      <c r="AE19" s="180"/>
      <c r="AF19" s="180"/>
      <c r="AG19" s="30"/>
      <c r="AH19" s="30"/>
      <c r="AI19" s="180"/>
      <c r="AJ19" s="30"/>
      <c r="AK19" s="30"/>
      <c r="AL19" s="30"/>
      <c r="AM19" s="30"/>
      <c r="AN19" s="180"/>
      <c r="AO19" s="30"/>
      <c r="AP19" s="180"/>
      <c r="AQ19" s="30" t="s">
        <v>533</v>
      </c>
      <c r="AR19" s="112" t="s">
        <v>390</v>
      </c>
      <c r="AS19" s="32"/>
      <c r="AT19" s="32"/>
      <c r="AU19" s="112"/>
      <c r="AV19" s="32"/>
      <c r="AW19" s="32"/>
      <c r="AX19" s="32"/>
      <c r="AY19" s="32"/>
      <c r="AZ19" s="112" t="s">
        <v>390</v>
      </c>
      <c r="BA19" s="30"/>
      <c r="BB19" s="32">
        <v>15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112" t="s">
        <v>390</v>
      </c>
      <c r="BN19" s="32"/>
      <c r="BO19" s="112" t="s">
        <v>390</v>
      </c>
      <c r="BP19" s="292"/>
      <c r="BQ19" s="32"/>
      <c r="BR19" s="32"/>
      <c r="BS19" s="30"/>
      <c r="BT19" s="56"/>
      <c r="BU19" s="32"/>
      <c r="BV19" s="112" t="s">
        <v>390</v>
      </c>
      <c r="BW19" s="30">
        <v>1</v>
      </c>
      <c r="BY19" s="111" t="s">
        <v>797</v>
      </c>
    </row>
    <row r="20" spans="1:77" x14ac:dyDescent="0.15">
      <c r="A20" s="27"/>
      <c r="B20" s="28">
        <v>43034</v>
      </c>
      <c r="C20" s="29" t="s">
        <v>530</v>
      </c>
      <c r="D20" s="30" t="s">
        <v>44</v>
      </c>
      <c r="E20" s="30"/>
      <c r="F20" s="30" t="s">
        <v>531</v>
      </c>
      <c r="G20" s="31">
        <v>42916</v>
      </c>
      <c r="H20" s="112" t="s">
        <v>387</v>
      </c>
      <c r="I20" s="112" t="s">
        <v>390</v>
      </c>
      <c r="J20" s="32"/>
      <c r="K20" s="178" t="s">
        <v>661</v>
      </c>
      <c r="L20" s="178" t="s">
        <v>662</v>
      </c>
      <c r="M20" s="217">
        <v>102.89090909090909</v>
      </c>
      <c r="N20" s="217">
        <v>23.072727272727271</v>
      </c>
      <c r="O20" s="30"/>
      <c r="P20" s="30"/>
      <c r="Q20" s="180"/>
      <c r="R20" s="30"/>
      <c r="S20" s="180"/>
      <c r="T20" s="30"/>
      <c r="U20" s="30"/>
      <c r="V20" s="180"/>
      <c r="W20" s="180"/>
      <c r="X20" s="30"/>
      <c r="Y20" s="30"/>
      <c r="Z20" s="30"/>
      <c r="AA20" s="30"/>
      <c r="AB20" s="30"/>
      <c r="AC20" s="30"/>
      <c r="AD20" s="30"/>
      <c r="AE20" s="180"/>
      <c r="AF20" s="180"/>
      <c r="AG20" s="30"/>
      <c r="AH20" s="30"/>
      <c r="AI20" s="180"/>
      <c r="AJ20" s="30"/>
      <c r="AK20" s="30"/>
      <c r="AL20" s="30"/>
      <c r="AM20" s="30"/>
      <c r="AN20" s="180"/>
      <c r="AO20" s="30"/>
      <c r="AP20" s="180"/>
      <c r="AQ20" s="30" t="s">
        <v>533</v>
      </c>
      <c r="AR20" s="112" t="s">
        <v>390</v>
      </c>
      <c r="AS20" s="32"/>
      <c r="AT20" s="32"/>
      <c r="AU20" s="112" t="s">
        <v>444</v>
      </c>
      <c r="AV20" s="32">
        <v>6</v>
      </c>
      <c r="AW20" s="32"/>
      <c r="AX20" s="32"/>
      <c r="AY20" s="32"/>
      <c r="AZ20" s="112" t="s">
        <v>534</v>
      </c>
      <c r="BA20" s="30"/>
      <c r="BB20" s="32">
        <v>0</v>
      </c>
      <c r="BC20" s="32">
        <v>18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112" t="s">
        <v>390</v>
      </c>
      <c r="BN20" s="32"/>
      <c r="BO20" s="112" t="s">
        <v>390</v>
      </c>
      <c r="BP20" s="292"/>
      <c r="BQ20" s="32"/>
      <c r="BR20" s="32"/>
      <c r="BS20" s="30"/>
      <c r="BT20" s="56"/>
      <c r="BU20" s="32"/>
      <c r="BV20" s="112" t="s">
        <v>390</v>
      </c>
      <c r="BW20" s="30"/>
      <c r="BX20" s="274" t="s">
        <v>664</v>
      </c>
      <c r="BY20" s="111" t="s">
        <v>816</v>
      </c>
    </row>
    <row r="21" spans="1:77" x14ac:dyDescent="0.15">
      <c r="A21" s="27"/>
      <c r="B21" s="28">
        <v>43034</v>
      </c>
      <c r="C21" s="29" t="s">
        <v>530</v>
      </c>
      <c r="D21" s="30" t="s">
        <v>44</v>
      </c>
      <c r="E21" s="30"/>
      <c r="F21" s="30" t="s">
        <v>531</v>
      </c>
      <c r="G21" s="31">
        <v>42768</v>
      </c>
      <c r="H21" s="112" t="s">
        <v>387</v>
      </c>
      <c r="I21" s="112" t="s">
        <v>390</v>
      </c>
      <c r="J21" s="32"/>
      <c r="K21" s="178" t="s">
        <v>667</v>
      </c>
      <c r="L21" s="178" t="s">
        <v>709</v>
      </c>
      <c r="M21" s="289">
        <v>125.99999999999999</v>
      </c>
      <c r="N21" s="289">
        <v>19.890909090909087</v>
      </c>
      <c r="O21" s="30"/>
      <c r="P21" s="30"/>
      <c r="Q21" s="180"/>
      <c r="R21" s="30"/>
      <c r="S21" s="180"/>
      <c r="T21" s="30"/>
      <c r="U21" s="30"/>
      <c r="V21" s="180"/>
      <c r="W21" s="180"/>
      <c r="X21" s="30"/>
      <c r="Y21" s="30"/>
      <c r="Z21" s="30"/>
      <c r="AA21" s="30"/>
      <c r="AB21" s="30"/>
      <c r="AC21" s="30"/>
      <c r="AD21" s="30"/>
      <c r="AE21" s="180"/>
      <c r="AF21" s="180"/>
      <c r="AG21" s="30"/>
      <c r="AH21" s="30"/>
      <c r="AI21" s="180"/>
      <c r="AJ21" s="30"/>
      <c r="AK21" s="30"/>
      <c r="AL21" s="30"/>
      <c r="AM21" s="30"/>
      <c r="AN21" s="180"/>
      <c r="AO21" s="30"/>
      <c r="AP21" s="180"/>
      <c r="AQ21" s="30" t="s">
        <v>533</v>
      </c>
      <c r="AR21" s="112" t="s">
        <v>390</v>
      </c>
      <c r="AS21" s="32"/>
      <c r="AT21" s="32"/>
      <c r="AU21" s="112" t="s">
        <v>444</v>
      </c>
      <c r="AV21" s="32">
        <v>7</v>
      </c>
      <c r="AW21" s="32"/>
      <c r="AX21" s="32"/>
      <c r="AY21" s="32"/>
      <c r="AZ21" s="11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112" t="s">
        <v>390</v>
      </c>
      <c r="BN21" s="32"/>
      <c r="BO21" s="112" t="s">
        <v>390</v>
      </c>
      <c r="BP21" s="32"/>
      <c r="BQ21" s="32"/>
      <c r="BR21" s="32"/>
      <c r="BS21" s="30"/>
      <c r="BT21" s="56"/>
      <c r="BU21" s="32"/>
      <c r="BV21" s="112" t="s">
        <v>390</v>
      </c>
      <c r="BW21" s="30">
        <v>1</v>
      </c>
      <c r="BX21" s="275"/>
      <c r="BY21" s="111" t="s">
        <v>708</v>
      </c>
    </row>
    <row r="22" spans="1:77" x14ac:dyDescent="0.15">
      <c r="A22" s="27"/>
      <c r="B22" s="28">
        <v>43034</v>
      </c>
      <c r="C22" s="29" t="s">
        <v>530</v>
      </c>
      <c r="D22" s="30" t="s">
        <v>44</v>
      </c>
      <c r="E22" s="30"/>
      <c r="F22" s="30" t="s">
        <v>531</v>
      </c>
      <c r="G22" s="31">
        <v>43024</v>
      </c>
      <c r="H22" s="112" t="s">
        <v>387</v>
      </c>
      <c r="I22" s="112" t="s">
        <v>390</v>
      </c>
      <c r="J22" s="32"/>
      <c r="K22" s="178" t="s">
        <v>676</v>
      </c>
      <c r="L22" s="178" t="s">
        <v>811</v>
      </c>
      <c r="M22" s="217">
        <v>89.999999999999986</v>
      </c>
      <c r="N22" s="217">
        <v>22.727272727272727</v>
      </c>
      <c r="O22" s="30"/>
      <c r="P22" s="30"/>
      <c r="Q22" s="180"/>
      <c r="R22" s="30"/>
      <c r="S22" s="180"/>
      <c r="T22" s="30"/>
      <c r="U22" s="30"/>
      <c r="V22" s="180"/>
      <c r="W22" s="180"/>
      <c r="X22" s="30"/>
      <c r="Y22" s="30"/>
      <c r="Z22" s="30"/>
      <c r="AA22" s="30"/>
      <c r="AB22" s="30"/>
      <c r="AC22" s="30"/>
      <c r="AD22" s="30"/>
      <c r="AE22" s="180"/>
      <c r="AF22" s="180"/>
      <c r="AG22" s="30"/>
      <c r="AH22" s="30"/>
      <c r="AI22" s="180"/>
      <c r="AJ22" s="30"/>
      <c r="AK22" s="30"/>
      <c r="AL22" s="30"/>
      <c r="AM22" s="30"/>
      <c r="AN22" s="180"/>
      <c r="AO22" s="30"/>
      <c r="AP22" s="180"/>
      <c r="AQ22" s="30" t="s">
        <v>533</v>
      </c>
      <c r="AR22" s="112" t="s">
        <v>390</v>
      </c>
      <c r="AS22" s="32"/>
      <c r="AT22" s="32"/>
      <c r="AU22" s="112" t="s">
        <v>444</v>
      </c>
      <c r="AV22" s="32">
        <v>6</v>
      </c>
      <c r="AW22" s="32"/>
      <c r="AX22" s="32"/>
      <c r="AY22" s="32"/>
      <c r="AZ22" s="112" t="s">
        <v>390</v>
      </c>
      <c r="BA22" s="30"/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112" t="s">
        <v>390</v>
      </c>
      <c r="BN22" s="32"/>
      <c r="BO22" s="112" t="s">
        <v>390</v>
      </c>
      <c r="BP22" s="292"/>
      <c r="BQ22" s="32"/>
      <c r="BR22" s="32"/>
      <c r="BS22" s="30"/>
      <c r="BT22" s="56"/>
      <c r="BU22" s="32"/>
      <c r="BV22" s="112" t="s">
        <v>390</v>
      </c>
      <c r="BW22" s="30">
        <v>1</v>
      </c>
      <c r="BX22" s="275"/>
      <c r="BY22" s="111" t="s">
        <v>812</v>
      </c>
    </row>
    <row r="23" spans="1:77" x14ac:dyDescent="0.15">
      <c r="A23" s="27"/>
      <c r="B23" s="28">
        <v>43034</v>
      </c>
      <c r="C23" s="29" t="s">
        <v>530</v>
      </c>
      <c r="D23" s="30" t="s">
        <v>44</v>
      </c>
      <c r="E23" s="30"/>
      <c r="F23" s="30" t="s">
        <v>531</v>
      </c>
      <c r="G23" s="31">
        <v>42966</v>
      </c>
      <c r="H23" s="112" t="s">
        <v>387</v>
      </c>
      <c r="I23" s="112" t="s">
        <v>390</v>
      </c>
      <c r="J23" s="32"/>
      <c r="K23" s="178" t="s">
        <v>679</v>
      </c>
      <c r="L23" s="178" t="s">
        <v>680</v>
      </c>
      <c r="M23" s="217">
        <v>84.481818181818184</v>
      </c>
      <c r="N23" s="217">
        <v>18.68181818181818</v>
      </c>
      <c r="O23" s="30"/>
      <c r="P23" s="30"/>
      <c r="Q23" s="180"/>
      <c r="R23" s="30"/>
      <c r="S23" s="180"/>
      <c r="T23" s="30"/>
      <c r="U23" s="30"/>
      <c r="V23" s="180"/>
      <c r="W23" s="180"/>
      <c r="X23" s="30"/>
      <c r="Y23" s="30"/>
      <c r="Z23" s="30"/>
      <c r="AA23" s="30"/>
      <c r="AB23" s="30"/>
      <c r="AC23" s="30"/>
      <c r="AD23" s="30"/>
      <c r="AE23" s="180"/>
      <c r="AF23" s="180"/>
      <c r="AG23" s="30"/>
      <c r="AH23" s="30"/>
      <c r="AI23" s="180"/>
      <c r="AJ23" s="30"/>
      <c r="AK23" s="30"/>
      <c r="AL23" s="30"/>
      <c r="AM23" s="30"/>
      <c r="AN23" s="180"/>
      <c r="AO23" s="30"/>
      <c r="AP23" s="180"/>
      <c r="AQ23" s="30" t="s">
        <v>533</v>
      </c>
      <c r="AR23" s="112" t="s">
        <v>390</v>
      </c>
      <c r="AS23" s="32"/>
      <c r="AT23" s="32"/>
      <c r="AU23" s="112" t="s">
        <v>444</v>
      </c>
      <c r="AV23" s="32">
        <v>5</v>
      </c>
      <c r="AW23" s="32"/>
      <c r="AX23" s="32"/>
      <c r="AY23" s="32"/>
      <c r="AZ23" s="112" t="s">
        <v>534</v>
      </c>
      <c r="BA23" s="30"/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112" t="s">
        <v>390</v>
      </c>
      <c r="BN23" s="32"/>
      <c r="BO23" s="112" t="s">
        <v>390</v>
      </c>
      <c r="BP23" s="292"/>
      <c r="BQ23" s="32"/>
      <c r="BR23" s="32"/>
      <c r="BS23" s="30"/>
      <c r="BT23" s="56"/>
      <c r="BU23" s="32"/>
      <c r="BV23" s="112" t="s">
        <v>390</v>
      </c>
      <c r="BW23" s="30">
        <v>1</v>
      </c>
      <c r="BX23" s="275"/>
      <c r="BY23" s="111" t="s">
        <v>788</v>
      </c>
    </row>
    <row r="24" spans="1:77" x14ac:dyDescent="0.15">
      <c r="A24" s="27"/>
      <c r="B24" s="28">
        <v>43034</v>
      </c>
      <c r="C24" s="29" t="s">
        <v>530</v>
      </c>
      <c r="D24" s="30" t="s">
        <v>44</v>
      </c>
      <c r="E24" s="30"/>
      <c r="F24" s="30" t="s">
        <v>531</v>
      </c>
      <c r="G24" s="31">
        <v>42605</v>
      </c>
      <c r="H24" s="112" t="s">
        <v>387</v>
      </c>
      <c r="I24" s="112" t="s">
        <v>390</v>
      </c>
      <c r="J24" s="112"/>
      <c r="K24" s="178" t="s">
        <v>682</v>
      </c>
      <c r="L24" s="178" t="s">
        <v>683</v>
      </c>
      <c r="M24" s="216">
        <v>110</v>
      </c>
      <c r="N24" s="216">
        <v>19.2</v>
      </c>
      <c r="O24" s="30"/>
      <c r="P24" s="30"/>
      <c r="Q24" s="180"/>
      <c r="R24" s="30"/>
      <c r="S24" s="180"/>
      <c r="T24" s="30"/>
      <c r="U24" s="30"/>
      <c r="V24" s="180"/>
      <c r="W24" s="180"/>
      <c r="X24" s="30"/>
      <c r="Y24" s="30"/>
      <c r="Z24" s="30"/>
      <c r="AA24" s="30"/>
      <c r="AB24" s="30"/>
      <c r="AC24" s="30"/>
      <c r="AD24" s="30"/>
      <c r="AE24" s="180"/>
      <c r="AF24" s="180"/>
      <c r="AG24" s="30"/>
      <c r="AH24" s="30"/>
      <c r="AI24" s="180"/>
      <c r="AJ24" s="30"/>
      <c r="AK24" s="30"/>
      <c r="AL24" s="30"/>
      <c r="AM24" s="30"/>
      <c r="AN24" s="180"/>
      <c r="AO24" s="30"/>
      <c r="AP24" s="180"/>
      <c r="AQ24" s="30" t="s">
        <v>533</v>
      </c>
      <c r="AR24" s="112" t="s">
        <v>390</v>
      </c>
      <c r="AS24" s="32"/>
      <c r="AT24" s="32"/>
      <c r="AU24" s="112" t="s">
        <v>444</v>
      </c>
      <c r="AV24" s="32">
        <v>6</v>
      </c>
      <c r="AW24" s="32"/>
      <c r="AX24" s="32"/>
      <c r="AY24" s="32"/>
      <c r="AZ24" s="112" t="s">
        <v>390</v>
      </c>
      <c r="BA24" s="30"/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112" t="s">
        <v>390</v>
      </c>
      <c r="BN24" s="32"/>
      <c r="BO24" s="112" t="s">
        <v>390</v>
      </c>
      <c r="BP24" s="32"/>
      <c r="BQ24" s="32"/>
      <c r="BR24" s="32"/>
      <c r="BS24" s="30"/>
      <c r="BT24" s="56"/>
      <c r="BU24" s="32"/>
      <c r="BV24" s="112" t="s">
        <v>390</v>
      </c>
      <c r="BW24" s="30">
        <v>1</v>
      </c>
      <c r="BX24" s="275"/>
      <c r="BY24" s="111" t="s">
        <v>684</v>
      </c>
    </row>
    <row r="25" spans="1:77" x14ac:dyDescent="0.15">
      <c r="A25" s="27"/>
      <c r="B25" s="28">
        <v>43034</v>
      </c>
      <c r="C25" s="29" t="s">
        <v>530</v>
      </c>
      <c r="D25" s="30" t="s">
        <v>44</v>
      </c>
      <c r="E25" s="30"/>
      <c r="F25" s="30" t="s">
        <v>531</v>
      </c>
      <c r="G25" s="31">
        <v>42978</v>
      </c>
      <c r="H25" s="112" t="s">
        <v>387</v>
      </c>
      <c r="I25" s="112" t="s">
        <v>390</v>
      </c>
      <c r="J25" s="112"/>
      <c r="K25" s="178" t="s">
        <v>696</v>
      </c>
      <c r="L25" s="178" t="s">
        <v>697</v>
      </c>
      <c r="M25" s="217">
        <v>135.45454545454544</v>
      </c>
      <c r="N25" s="217">
        <v>22.545454545454543</v>
      </c>
      <c r="O25" s="30"/>
      <c r="P25" s="30"/>
      <c r="Q25" s="180"/>
      <c r="R25" s="30"/>
      <c r="S25" s="180"/>
      <c r="T25" s="30"/>
      <c r="U25" s="30"/>
      <c r="V25" s="180"/>
      <c r="W25" s="180"/>
      <c r="X25" s="30"/>
      <c r="Y25" s="30"/>
      <c r="Z25" s="30"/>
      <c r="AA25" s="30"/>
      <c r="AB25" s="30"/>
      <c r="AC25" s="30"/>
      <c r="AD25" s="30"/>
      <c r="AE25" s="180"/>
      <c r="AF25" s="180"/>
      <c r="AG25" s="30"/>
      <c r="AH25" s="30"/>
      <c r="AI25" s="180"/>
      <c r="AJ25" s="30"/>
      <c r="AK25" s="30"/>
      <c r="AL25" s="30"/>
      <c r="AM25" s="30"/>
      <c r="AN25" s="180"/>
      <c r="AO25" s="30"/>
      <c r="AP25" s="180"/>
      <c r="AQ25" s="30" t="s">
        <v>533</v>
      </c>
      <c r="AR25" s="112" t="s">
        <v>390</v>
      </c>
      <c r="AS25" s="32"/>
      <c r="AT25" s="32"/>
      <c r="AU25" s="112" t="s">
        <v>444</v>
      </c>
      <c r="AV25" s="32">
        <v>3</v>
      </c>
      <c r="AW25" s="32"/>
      <c r="AX25" s="32"/>
      <c r="AY25" s="32"/>
      <c r="AZ25" s="112" t="s">
        <v>534</v>
      </c>
      <c r="BA25" s="30"/>
      <c r="BB25" s="32">
        <v>0</v>
      </c>
      <c r="BC25" s="32">
        <v>0</v>
      </c>
      <c r="BD25" s="32">
        <v>0</v>
      </c>
      <c r="BE25" s="32">
        <v>3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112" t="s">
        <v>390</v>
      </c>
      <c r="BN25" s="32"/>
      <c r="BO25" s="112" t="s">
        <v>390</v>
      </c>
      <c r="BP25" s="292"/>
      <c r="BQ25" s="32"/>
      <c r="BR25" s="32"/>
      <c r="BS25" s="30"/>
      <c r="BT25" s="56"/>
      <c r="BU25" s="32"/>
      <c r="BV25" s="112" t="s">
        <v>390</v>
      </c>
      <c r="BW25" s="30"/>
      <c r="BX25" s="275"/>
      <c r="BY25" s="111" t="s">
        <v>815</v>
      </c>
    </row>
    <row r="26" spans="1:77" x14ac:dyDescent="0.15">
      <c r="A26" s="27"/>
      <c r="B26" s="28">
        <v>43034</v>
      </c>
      <c r="C26" s="29" t="s">
        <v>530</v>
      </c>
      <c r="D26" s="30" t="s">
        <v>44</v>
      </c>
      <c r="E26" s="30"/>
      <c r="F26" s="30" t="s">
        <v>531</v>
      </c>
      <c r="G26" s="31">
        <v>42978</v>
      </c>
      <c r="H26" s="112" t="s">
        <v>387</v>
      </c>
      <c r="I26" s="112" t="s">
        <v>390</v>
      </c>
      <c r="J26" s="112"/>
      <c r="K26" s="178" t="s">
        <v>700</v>
      </c>
      <c r="L26" s="178" t="s">
        <v>701</v>
      </c>
      <c r="M26" s="217">
        <v>113.05454545454545</v>
      </c>
      <c r="N26" s="217">
        <v>20.254545454545454</v>
      </c>
      <c r="O26" s="30"/>
      <c r="P26" s="30"/>
      <c r="Q26" s="180"/>
      <c r="R26" s="30"/>
      <c r="S26" s="180"/>
      <c r="T26" s="30"/>
      <c r="U26" s="30"/>
      <c r="V26" s="180"/>
      <c r="W26" s="180"/>
      <c r="X26" s="30"/>
      <c r="Y26" s="30"/>
      <c r="Z26" s="30"/>
      <c r="AA26" s="30"/>
      <c r="AB26" s="30"/>
      <c r="AC26" s="30"/>
      <c r="AD26" s="30"/>
      <c r="AE26" s="180"/>
      <c r="AF26" s="180"/>
      <c r="AG26" s="30"/>
      <c r="AH26" s="30"/>
      <c r="AI26" s="180"/>
      <c r="AJ26" s="30"/>
      <c r="AK26" s="30"/>
      <c r="AL26" s="30"/>
      <c r="AM26" s="30"/>
      <c r="AN26" s="180"/>
      <c r="AO26" s="30"/>
      <c r="AP26" s="180"/>
      <c r="AQ26" s="30" t="s">
        <v>533</v>
      </c>
      <c r="AR26" s="112" t="s">
        <v>390</v>
      </c>
      <c r="AS26" s="32"/>
      <c r="AT26" s="32"/>
      <c r="AU26" s="112" t="s">
        <v>444</v>
      </c>
      <c r="AV26" s="32">
        <v>7</v>
      </c>
      <c r="AW26" s="32"/>
      <c r="AX26" s="32"/>
      <c r="AY26" s="32"/>
      <c r="AZ26" s="112" t="s">
        <v>534</v>
      </c>
      <c r="BA26" s="30"/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112" t="s">
        <v>390</v>
      </c>
      <c r="BN26" s="32"/>
      <c r="BO26" s="112" t="s">
        <v>390</v>
      </c>
      <c r="BP26" s="292"/>
      <c r="BQ26" s="32"/>
      <c r="BR26" s="32"/>
      <c r="BS26" s="30"/>
      <c r="BT26" s="56"/>
      <c r="BU26" s="32"/>
      <c r="BV26" s="112" t="s">
        <v>390</v>
      </c>
      <c r="BW26" s="30"/>
      <c r="BX26" s="275"/>
      <c r="BY26" s="111" t="s">
        <v>804</v>
      </c>
    </row>
    <row r="27" spans="1:77" x14ac:dyDescent="0.15">
      <c r="A27" s="27"/>
      <c r="B27" s="28">
        <v>43034</v>
      </c>
      <c r="C27" s="29" t="s">
        <v>530</v>
      </c>
      <c r="D27" s="30" t="s">
        <v>44</v>
      </c>
      <c r="E27" s="30"/>
      <c r="F27" s="30" t="s">
        <v>531</v>
      </c>
      <c r="G27" s="31">
        <v>42749</v>
      </c>
      <c r="H27" s="112" t="s">
        <v>387</v>
      </c>
      <c r="I27" s="112" t="s">
        <v>390</v>
      </c>
      <c r="J27" s="112"/>
      <c r="K27" s="178" t="s">
        <v>703</v>
      </c>
      <c r="L27" s="178" t="s">
        <v>704</v>
      </c>
      <c r="M27" s="289">
        <v>98.772727272727266</v>
      </c>
      <c r="N27" s="289">
        <v>19.918181818181818</v>
      </c>
      <c r="O27" s="30"/>
      <c r="P27" s="30"/>
      <c r="Q27" s="180"/>
      <c r="R27" s="30"/>
      <c r="S27" s="180"/>
      <c r="T27" s="30"/>
      <c r="U27" s="30"/>
      <c r="V27" s="180"/>
      <c r="W27" s="180"/>
      <c r="X27" s="30"/>
      <c r="Y27" s="30"/>
      <c r="Z27" s="30"/>
      <c r="AA27" s="30"/>
      <c r="AB27" s="30"/>
      <c r="AC27" s="30"/>
      <c r="AD27" s="30"/>
      <c r="AE27" s="180"/>
      <c r="AF27" s="180"/>
      <c r="AG27" s="30"/>
      <c r="AH27" s="30"/>
      <c r="AI27" s="180"/>
      <c r="AJ27" s="30"/>
      <c r="AK27" s="30"/>
      <c r="AL27" s="30"/>
      <c r="AM27" s="30"/>
      <c r="AN27" s="180"/>
      <c r="AO27" s="30"/>
      <c r="AP27" s="180"/>
      <c r="AQ27" s="30" t="s">
        <v>533</v>
      </c>
      <c r="AR27" s="112" t="s">
        <v>390</v>
      </c>
      <c r="AS27" s="32"/>
      <c r="AT27" s="32"/>
      <c r="AU27" s="112" t="s">
        <v>444</v>
      </c>
      <c r="AV27" s="32">
        <v>4</v>
      </c>
      <c r="AW27" s="32"/>
      <c r="AX27" s="32"/>
      <c r="AY27" s="32"/>
      <c r="AZ27" s="112" t="s">
        <v>390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112" t="s">
        <v>390</v>
      </c>
      <c r="BN27" s="32"/>
      <c r="BO27" s="112" t="s">
        <v>390</v>
      </c>
      <c r="BP27" s="32"/>
      <c r="BQ27" s="32"/>
      <c r="BR27" s="32"/>
      <c r="BS27" s="30"/>
      <c r="BT27" s="56"/>
      <c r="BU27" s="32"/>
      <c r="BV27" s="112" t="s">
        <v>390</v>
      </c>
      <c r="BW27" s="30">
        <v>1</v>
      </c>
      <c r="BX27" s="275"/>
      <c r="BY27" s="111" t="s">
        <v>705</v>
      </c>
    </row>
    <row r="28" spans="1:77" x14ac:dyDescent="0.15">
      <c r="A28" s="27"/>
      <c r="B28" s="28">
        <v>43034</v>
      </c>
      <c r="C28" s="29" t="s">
        <v>530</v>
      </c>
      <c r="D28" s="30" t="s">
        <v>44</v>
      </c>
      <c r="E28" s="30"/>
      <c r="F28" s="30" t="s">
        <v>531</v>
      </c>
      <c r="G28" s="31">
        <v>42840</v>
      </c>
      <c r="H28" s="112" t="s">
        <v>387</v>
      </c>
      <c r="I28" s="112" t="s">
        <v>390</v>
      </c>
      <c r="J28" s="112"/>
      <c r="K28" s="178" t="s">
        <v>784</v>
      </c>
      <c r="L28" s="178" t="s">
        <v>785</v>
      </c>
      <c r="M28" s="217">
        <v>81.063636363636363</v>
      </c>
      <c r="N28" s="217">
        <v>18.836363636363632</v>
      </c>
      <c r="O28" s="30"/>
      <c r="P28" s="30"/>
      <c r="Q28" s="180"/>
      <c r="R28" s="30"/>
      <c r="S28" s="180"/>
      <c r="T28" s="30"/>
      <c r="U28" s="30"/>
      <c r="V28" s="180"/>
      <c r="W28" s="180"/>
      <c r="X28" s="30"/>
      <c r="Y28" s="30"/>
      <c r="Z28" s="30"/>
      <c r="AA28" s="30"/>
      <c r="AB28" s="30"/>
      <c r="AC28" s="30"/>
      <c r="AD28" s="30"/>
      <c r="AE28" s="180"/>
      <c r="AF28" s="180"/>
      <c r="AG28" s="30"/>
      <c r="AH28" s="30"/>
      <c r="AI28" s="180"/>
      <c r="AJ28" s="30"/>
      <c r="AK28" s="30"/>
      <c r="AL28" s="30"/>
      <c r="AM28" s="30"/>
      <c r="AN28" s="180"/>
      <c r="AO28" s="30"/>
      <c r="AP28" s="180"/>
      <c r="AQ28" s="30" t="s">
        <v>533</v>
      </c>
      <c r="AR28" s="112" t="s">
        <v>390</v>
      </c>
      <c r="AS28" s="32"/>
      <c r="AT28" s="32"/>
      <c r="AU28" s="112" t="s">
        <v>444</v>
      </c>
      <c r="AV28" s="32">
        <v>5.5</v>
      </c>
      <c r="AW28" s="32"/>
      <c r="AX28" s="32"/>
      <c r="AY28" s="32"/>
      <c r="AZ28" s="112" t="s">
        <v>390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112" t="s">
        <v>390</v>
      </c>
      <c r="BN28" s="32"/>
      <c r="BO28" s="112" t="s">
        <v>390</v>
      </c>
      <c r="BP28" s="292"/>
      <c r="BQ28" s="32"/>
      <c r="BR28" s="32"/>
      <c r="BS28" s="30"/>
      <c r="BT28" s="56"/>
      <c r="BU28" s="32"/>
      <c r="BV28" s="112" t="s">
        <v>390</v>
      </c>
      <c r="BW28" s="30"/>
      <c r="BX28" s="275"/>
      <c r="BY28" s="111" t="s">
        <v>786</v>
      </c>
    </row>
    <row r="29" spans="1:77" x14ac:dyDescent="0.15">
      <c r="A29" s="27"/>
      <c r="B29" s="28">
        <v>43034</v>
      </c>
      <c r="C29" s="29" t="s">
        <v>530</v>
      </c>
      <c r="D29" s="30" t="s">
        <v>44</v>
      </c>
      <c r="E29" s="30"/>
      <c r="F29" s="30" t="s">
        <v>531</v>
      </c>
      <c r="G29" s="31">
        <v>43006</v>
      </c>
      <c r="H29" s="112" t="s">
        <v>387</v>
      </c>
      <c r="I29" s="112" t="s">
        <v>390</v>
      </c>
      <c r="J29" s="112"/>
      <c r="K29" s="178" t="s">
        <v>801</v>
      </c>
      <c r="L29" s="178" t="s">
        <v>802</v>
      </c>
      <c r="M29" s="217">
        <v>112</v>
      </c>
      <c r="N29" s="217">
        <v>20.299999999999997</v>
      </c>
      <c r="O29" s="30"/>
      <c r="P29" s="30"/>
      <c r="Q29" s="180"/>
      <c r="R29" s="30"/>
      <c r="S29" s="180"/>
      <c r="T29" s="30"/>
      <c r="U29" s="30"/>
      <c r="V29" s="180"/>
      <c r="W29" s="180"/>
      <c r="X29" s="30"/>
      <c r="Y29" s="30"/>
      <c r="Z29" s="30"/>
      <c r="AA29" s="30"/>
      <c r="AB29" s="30"/>
      <c r="AC29" s="30"/>
      <c r="AD29" s="30"/>
      <c r="AE29" s="180"/>
      <c r="AF29" s="180"/>
      <c r="AG29" s="30"/>
      <c r="AH29" s="30"/>
      <c r="AI29" s="180"/>
      <c r="AJ29" s="30"/>
      <c r="AK29" s="30"/>
      <c r="AL29" s="30"/>
      <c r="AM29" s="30"/>
      <c r="AN29" s="180"/>
      <c r="AO29" s="30"/>
      <c r="AP29" s="180"/>
      <c r="AQ29" s="30" t="s">
        <v>533</v>
      </c>
      <c r="AR29" s="112" t="s">
        <v>390</v>
      </c>
      <c r="AS29" s="32"/>
      <c r="AT29" s="32"/>
      <c r="AU29" s="112" t="s">
        <v>444</v>
      </c>
      <c r="AV29" s="32">
        <v>5</v>
      </c>
      <c r="AW29" s="32"/>
      <c r="AX29" s="32"/>
      <c r="AY29" s="32"/>
      <c r="AZ29" s="112" t="s">
        <v>390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12</v>
      </c>
      <c r="BM29" s="112" t="s">
        <v>390</v>
      </c>
      <c r="BN29" s="32"/>
      <c r="BO29" s="112" t="s">
        <v>390</v>
      </c>
      <c r="BP29" s="292"/>
      <c r="BQ29" s="32"/>
      <c r="BR29" s="32"/>
      <c r="BS29" s="30"/>
      <c r="BT29" s="56"/>
      <c r="BU29" s="32"/>
      <c r="BV29" s="112" t="s">
        <v>390</v>
      </c>
      <c r="BW29" s="30"/>
      <c r="BX29" s="275"/>
      <c r="BY29" s="111" t="s">
        <v>803</v>
      </c>
    </row>
    <row r="30" spans="1:77" x14ac:dyDescent="0.15">
      <c r="A30" s="27">
        <v>4232</v>
      </c>
      <c r="B30" s="28">
        <v>43034</v>
      </c>
      <c r="C30" s="29" t="s">
        <v>530</v>
      </c>
      <c r="D30" s="30" t="s">
        <v>44</v>
      </c>
      <c r="E30" s="30"/>
      <c r="F30" s="178" t="s">
        <v>535</v>
      </c>
      <c r="G30" s="31">
        <v>43026</v>
      </c>
      <c r="H30" s="32" t="s">
        <v>387</v>
      </c>
      <c r="I30" s="32" t="s">
        <v>390</v>
      </c>
      <c r="J30" s="32"/>
      <c r="K30" s="30" t="s">
        <v>298</v>
      </c>
      <c r="L30" s="30" t="s">
        <v>807</v>
      </c>
      <c r="M30" s="217">
        <v>125.88181818181818</v>
      </c>
      <c r="N30" s="217">
        <v>20.263636363636362</v>
      </c>
      <c r="O30" s="30" t="s">
        <v>453</v>
      </c>
      <c r="P30" s="30">
        <v>5000</v>
      </c>
      <c r="Q30" s="217">
        <v>20.263636363636362</v>
      </c>
      <c r="R30" s="30"/>
      <c r="S30" s="180"/>
      <c r="T30" s="30"/>
      <c r="U30" s="30"/>
      <c r="V30" s="180"/>
      <c r="W30" s="180"/>
      <c r="X30" s="30"/>
      <c r="Y30" s="30"/>
      <c r="Z30" s="30"/>
      <c r="AA30" s="30"/>
      <c r="AB30" s="30"/>
      <c r="AC30" s="30"/>
      <c r="AD30" s="30"/>
      <c r="AE30" s="180"/>
      <c r="AF30" s="217">
        <v>14.218181818181817</v>
      </c>
      <c r="AG30" s="30"/>
      <c r="AH30" s="30"/>
      <c r="AI30" s="180"/>
      <c r="AJ30" s="30"/>
      <c r="AK30" s="30"/>
      <c r="AL30" s="30"/>
      <c r="AM30" s="30"/>
      <c r="AN30" s="180"/>
      <c r="AO30" s="30"/>
      <c r="AP30" s="18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5</v>
      </c>
      <c r="AW30" s="32"/>
      <c r="AX30" s="32"/>
      <c r="AY30" s="32"/>
      <c r="AZ30" s="32" t="s">
        <v>534</v>
      </c>
      <c r="BA30" s="30"/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/>
      <c r="BO30" s="32" t="s">
        <v>390</v>
      </c>
      <c r="BP30" s="292"/>
      <c r="BQ30" s="32">
        <v>12</v>
      </c>
      <c r="BR30" s="32"/>
      <c r="BS30" s="56"/>
      <c r="BT30" s="56"/>
      <c r="BU30" s="56"/>
      <c r="BV30" s="32" t="s">
        <v>390</v>
      </c>
      <c r="BW30" s="30"/>
      <c r="BX30" s="111"/>
      <c r="BY30" t="s">
        <v>808</v>
      </c>
    </row>
    <row r="31" spans="1:77" x14ac:dyDescent="0.15">
      <c r="A31" s="27">
        <v>5779</v>
      </c>
      <c r="B31" s="28">
        <v>43034</v>
      </c>
      <c r="C31" s="195" t="s">
        <v>530</v>
      </c>
      <c r="D31" s="30" t="s">
        <v>44</v>
      </c>
      <c r="E31" s="196"/>
      <c r="F31" s="302" t="s">
        <v>535</v>
      </c>
      <c r="G31" s="31">
        <v>42948</v>
      </c>
      <c r="H31" s="197" t="s">
        <v>387</v>
      </c>
      <c r="I31" s="197" t="s">
        <v>390</v>
      </c>
      <c r="J31" s="197"/>
      <c r="K31" s="196" t="s">
        <v>300</v>
      </c>
      <c r="L31" s="30" t="s">
        <v>545</v>
      </c>
      <c r="M31" s="217">
        <v>127.0090909090909</v>
      </c>
      <c r="N31" s="217">
        <v>21.299999999999997</v>
      </c>
      <c r="O31" s="30"/>
      <c r="P31" s="30"/>
      <c r="Q31" s="180"/>
      <c r="R31" s="196"/>
      <c r="S31" s="219"/>
      <c r="T31" s="196"/>
      <c r="U31" s="196"/>
      <c r="V31" s="219"/>
      <c r="W31" s="219"/>
      <c r="X31" s="196"/>
      <c r="Y31" s="196"/>
      <c r="Z31" s="196"/>
      <c r="AA31" s="196"/>
      <c r="AB31" s="196"/>
      <c r="AC31" s="196"/>
      <c r="AD31" s="196"/>
      <c r="AE31" s="219"/>
      <c r="AF31" s="217">
        <v>15.099999999999998</v>
      </c>
      <c r="AG31" s="196"/>
      <c r="AH31" s="196"/>
      <c r="AI31" s="219"/>
      <c r="AJ31" s="196"/>
      <c r="AK31" s="196"/>
      <c r="AL31" s="196"/>
      <c r="AM31" s="196"/>
      <c r="AN31" s="219"/>
      <c r="AO31" s="196"/>
      <c r="AP31" s="219"/>
      <c r="AQ31" s="30" t="s">
        <v>536</v>
      </c>
      <c r="AR31" s="197" t="s">
        <v>390</v>
      </c>
      <c r="AS31" s="197"/>
      <c r="AT31" s="197"/>
      <c r="AU31" s="197" t="s">
        <v>444</v>
      </c>
      <c r="AV31" s="197">
        <v>7</v>
      </c>
      <c r="AW31" s="197"/>
      <c r="AX31" s="197"/>
      <c r="AY31" s="197"/>
      <c r="AZ31" s="32" t="s">
        <v>534</v>
      </c>
      <c r="BA31" s="30"/>
      <c r="BB31" s="32">
        <v>0</v>
      </c>
      <c r="BC31" s="32">
        <v>0</v>
      </c>
      <c r="BD31" s="32">
        <v>7</v>
      </c>
      <c r="BE31" s="32">
        <v>0</v>
      </c>
      <c r="BF31" s="32">
        <v>3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 t="s">
        <v>390</v>
      </c>
      <c r="BN31" s="32"/>
      <c r="BO31" s="32" t="s">
        <v>390</v>
      </c>
      <c r="BP31" s="292"/>
      <c r="BQ31" s="32"/>
      <c r="BR31" s="32"/>
      <c r="BS31" s="30"/>
      <c r="BT31" s="30"/>
      <c r="BU31" s="32"/>
      <c r="BV31" s="32" t="s">
        <v>390</v>
      </c>
      <c r="BW31" s="30"/>
      <c r="BX31" s="111"/>
      <c r="BY31" t="s">
        <v>809</v>
      </c>
    </row>
    <row r="32" spans="1:77" x14ac:dyDescent="0.15">
      <c r="A32" s="27">
        <v>5259</v>
      </c>
      <c r="B32" s="28">
        <v>43034</v>
      </c>
      <c r="C32" s="29" t="s">
        <v>530</v>
      </c>
      <c r="D32" s="30" t="s">
        <v>44</v>
      </c>
      <c r="E32" s="30"/>
      <c r="F32" s="178" t="s">
        <v>535</v>
      </c>
      <c r="G32" s="31">
        <v>43008</v>
      </c>
      <c r="H32" s="32" t="s">
        <v>387</v>
      </c>
      <c r="I32" s="32" t="s">
        <v>390</v>
      </c>
      <c r="J32" s="32"/>
      <c r="K32" s="30" t="s">
        <v>301</v>
      </c>
      <c r="L32" s="30" t="s">
        <v>547</v>
      </c>
      <c r="M32" s="217">
        <v>118</v>
      </c>
      <c r="N32" s="217">
        <v>22.972727272727269</v>
      </c>
      <c r="O32" s="30"/>
      <c r="P32" s="30"/>
      <c r="Q32" s="180"/>
      <c r="R32" s="30"/>
      <c r="S32" s="180"/>
      <c r="T32" s="30"/>
      <c r="U32" s="30"/>
      <c r="V32" s="180"/>
      <c r="W32" s="180"/>
      <c r="X32" s="30"/>
      <c r="Y32" s="30"/>
      <c r="Z32" s="30"/>
      <c r="AA32" s="30"/>
      <c r="AB32" s="30"/>
      <c r="AC32" s="30"/>
      <c r="AD32" s="30"/>
      <c r="AE32" s="180"/>
      <c r="AF32" s="217">
        <v>14.154545454545454</v>
      </c>
      <c r="AG32" s="30"/>
      <c r="AH32" s="30"/>
      <c r="AI32" s="180"/>
      <c r="AJ32" s="30"/>
      <c r="AK32" s="30"/>
      <c r="AL32" s="30"/>
      <c r="AM32" s="30"/>
      <c r="AN32" s="180"/>
      <c r="AO32" s="30"/>
      <c r="AP32" s="18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7.26</v>
      </c>
      <c r="AW32" s="32"/>
      <c r="AX32" s="32"/>
      <c r="AY32" s="32"/>
      <c r="AZ32" s="32" t="s">
        <v>534</v>
      </c>
      <c r="BA32" s="30"/>
      <c r="BB32" s="32">
        <v>13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>
        <v>12</v>
      </c>
      <c r="BO32" s="32" t="s">
        <v>390</v>
      </c>
      <c r="BP32" s="292"/>
      <c r="BQ32" s="32">
        <v>12</v>
      </c>
      <c r="BR32" s="32"/>
      <c r="BS32" s="30"/>
      <c r="BT32" s="30"/>
      <c r="BU32" s="32"/>
      <c r="BV32" s="32" t="s">
        <v>390</v>
      </c>
      <c r="BW32" s="30"/>
      <c r="BX32" s="111"/>
      <c r="BY32" t="s">
        <v>800</v>
      </c>
    </row>
    <row r="33" spans="1:77" x14ac:dyDescent="0.15">
      <c r="A33" s="27">
        <v>5421</v>
      </c>
      <c r="B33" s="28">
        <v>43034</v>
      </c>
      <c r="C33" s="29" t="s">
        <v>530</v>
      </c>
      <c r="D33" s="30" t="s">
        <v>44</v>
      </c>
      <c r="E33" s="30"/>
      <c r="F33" s="178" t="s">
        <v>535</v>
      </c>
      <c r="G33" s="31">
        <v>42916</v>
      </c>
      <c r="H33" s="32" t="s">
        <v>387</v>
      </c>
      <c r="I33" s="32" t="s">
        <v>390</v>
      </c>
      <c r="J33" s="32"/>
      <c r="K33" s="30" t="s">
        <v>302</v>
      </c>
      <c r="L33" s="30" t="s">
        <v>805</v>
      </c>
      <c r="M33" s="217">
        <v>106.79090909090908</v>
      </c>
      <c r="N33" s="217">
        <v>20.118181818181817</v>
      </c>
      <c r="O33" s="30"/>
      <c r="P33" s="30"/>
      <c r="Q33" s="180"/>
      <c r="R33" s="30"/>
      <c r="S33" s="180"/>
      <c r="T33" s="30"/>
      <c r="U33" s="30"/>
      <c r="V33" s="180"/>
      <c r="W33" s="180"/>
      <c r="X33" s="30"/>
      <c r="Y33" s="30"/>
      <c r="Z33" s="30"/>
      <c r="AA33" s="30"/>
      <c r="AB33" s="30"/>
      <c r="AC33" s="30"/>
      <c r="AD33" s="30"/>
      <c r="AE33" s="180"/>
      <c r="AF33" s="217">
        <v>13.545454545454545</v>
      </c>
      <c r="AG33" s="30"/>
      <c r="AH33" s="30"/>
      <c r="AI33" s="180"/>
      <c r="AJ33" s="30"/>
      <c r="AK33" s="30"/>
      <c r="AL33" s="30"/>
      <c r="AM33" s="30"/>
      <c r="AN33" s="180"/>
      <c r="AO33" s="30"/>
      <c r="AP33" s="180"/>
      <c r="AQ33" s="30" t="s">
        <v>536</v>
      </c>
      <c r="AR33" s="32" t="s">
        <v>390</v>
      </c>
      <c r="AS33" s="32"/>
      <c r="AT33" s="32"/>
      <c r="AU33" s="32" t="s">
        <v>444</v>
      </c>
      <c r="AV33" s="32">
        <v>5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12</v>
      </c>
      <c r="BM33" s="32" t="s">
        <v>390</v>
      </c>
      <c r="BN33" s="32"/>
      <c r="BO33" s="32" t="s">
        <v>390</v>
      </c>
      <c r="BP33" s="292"/>
      <c r="BQ33" s="32"/>
      <c r="BR33" s="32"/>
      <c r="BS33" s="30"/>
      <c r="BT33" s="30"/>
      <c r="BU33" s="32"/>
      <c r="BV33" s="32" t="s">
        <v>390</v>
      </c>
      <c r="BW33" s="56"/>
      <c r="BX33" s="111"/>
      <c r="BY33" t="s">
        <v>806</v>
      </c>
    </row>
    <row r="34" spans="1:77" x14ac:dyDescent="0.15">
      <c r="A34" s="27"/>
      <c r="B34" s="28">
        <v>43034</v>
      </c>
      <c r="C34" s="29" t="s">
        <v>530</v>
      </c>
      <c r="D34" s="30" t="s">
        <v>44</v>
      </c>
      <c r="E34" s="30"/>
      <c r="F34" s="178" t="s">
        <v>535</v>
      </c>
      <c r="G34" s="31">
        <v>43026</v>
      </c>
      <c r="H34" s="32" t="s">
        <v>387</v>
      </c>
      <c r="I34" s="32" t="s">
        <v>390</v>
      </c>
      <c r="J34" s="32"/>
      <c r="K34" s="30" t="s">
        <v>303</v>
      </c>
      <c r="L34" s="30" t="s">
        <v>615</v>
      </c>
      <c r="M34" s="217">
        <v>116.09090909090908</v>
      </c>
      <c r="N34" s="217">
        <v>18.690909090909088</v>
      </c>
      <c r="O34" s="30"/>
      <c r="P34" s="30"/>
      <c r="Q34" s="180"/>
      <c r="R34" s="30"/>
      <c r="S34" s="180"/>
      <c r="T34" s="30"/>
      <c r="U34" s="30"/>
      <c r="V34" s="180"/>
      <c r="W34" s="180"/>
      <c r="X34" s="30"/>
      <c r="Y34" s="30"/>
      <c r="Z34" s="30"/>
      <c r="AA34" s="30"/>
      <c r="AB34" s="30"/>
      <c r="AC34" s="30"/>
      <c r="AD34" s="30"/>
      <c r="AE34" s="180"/>
      <c r="AF34" s="217">
        <v>13.109090909090908</v>
      </c>
      <c r="AG34" s="30"/>
      <c r="AH34" s="30"/>
      <c r="AI34" s="180"/>
      <c r="AJ34" s="30"/>
      <c r="AK34" s="30"/>
      <c r="AL34" s="30"/>
      <c r="AM34" s="30"/>
      <c r="AN34" s="180"/>
      <c r="AO34" s="30"/>
      <c r="AP34" s="18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5</v>
      </c>
      <c r="AW34" s="32"/>
      <c r="AX34" s="32"/>
      <c r="AY34" s="32"/>
      <c r="AZ34" s="32" t="s">
        <v>534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292"/>
      <c r="BQ34" s="32">
        <v>12</v>
      </c>
      <c r="BR34" s="32"/>
      <c r="BS34" s="56"/>
      <c r="BT34" s="56"/>
      <c r="BU34" s="32"/>
      <c r="BV34" s="32" t="s">
        <v>390</v>
      </c>
      <c r="BW34" s="30"/>
      <c r="BY34" t="s">
        <v>794</v>
      </c>
    </row>
    <row r="35" spans="1:77" x14ac:dyDescent="0.15">
      <c r="A35" s="27">
        <v>5614</v>
      </c>
      <c r="B35" s="28">
        <v>43034</v>
      </c>
      <c r="C35" s="29" t="s">
        <v>530</v>
      </c>
      <c r="D35" s="30" t="s">
        <v>44</v>
      </c>
      <c r="E35" s="30"/>
      <c r="F35" s="178" t="s">
        <v>535</v>
      </c>
      <c r="G35" s="31">
        <v>43008</v>
      </c>
      <c r="H35" s="32" t="s">
        <v>387</v>
      </c>
      <c r="I35" s="32" t="s">
        <v>390</v>
      </c>
      <c r="J35" s="32"/>
      <c r="K35" s="30" t="s">
        <v>48</v>
      </c>
      <c r="L35" s="178" t="s">
        <v>792</v>
      </c>
      <c r="M35" s="217">
        <v>130</v>
      </c>
      <c r="N35" s="217">
        <v>18.999999999999996</v>
      </c>
      <c r="O35" s="30"/>
      <c r="P35" s="30"/>
      <c r="Q35" s="180"/>
      <c r="R35" s="30"/>
      <c r="S35" s="180"/>
      <c r="T35" s="30"/>
      <c r="U35" s="3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217">
        <v>9.3999999999999986</v>
      </c>
      <c r="AG35" s="30"/>
      <c r="AH35" s="30"/>
      <c r="AI35" s="180"/>
      <c r="AJ35" s="30"/>
      <c r="AK35" s="30"/>
      <c r="AL35" s="30"/>
      <c r="AM35" s="30"/>
      <c r="AN35" s="180"/>
      <c r="AO35" s="30"/>
      <c r="AP35" s="18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3.5</v>
      </c>
      <c r="AW35" s="32"/>
      <c r="AX35" s="32"/>
      <c r="AY35" s="32"/>
      <c r="AZ35" s="32" t="s">
        <v>534</v>
      </c>
      <c r="BA35" s="30"/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292"/>
      <c r="BQ35" s="32">
        <v>12</v>
      </c>
      <c r="BR35" s="32"/>
      <c r="BS35" s="56"/>
      <c r="BT35" s="56"/>
      <c r="BU35" s="32"/>
      <c r="BV35" s="32" t="s">
        <v>390</v>
      </c>
      <c r="BW35" s="178">
        <v>1</v>
      </c>
      <c r="BY35" t="s">
        <v>793</v>
      </c>
    </row>
    <row r="36" spans="1:77" x14ac:dyDescent="0.15">
      <c r="A36" s="27">
        <v>4117</v>
      </c>
      <c r="B36" s="28">
        <v>43033</v>
      </c>
      <c r="C36" s="29" t="s">
        <v>530</v>
      </c>
      <c r="D36" s="30" t="s">
        <v>44</v>
      </c>
      <c r="E36" s="30"/>
      <c r="F36" s="178" t="s">
        <v>535</v>
      </c>
      <c r="G36" s="58">
        <v>43006</v>
      </c>
      <c r="H36" s="32" t="s">
        <v>387</v>
      </c>
      <c r="I36" s="32" t="s">
        <v>390</v>
      </c>
      <c r="J36" s="32"/>
      <c r="K36" s="30" t="s">
        <v>49</v>
      </c>
      <c r="L36" s="30" t="s">
        <v>472</v>
      </c>
      <c r="M36" s="217">
        <v>96.36363636363636</v>
      </c>
      <c r="N36" s="217">
        <v>17.727272727272727</v>
      </c>
      <c r="O36" s="30"/>
      <c r="P36" s="30"/>
      <c r="Q36" s="180"/>
      <c r="R36" s="30"/>
      <c r="S36" s="180"/>
      <c r="T36" s="30"/>
      <c r="U36" s="30"/>
      <c r="V36" s="180"/>
      <c r="W36" s="180"/>
      <c r="X36" s="30"/>
      <c r="Y36" s="30"/>
      <c r="Z36" s="30"/>
      <c r="AA36" s="30"/>
      <c r="AB36" s="30"/>
      <c r="AC36" s="30"/>
      <c r="AD36" s="30"/>
      <c r="AE36" s="180"/>
      <c r="AF36" s="217">
        <v>14.09090909090909</v>
      </c>
      <c r="AG36" s="30"/>
      <c r="AH36" s="30"/>
      <c r="AI36" s="180"/>
      <c r="AJ36" s="30"/>
      <c r="AK36" s="30"/>
      <c r="AL36" s="30"/>
      <c r="AM36" s="30"/>
      <c r="AN36" s="180"/>
      <c r="AO36" s="30"/>
      <c r="AP36" s="180"/>
      <c r="AQ36" s="30" t="s">
        <v>536</v>
      </c>
      <c r="AR36" s="32" t="s">
        <v>390</v>
      </c>
      <c r="AS36" s="32"/>
      <c r="AT36" s="32"/>
      <c r="AU36" s="32" t="s">
        <v>444</v>
      </c>
      <c r="AV36" s="32">
        <v>6</v>
      </c>
      <c r="AW36" s="32"/>
      <c r="AX36" s="32"/>
      <c r="AY36" s="32"/>
      <c r="AZ36" s="32" t="s">
        <v>534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294">
        <v>327.16363636363633</v>
      </c>
      <c r="BQ36" s="32"/>
      <c r="BR36" s="177"/>
      <c r="BS36" s="56"/>
      <c r="BT36" s="56"/>
      <c r="BU36" s="56"/>
      <c r="BV36" s="32" t="s">
        <v>390</v>
      </c>
      <c r="BW36" s="178"/>
      <c r="BY36" t="s">
        <v>787</v>
      </c>
    </row>
    <row r="37" spans="1:77" x14ac:dyDescent="0.15">
      <c r="A37" s="27"/>
      <c r="B37" s="28">
        <v>43035</v>
      </c>
      <c r="C37" s="29" t="s">
        <v>530</v>
      </c>
      <c r="D37" s="30" t="s">
        <v>44</v>
      </c>
      <c r="E37" s="30"/>
      <c r="F37" s="30" t="s">
        <v>535</v>
      </c>
      <c r="G37" s="31">
        <v>42930</v>
      </c>
      <c r="H37" s="32" t="s">
        <v>387</v>
      </c>
      <c r="I37" s="32" t="s">
        <v>390</v>
      </c>
      <c r="J37" s="32"/>
      <c r="K37" s="30" t="s">
        <v>51</v>
      </c>
      <c r="L37" s="30" t="s">
        <v>618</v>
      </c>
      <c r="M37" s="217">
        <v>117.14545454545456</v>
      </c>
      <c r="N37" s="217">
        <v>22.781818181818178</v>
      </c>
      <c r="O37" s="178" t="s">
        <v>453</v>
      </c>
      <c r="P37" s="30">
        <v>3822</v>
      </c>
      <c r="Q37" s="217">
        <v>23.7</v>
      </c>
      <c r="R37" s="30"/>
      <c r="S37" s="180"/>
      <c r="T37" s="30"/>
      <c r="U37" s="30"/>
      <c r="V37" s="180"/>
      <c r="W37" s="180"/>
      <c r="X37" s="30"/>
      <c r="Y37" s="30"/>
      <c r="Z37" s="30"/>
      <c r="AA37" s="30"/>
      <c r="AB37" s="30"/>
      <c r="AC37" s="30"/>
      <c r="AD37" s="30"/>
      <c r="AE37" s="180"/>
      <c r="AF37" s="217">
        <v>15.481818181818182</v>
      </c>
      <c r="AG37" s="30"/>
      <c r="AH37" s="30"/>
      <c r="AI37" s="180"/>
      <c r="AJ37" s="30"/>
      <c r="AK37" s="30"/>
      <c r="AL37" s="30"/>
      <c r="AM37" s="30"/>
      <c r="AN37" s="180"/>
      <c r="AO37" s="30"/>
      <c r="AP37" s="180"/>
      <c r="AQ37" s="30" t="s">
        <v>536</v>
      </c>
      <c r="AR37" s="32" t="s">
        <v>390</v>
      </c>
      <c r="AS37" s="32"/>
      <c r="AT37" s="32"/>
      <c r="AU37" s="32" t="s">
        <v>444</v>
      </c>
      <c r="AV37" s="32">
        <v>4.5</v>
      </c>
      <c r="AW37" s="32"/>
      <c r="AX37" s="32"/>
      <c r="AY37" s="32"/>
      <c r="AZ37" s="32" t="s">
        <v>390</v>
      </c>
      <c r="BA37" s="30"/>
      <c r="BB37" s="32">
        <v>22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/>
      <c r="BO37" s="32" t="s">
        <v>390</v>
      </c>
      <c r="BP37" s="292"/>
      <c r="BQ37" s="32"/>
      <c r="BR37" s="32"/>
      <c r="BS37" s="56"/>
      <c r="BT37" s="56"/>
      <c r="BU37" s="56"/>
      <c r="BV37" s="32" t="s">
        <v>390</v>
      </c>
      <c r="BW37" s="178"/>
      <c r="BX37" s="111"/>
      <c r="BY37" t="s">
        <v>782</v>
      </c>
    </row>
    <row r="38" spans="1:77" x14ac:dyDescent="0.15">
      <c r="A38" s="27">
        <v>6414</v>
      </c>
      <c r="B38" s="28">
        <v>43034</v>
      </c>
      <c r="C38" s="29" t="s">
        <v>530</v>
      </c>
      <c r="D38" s="30" t="s">
        <v>44</v>
      </c>
      <c r="E38" s="30"/>
      <c r="F38" s="178" t="s">
        <v>535</v>
      </c>
      <c r="G38" s="58">
        <v>43028</v>
      </c>
      <c r="H38" s="32" t="s">
        <v>390</v>
      </c>
      <c r="I38" s="32" t="s">
        <v>507</v>
      </c>
      <c r="J38" s="32"/>
      <c r="K38" s="30" t="s">
        <v>423</v>
      </c>
      <c r="L38" s="30" t="s">
        <v>620</v>
      </c>
      <c r="M38" s="217">
        <v>109.99999999999999</v>
      </c>
      <c r="N38" s="217">
        <v>19.190909090909088</v>
      </c>
      <c r="O38" s="30"/>
      <c r="P38" s="30"/>
      <c r="Q38" s="180"/>
      <c r="R38" s="30"/>
      <c r="S38" s="180"/>
      <c r="T38" s="30"/>
      <c r="U38" s="30"/>
      <c r="V38" s="180"/>
      <c r="W38" s="180"/>
      <c r="X38" s="30"/>
      <c r="Y38" s="30"/>
      <c r="Z38" s="30"/>
      <c r="AA38" s="30"/>
      <c r="AB38" s="30"/>
      <c r="AC38" s="30"/>
      <c r="AD38" s="30"/>
      <c r="AE38" s="180"/>
      <c r="AF38" s="217">
        <v>13.409090909090908</v>
      </c>
      <c r="AG38" s="30"/>
      <c r="AH38" s="30"/>
      <c r="AI38" s="180"/>
      <c r="AJ38" s="30"/>
      <c r="AK38" s="30"/>
      <c r="AL38" s="30"/>
      <c r="AM38" s="30"/>
      <c r="AN38" s="180"/>
      <c r="AO38" s="30"/>
      <c r="AP38" s="180"/>
      <c r="AQ38" s="30" t="s">
        <v>536</v>
      </c>
      <c r="AR38" s="32" t="s">
        <v>390</v>
      </c>
      <c r="AS38" s="32"/>
      <c r="AT38" s="32"/>
      <c r="AU38" s="32"/>
      <c r="AV38" s="32"/>
      <c r="AW38" s="32"/>
      <c r="AX38" s="32"/>
      <c r="AY38" s="32"/>
      <c r="AZ38" s="32" t="s">
        <v>390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32" t="s">
        <v>390</v>
      </c>
      <c r="BN38" s="32"/>
      <c r="BO38" s="32" t="s">
        <v>390</v>
      </c>
      <c r="BP38" s="292"/>
      <c r="BQ38" s="32"/>
      <c r="BR38" s="32"/>
      <c r="BS38" s="56"/>
      <c r="BT38" s="56"/>
      <c r="BU38" s="32"/>
      <c r="BV38" s="32" t="s">
        <v>390</v>
      </c>
      <c r="BW38" s="30">
        <v>1</v>
      </c>
      <c r="BY38" t="s">
        <v>791</v>
      </c>
    </row>
    <row r="39" spans="1:77" x14ac:dyDescent="0.15">
      <c r="A39" s="27"/>
      <c r="B39" s="28">
        <v>43034</v>
      </c>
      <c r="C39" s="29" t="s">
        <v>530</v>
      </c>
      <c r="D39" s="30" t="s">
        <v>44</v>
      </c>
      <c r="E39" s="30"/>
      <c r="F39" s="178" t="s">
        <v>535</v>
      </c>
      <c r="G39" s="58">
        <v>42916</v>
      </c>
      <c r="H39" s="32" t="s">
        <v>387</v>
      </c>
      <c r="I39" s="32" t="s">
        <v>390</v>
      </c>
      <c r="J39" s="32"/>
      <c r="K39" s="30" t="s">
        <v>425</v>
      </c>
      <c r="L39" s="30" t="s">
        <v>622</v>
      </c>
      <c r="M39" s="217">
        <v>149</v>
      </c>
      <c r="N39" s="217">
        <v>20.172727272727272</v>
      </c>
      <c r="O39" s="30" t="s">
        <v>453</v>
      </c>
      <c r="P39" s="30">
        <v>1800</v>
      </c>
      <c r="Q39" s="217">
        <v>23.490909090909089</v>
      </c>
      <c r="R39" s="30"/>
      <c r="S39" s="180"/>
      <c r="T39" s="30"/>
      <c r="U39" s="30"/>
      <c r="V39" s="180"/>
      <c r="W39" s="180"/>
      <c r="X39" s="30"/>
      <c r="Y39" s="30"/>
      <c r="Z39" s="30"/>
      <c r="AA39" s="30"/>
      <c r="AB39" s="30"/>
      <c r="AC39" s="30"/>
      <c r="AD39" s="30"/>
      <c r="AE39" s="180"/>
      <c r="AF39" s="217">
        <v>11.363636363636363</v>
      </c>
      <c r="AG39" s="30"/>
      <c r="AH39" s="30"/>
      <c r="AI39" s="180"/>
      <c r="AJ39" s="30"/>
      <c r="AK39" s="30"/>
      <c r="AL39" s="30"/>
      <c r="AM39" s="30"/>
      <c r="AN39" s="180"/>
      <c r="AO39" s="30"/>
      <c r="AP39" s="180"/>
      <c r="AQ39" s="30" t="s">
        <v>536</v>
      </c>
      <c r="AR39" s="32" t="s">
        <v>390</v>
      </c>
      <c r="AS39" s="32"/>
      <c r="AT39" s="32"/>
      <c r="AU39" s="32" t="s">
        <v>444</v>
      </c>
      <c r="AV39" s="32">
        <v>6</v>
      </c>
      <c r="AW39" s="32"/>
      <c r="AX39" s="32"/>
      <c r="AY39" s="32"/>
      <c r="AZ39" s="32" t="s">
        <v>390</v>
      </c>
      <c r="BA39" s="30"/>
      <c r="BB39" s="32">
        <v>0</v>
      </c>
      <c r="BC39" s="32">
        <v>0</v>
      </c>
      <c r="BD39" s="32">
        <v>10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/>
      <c r="BO39" s="32" t="s">
        <v>390</v>
      </c>
      <c r="BP39" s="292"/>
      <c r="BQ39" s="32"/>
      <c r="BR39" s="32"/>
      <c r="BS39" s="30"/>
      <c r="BT39" s="30"/>
      <c r="BU39" s="32"/>
      <c r="BV39" s="32" t="s">
        <v>390</v>
      </c>
      <c r="BW39" s="178">
        <v>1</v>
      </c>
      <c r="BX39" s="111"/>
      <c r="BY39" t="s">
        <v>814</v>
      </c>
    </row>
    <row r="40" spans="1:77" x14ac:dyDescent="0.15">
      <c r="A40" s="27">
        <v>5915</v>
      </c>
      <c r="B40" s="28">
        <v>43034</v>
      </c>
      <c r="C40" s="29" t="s">
        <v>530</v>
      </c>
      <c r="D40" s="30" t="s">
        <v>44</v>
      </c>
      <c r="E40" s="30"/>
      <c r="F40" s="178" t="s">
        <v>535</v>
      </c>
      <c r="G40" s="31">
        <v>42916</v>
      </c>
      <c r="H40" s="112" t="s">
        <v>387</v>
      </c>
      <c r="I40" s="112" t="s">
        <v>390</v>
      </c>
      <c r="J40" s="32"/>
      <c r="K40" s="178" t="s">
        <v>50</v>
      </c>
      <c r="L40" s="178" t="s">
        <v>558</v>
      </c>
      <c r="M40" s="217">
        <v>118.4</v>
      </c>
      <c r="N40" s="217">
        <v>19.18181818181818</v>
      </c>
      <c r="O40" s="30"/>
      <c r="P40" s="30"/>
      <c r="Q40" s="293"/>
      <c r="R40" s="30"/>
      <c r="S40" s="180"/>
      <c r="T40" s="30"/>
      <c r="U40" s="30"/>
      <c r="V40" s="180"/>
      <c r="W40" s="180"/>
      <c r="X40" s="30"/>
      <c r="Y40" s="30"/>
      <c r="Z40" s="30"/>
      <c r="AA40" s="30"/>
      <c r="AB40" s="30"/>
      <c r="AC40" s="30"/>
      <c r="AD40" s="30"/>
      <c r="AE40" s="180"/>
      <c r="AF40" s="217">
        <v>15.881818181818179</v>
      </c>
      <c r="AG40" s="30"/>
      <c r="AH40" s="30"/>
      <c r="AI40" s="180"/>
      <c r="AJ40" s="30"/>
      <c r="AK40" s="30"/>
      <c r="AL40" s="30"/>
      <c r="AM40" s="30"/>
      <c r="AN40" s="180"/>
      <c r="AO40" s="30"/>
      <c r="AP40" s="180"/>
      <c r="AQ40" s="30" t="s">
        <v>536</v>
      </c>
      <c r="AR40" s="32" t="s">
        <v>390</v>
      </c>
      <c r="AS40" s="32"/>
      <c r="AT40" s="32"/>
      <c r="AU40" s="32" t="s">
        <v>444</v>
      </c>
      <c r="AV40" s="32">
        <v>11.5</v>
      </c>
      <c r="AW40" s="32"/>
      <c r="AX40" s="32"/>
      <c r="AY40" s="32"/>
      <c r="AZ40" s="32" t="s">
        <v>534</v>
      </c>
      <c r="BA40" s="30"/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/>
      <c r="BO40" s="32" t="s">
        <v>390</v>
      </c>
      <c r="BP40" s="292"/>
      <c r="BQ40" s="32"/>
      <c r="BR40" s="32"/>
      <c r="BS40" s="56"/>
      <c r="BT40" s="56"/>
      <c r="BU40" s="32"/>
      <c r="BV40" s="32" t="s">
        <v>390</v>
      </c>
      <c r="BW40" s="178"/>
      <c r="BX40" s="111" t="s">
        <v>798</v>
      </c>
      <c r="BY40" t="s">
        <v>799</v>
      </c>
    </row>
    <row r="41" spans="1:77" x14ac:dyDescent="0.15">
      <c r="A41" s="27"/>
      <c r="B41" s="28">
        <v>43034</v>
      </c>
      <c r="C41" s="29" t="s">
        <v>530</v>
      </c>
      <c r="D41" s="30" t="s">
        <v>44</v>
      </c>
      <c r="E41" s="30"/>
      <c r="F41" s="30" t="s">
        <v>535</v>
      </c>
      <c r="G41" s="31">
        <v>42587</v>
      </c>
      <c r="H41" s="112" t="s">
        <v>387</v>
      </c>
      <c r="I41" s="112" t="s">
        <v>390</v>
      </c>
      <c r="J41" s="32"/>
      <c r="K41" s="178" t="s">
        <v>562</v>
      </c>
      <c r="L41" s="178" t="s">
        <v>628</v>
      </c>
      <c r="M41" s="180">
        <v>128.59090909090907</v>
      </c>
      <c r="N41" s="180">
        <v>19.909090909090907</v>
      </c>
      <c r="O41" s="30"/>
      <c r="P41" s="30"/>
      <c r="Q41" s="180"/>
      <c r="R41" s="30"/>
      <c r="S41" s="180"/>
      <c r="T41" s="30"/>
      <c r="U41" s="30"/>
      <c r="V41" s="180"/>
      <c r="W41" s="180"/>
      <c r="X41" s="30"/>
      <c r="Y41" s="30"/>
      <c r="Z41" s="30"/>
      <c r="AA41" s="30"/>
      <c r="AB41" s="30"/>
      <c r="AC41" s="30"/>
      <c r="AD41" s="30"/>
      <c r="AE41" s="180"/>
      <c r="AF41" s="180">
        <v>16.345454545454544</v>
      </c>
      <c r="AG41" s="30"/>
      <c r="AH41" s="30"/>
      <c r="AI41" s="180"/>
      <c r="AJ41" s="30"/>
      <c r="AK41" s="30"/>
      <c r="AL41" s="30"/>
      <c r="AM41" s="30"/>
      <c r="AN41" s="180"/>
      <c r="AO41" s="30"/>
      <c r="AP41" s="180"/>
      <c r="AQ41" s="30" t="s">
        <v>536</v>
      </c>
      <c r="AR41" s="32" t="s">
        <v>390</v>
      </c>
      <c r="AS41" s="32"/>
      <c r="AT41" s="32"/>
      <c r="AU41" s="32" t="s">
        <v>444</v>
      </c>
      <c r="AV41" s="32">
        <v>4</v>
      </c>
      <c r="AW41" s="32"/>
      <c r="AX41" s="32"/>
      <c r="AY41" s="32"/>
      <c r="AZ41" s="32" t="s">
        <v>390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390</v>
      </c>
      <c r="BN41" s="32">
        <v>12</v>
      </c>
      <c r="BO41" s="32" t="s">
        <v>390</v>
      </c>
      <c r="BP41" s="32"/>
      <c r="BQ41" s="32"/>
      <c r="BR41" s="32"/>
      <c r="BS41" s="56"/>
      <c r="BT41" s="56"/>
      <c r="BU41" s="32"/>
      <c r="BV41" s="32" t="s">
        <v>390</v>
      </c>
      <c r="BW41" s="178"/>
      <c r="BX41" s="111"/>
      <c r="BY41" t="s">
        <v>638</v>
      </c>
    </row>
    <row r="42" spans="1:77" x14ac:dyDescent="0.15">
      <c r="A42" s="27">
        <v>6408</v>
      </c>
      <c r="B42" s="28">
        <v>43034</v>
      </c>
      <c r="C42" s="29" t="s">
        <v>530</v>
      </c>
      <c r="D42" s="30" t="s">
        <v>44</v>
      </c>
      <c r="E42" s="30"/>
      <c r="F42" s="178" t="s">
        <v>535</v>
      </c>
      <c r="G42" s="31">
        <v>42929</v>
      </c>
      <c r="H42" s="32" t="s">
        <v>390</v>
      </c>
      <c r="I42" s="32" t="s">
        <v>507</v>
      </c>
      <c r="J42" s="32"/>
      <c r="K42" s="178" t="s">
        <v>654</v>
      </c>
      <c r="L42" s="178" t="s">
        <v>554</v>
      </c>
      <c r="M42" s="217">
        <v>116.99999999999999</v>
      </c>
      <c r="N42" s="217">
        <v>18.7</v>
      </c>
      <c r="O42" s="30"/>
      <c r="P42" s="30"/>
      <c r="Q42" s="180"/>
      <c r="R42" s="30"/>
      <c r="S42" s="180"/>
      <c r="T42" s="30"/>
      <c r="U42" s="30"/>
      <c r="V42" s="180"/>
      <c r="W42" s="180"/>
      <c r="X42" s="30"/>
      <c r="Y42" s="30"/>
      <c r="Z42" s="30"/>
      <c r="AA42" s="30"/>
      <c r="AB42" s="30"/>
      <c r="AC42" s="30"/>
      <c r="AD42" s="30"/>
      <c r="AE42" s="180"/>
      <c r="AF42" s="217">
        <v>10.5</v>
      </c>
      <c r="AG42" s="30"/>
      <c r="AH42" s="30"/>
      <c r="AI42" s="180"/>
      <c r="AJ42" s="30"/>
      <c r="AK42" s="30"/>
      <c r="AL42" s="30"/>
      <c r="AM42" s="30"/>
      <c r="AN42" s="180"/>
      <c r="AO42" s="30"/>
      <c r="AP42" s="180"/>
      <c r="AQ42" s="30" t="s">
        <v>536</v>
      </c>
      <c r="AR42" s="32" t="s">
        <v>390</v>
      </c>
      <c r="AS42" s="32"/>
      <c r="AT42" s="32"/>
      <c r="AU42" s="32"/>
      <c r="AV42" s="32"/>
      <c r="AW42" s="32"/>
      <c r="AX42" s="32"/>
      <c r="AY42" s="32"/>
      <c r="AZ42" s="112" t="s">
        <v>534</v>
      </c>
      <c r="BA42" s="30"/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390</v>
      </c>
      <c r="BN42" s="32"/>
      <c r="BO42" s="32" t="s">
        <v>390</v>
      </c>
      <c r="BP42" s="292"/>
      <c r="BQ42" s="32"/>
      <c r="BR42" s="32"/>
      <c r="BS42" s="30"/>
      <c r="BT42" s="56"/>
      <c r="BU42" s="32"/>
      <c r="BV42" s="32" t="s">
        <v>390</v>
      </c>
      <c r="BW42" s="30"/>
      <c r="BY42" t="s">
        <v>795</v>
      </c>
    </row>
    <row r="43" spans="1:77" x14ac:dyDescent="0.15">
      <c r="A43" s="27"/>
      <c r="B43" s="28">
        <v>43034</v>
      </c>
      <c r="C43" s="29" t="s">
        <v>530</v>
      </c>
      <c r="D43" s="30" t="s">
        <v>44</v>
      </c>
      <c r="E43" s="30"/>
      <c r="F43" s="178" t="s">
        <v>535</v>
      </c>
      <c r="G43" s="31">
        <v>42916</v>
      </c>
      <c r="H43" s="112" t="s">
        <v>387</v>
      </c>
      <c r="I43" s="112" t="s">
        <v>390</v>
      </c>
      <c r="J43" s="32"/>
      <c r="K43" s="178" t="s">
        <v>651</v>
      </c>
      <c r="L43" s="178" t="s">
        <v>652</v>
      </c>
      <c r="M43" s="217">
        <v>135.45454545454544</v>
      </c>
      <c r="N43" s="217">
        <v>19.990909090909089</v>
      </c>
      <c r="O43" s="30"/>
      <c r="P43" s="30"/>
      <c r="Q43" s="180"/>
      <c r="R43" s="30"/>
      <c r="S43" s="180"/>
      <c r="T43" s="30"/>
      <c r="U43" s="30"/>
      <c r="V43" s="180"/>
      <c r="W43" s="180"/>
      <c r="X43" s="30"/>
      <c r="Y43" s="30"/>
      <c r="Z43" s="30"/>
      <c r="AA43" s="30"/>
      <c r="AB43" s="30"/>
      <c r="AC43" s="30"/>
      <c r="AD43" s="30"/>
      <c r="AE43" s="180"/>
      <c r="AF43" s="217">
        <v>15.445454545454544</v>
      </c>
      <c r="AG43" s="30"/>
      <c r="AH43" s="30"/>
      <c r="AI43" s="180"/>
      <c r="AJ43" s="30"/>
      <c r="AK43" s="30"/>
      <c r="AL43" s="30"/>
      <c r="AM43" s="30"/>
      <c r="AN43" s="180"/>
      <c r="AO43" s="30"/>
      <c r="AP43" s="180"/>
      <c r="AQ43" s="30" t="s">
        <v>536</v>
      </c>
      <c r="AR43" s="32" t="s">
        <v>390</v>
      </c>
      <c r="AS43" s="32"/>
      <c r="AT43" s="32"/>
      <c r="AU43" s="112" t="s">
        <v>444</v>
      </c>
      <c r="AV43" s="32">
        <v>6</v>
      </c>
      <c r="AW43" s="32"/>
      <c r="AX43" s="32"/>
      <c r="AY43" s="32"/>
      <c r="AZ43" s="112" t="s">
        <v>390</v>
      </c>
      <c r="BA43" s="30"/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12</v>
      </c>
      <c r="BM43" s="112" t="s">
        <v>390</v>
      </c>
      <c r="BN43" s="32"/>
      <c r="BO43" s="112" t="s">
        <v>390</v>
      </c>
      <c r="BP43" s="292"/>
      <c r="BQ43" s="32">
        <v>12</v>
      </c>
      <c r="BR43" s="32"/>
      <c r="BS43" s="30"/>
      <c r="BT43" s="56"/>
      <c r="BU43" s="32"/>
      <c r="BV43" s="112" t="s">
        <v>390</v>
      </c>
      <c r="BW43" s="30">
        <v>1</v>
      </c>
      <c r="BY43" t="s">
        <v>810</v>
      </c>
    </row>
    <row r="44" spans="1:77" x14ac:dyDescent="0.15">
      <c r="A44" s="27"/>
      <c r="B44" s="28">
        <v>43034</v>
      </c>
      <c r="C44" s="29" t="s">
        <v>530</v>
      </c>
      <c r="D44" s="30" t="s">
        <v>44</v>
      </c>
      <c r="E44" s="30"/>
      <c r="F44" s="178" t="s">
        <v>535</v>
      </c>
      <c r="G44" s="31">
        <v>43027</v>
      </c>
      <c r="H44" s="112" t="s">
        <v>390</v>
      </c>
      <c r="I44" s="112" t="s">
        <v>507</v>
      </c>
      <c r="J44" s="32"/>
      <c r="K44" s="178" t="s">
        <v>656</v>
      </c>
      <c r="L44" s="178" t="s">
        <v>796</v>
      </c>
      <c r="M44" s="217">
        <v>102.55454545454545</v>
      </c>
      <c r="N44" s="217">
        <v>23.672727272727268</v>
      </c>
      <c r="O44" s="30"/>
      <c r="P44" s="30"/>
      <c r="Q44" s="180"/>
      <c r="R44" s="30"/>
      <c r="S44" s="180"/>
      <c r="T44" s="30"/>
      <c r="U44" s="30"/>
      <c r="V44" s="180"/>
      <c r="W44" s="180"/>
      <c r="X44" s="30"/>
      <c r="Y44" s="30"/>
      <c r="Z44" s="30"/>
      <c r="AA44" s="30"/>
      <c r="AB44" s="30"/>
      <c r="AC44" s="30"/>
      <c r="AD44" s="30"/>
      <c r="AE44" s="180"/>
      <c r="AF44" s="217">
        <v>15.78181818181818</v>
      </c>
      <c r="AG44" s="30"/>
      <c r="AH44" s="30"/>
      <c r="AI44" s="180"/>
      <c r="AJ44" s="30"/>
      <c r="AK44" s="30"/>
      <c r="AL44" s="30"/>
      <c r="AM44" s="30"/>
      <c r="AN44" s="180"/>
      <c r="AO44" s="30"/>
      <c r="AP44" s="180"/>
      <c r="AQ44" s="30" t="s">
        <v>536</v>
      </c>
      <c r="AR44" s="112" t="s">
        <v>390</v>
      </c>
      <c r="AS44" s="32"/>
      <c r="AT44" s="32"/>
      <c r="AU44" s="112"/>
      <c r="AV44" s="32"/>
      <c r="AW44" s="32"/>
      <c r="AX44" s="32"/>
      <c r="AY44" s="32"/>
      <c r="AZ44" s="112" t="s">
        <v>390</v>
      </c>
      <c r="BA44" s="30"/>
      <c r="BB44" s="32">
        <v>15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112" t="s">
        <v>390</v>
      </c>
      <c r="BN44" s="32"/>
      <c r="BO44" s="112" t="s">
        <v>390</v>
      </c>
      <c r="BP44" s="292"/>
      <c r="BQ44" s="32"/>
      <c r="BR44" s="32"/>
      <c r="BS44" s="30"/>
      <c r="BT44" s="56"/>
      <c r="BU44" s="32"/>
      <c r="BV44" s="112" t="s">
        <v>390</v>
      </c>
      <c r="BW44" s="30">
        <v>1</v>
      </c>
      <c r="BY44" s="111" t="s">
        <v>797</v>
      </c>
    </row>
    <row r="45" spans="1:77" x14ac:dyDescent="0.15">
      <c r="A45" s="27"/>
      <c r="B45" s="28">
        <v>43034</v>
      </c>
      <c r="C45" s="29" t="s">
        <v>530</v>
      </c>
      <c r="D45" s="30" t="s">
        <v>44</v>
      </c>
      <c r="E45" s="30"/>
      <c r="F45" s="178" t="s">
        <v>535</v>
      </c>
      <c r="G45" s="31">
        <v>42916</v>
      </c>
      <c r="H45" s="112" t="s">
        <v>387</v>
      </c>
      <c r="I45" s="112" t="s">
        <v>390</v>
      </c>
      <c r="J45" s="32"/>
      <c r="K45" s="178" t="s">
        <v>661</v>
      </c>
      <c r="L45" s="178" t="s">
        <v>662</v>
      </c>
      <c r="M45" s="217">
        <v>102.89090909090909</v>
      </c>
      <c r="N45" s="217">
        <v>23.072727272727271</v>
      </c>
      <c r="O45" s="30"/>
      <c r="P45" s="30"/>
      <c r="Q45" s="180"/>
      <c r="R45" s="30"/>
      <c r="S45" s="180"/>
      <c r="T45" s="30"/>
      <c r="U45" s="30"/>
      <c r="V45" s="180"/>
      <c r="W45" s="180"/>
      <c r="X45" s="30"/>
      <c r="Y45" s="30"/>
      <c r="Z45" s="30"/>
      <c r="AA45" s="30"/>
      <c r="AB45" s="30"/>
      <c r="AC45" s="30"/>
      <c r="AD45" s="30"/>
      <c r="AE45" s="180"/>
      <c r="AF45" s="217">
        <v>15.409090909090907</v>
      </c>
      <c r="AG45" s="30"/>
      <c r="AH45" s="30"/>
      <c r="AI45" s="180"/>
      <c r="AJ45" s="30"/>
      <c r="AK45" s="30"/>
      <c r="AL45" s="30"/>
      <c r="AM45" s="30"/>
      <c r="AN45" s="180"/>
      <c r="AO45" s="30"/>
      <c r="AP45" s="180"/>
      <c r="AQ45" s="30" t="s">
        <v>536</v>
      </c>
      <c r="AR45" s="112" t="s">
        <v>390</v>
      </c>
      <c r="AS45" s="32"/>
      <c r="AT45" s="32"/>
      <c r="AU45" s="112" t="s">
        <v>444</v>
      </c>
      <c r="AV45" s="32">
        <v>6</v>
      </c>
      <c r="AW45" s="32"/>
      <c r="AX45" s="32"/>
      <c r="AY45" s="32"/>
      <c r="AZ45" s="112" t="s">
        <v>534</v>
      </c>
      <c r="BA45" s="30"/>
      <c r="BB45" s="32">
        <v>0</v>
      </c>
      <c r="BC45" s="32">
        <v>18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/>
      <c r="BO45" s="112" t="s">
        <v>390</v>
      </c>
      <c r="BP45" s="292"/>
      <c r="BQ45" s="32"/>
      <c r="BR45" s="32"/>
      <c r="BS45" s="30"/>
      <c r="BT45" s="56"/>
      <c r="BU45" s="32"/>
      <c r="BV45" s="112" t="s">
        <v>390</v>
      </c>
      <c r="BW45" s="30"/>
      <c r="BX45" s="274" t="s">
        <v>664</v>
      </c>
      <c r="BY45" s="111" t="s">
        <v>816</v>
      </c>
    </row>
    <row r="46" spans="1:77" x14ac:dyDescent="0.15">
      <c r="A46" s="27"/>
      <c r="B46" s="28">
        <v>43034</v>
      </c>
      <c r="C46" s="29" t="s">
        <v>530</v>
      </c>
      <c r="D46" s="30" t="s">
        <v>44</v>
      </c>
      <c r="E46" s="30"/>
      <c r="F46" s="30" t="s">
        <v>535</v>
      </c>
      <c r="G46" s="31">
        <v>42768</v>
      </c>
      <c r="H46" s="112" t="s">
        <v>387</v>
      </c>
      <c r="I46" s="112" t="s">
        <v>390</v>
      </c>
      <c r="J46" s="32"/>
      <c r="K46" s="178" t="s">
        <v>667</v>
      </c>
      <c r="L46" s="178" t="s">
        <v>709</v>
      </c>
      <c r="M46" s="289">
        <v>128.89999999999998</v>
      </c>
      <c r="N46" s="289">
        <v>19.890909090909087</v>
      </c>
      <c r="O46" s="289"/>
      <c r="P46" s="196"/>
      <c r="Q46" s="180"/>
      <c r="R46" s="196"/>
      <c r="S46" s="180"/>
      <c r="T46" s="30"/>
      <c r="U46" s="196"/>
      <c r="V46" s="219"/>
      <c r="W46" s="219"/>
      <c r="X46" s="196"/>
      <c r="Y46" s="196"/>
      <c r="Z46" s="196"/>
      <c r="AA46" s="196"/>
      <c r="AB46" s="196"/>
      <c r="AC46" s="196"/>
      <c r="AD46" s="196"/>
      <c r="AE46" s="219"/>
      <c r="AF46" s="289">
        <v>16.354545454545452</v>
      </c>
      <c r="AG46" s="30"/>
      <c r="AH46" s="30"/>
      <c r="AI46" s="180"/>
      <c r="AJ46" s="30"/>
      <c r="AK46" s="30"/>
      <c r="AL46" s="30"/>
      <c r="AM46" s="30"/>
      <c r="AN46" s="180"/>
      <c r="AO46" s="30"/>
      <c r="AP46" s="180"/>
      <c r="AQ46" s="30" t="s">
        <v>536</v>
      </c>
      <c r="AR46" s="112" t="s">
        <v>390</v>
      </c>
      <c r="AS46" s="32"/>
      <c r="AT46" s="32"/>
      <c r="AU46" s="112" t="s">
        <v>444</v>
      </c>
      <c r="AV46" s="32">
        <v>7</v>
      </c>
      <c r="AW46" s="32"/>
      <c r="AX46" s="32"/>
      <c r="AY46" s="32"/>
      <c r="AZ46" s="11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112" t="s">
        <v>390</v>
      </c>
      <c r="BN46" s="32"/>
      <c r="BO46" s="112" t="s">
        <v>390</v>
      </c>
      <c r="BP46" s="32"/>
      <c r="BQ46" s="32"/>
      <c r="BR46" s="32"/>
      <c r="BS46" s="30"/>
      <c r="BT46" s="56"/>
      <c r="BU46" s="32"/>
      <c r="BV46" s="112" t="s">
        <v>390</v>
      </c>
      <c r="BW46" s="30">
        <v>1</v>
      </c>
      <c r="BX46" s="275"/>
      <c r="BY46" s="111" t="s">
        <v>721</v>
      </c>
    </row>
    <row r="47" spans="1:77" x14ac:dyDescent="0.15">
      <c r="A47" s="27"/>
      <c r="B47" s="28">
        <v>43034</v>
      </c>
      <c r="C47" s="29" t="s">
        <v>530</v>
      </c>
      <c r="D47" s="30" t="s">
        <v>44</v>
      </c>
      <c r="E47" s="30"/>
      <c r="F47" s="178" t="s">
        <v>535</v>
      </c>
      <c r="G47" s="31">
        <v>42966</v>
      </c>
      <c r="H47" s="112" t="s">
        <v>387</v>
      </c>
      <c r="I47" s="112" t="s">
        <v>390</v>
      </c>
      <c r="J47" s="32"/>
      <c r="K47" s="178" t="s">
        <v>679</v>
      </c>
      <c r="L47" s="178" t="s">
        <v>680</v>
      </c>
      <c r="M47" s="217">
        <v>84.481818181818184</v>
      </c>
      <c r="N47" s="217">
        <v>18.68181818181818</v>
      </c>
      <c r="O47" s="30"/>
      <c r="P47" s="30"/>
      <c r="Q47" s="180"/>
      <c r="R47" s="30"/>
      <c r="S47" s="180"/>
      <c r="T47" s="30"/>
      <c r="U47" s="30"/>
      <c r="V47" s="180"/>
      <c r="W47" s="180"/>
      <c r="X47" s="30"/>
      <c r="Y47" s="30"/>
      <c r="Z47" s="30"/>
      <c r="AA47" s="30"/>
      <c r="AB47" s="30"/>
      <c r="AC47" s="30"/>
      <c r="AD47" s="30"/>
      <c r="AE47" s="180"/>
      <c r="AF47" s="217">
        <v>12.063636363636363</v>
      </c>
      <c r="AG47" s="30"/>
      <c r="AH47" s="30"/>
      <c r="AI47" s="180"/>
      <c r="AJ47" s="30"/>
      <c r="AK47" s="30"/>
      <c r="AL47" s="30"/>
      <c r="AM47" s="30"/>
      <c r="AN47" s="180"/>
      <c r="AO47" s="30"/>
      <c r="AP47" s="180"/>
      <c r="AQ47" s="30" t="s">
        <v>536</v>
      </c>
      <c r="AR47" s="112" t="s">
        <v>390</v>
      </c>
      <c r="AS47" s="32"/>
      <c r="AT47" s="32"/>
      <c r="AU47" s="112" t="s">
        <v>444</v>
      </c>
      <c r="AV47" s="32">
        <v>5</v>
      </c>
      <c r="AW47" s="32"/>
      <c r="AX47" s="32"/>
      <c r="AY47" s="32"/>
      <c r="AZ47" s="112" t="s">
        <v>534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112" t="s">
        <v>390</v>
      </c>
      <c r="BN47" s="32"/>
      <c r="BO47" s="112" t="s">
        <v>390</v>
      </c>
      <c r="BP47" s="292"/>
      <c r="BQ47" s="32"/>
      <c r="BR47" s="32"/>
      <c r="BS47" s="30"/>
      <c r="BT47" s="56"/>
      <c r="BU47" s="32"/>
      <c r="BV47" s="112" t="s">
        <v>390</v>
      </c>
      <c r="BW47" s="30">
        <v>1</v>
      </c>
      <c r="BX47" s="275"/>
      <c r="BY47" s="111" t="s">
        <v>788</v>
      </c>
    </row>
    <row r="48" spans="1:77" x14ac:dyDescent="0.15">
      <c r="A48" s="27"/>
      <c r="B48" s="28">
        <v>43034</v>
      </c>
      <c r="C48" s="29" t="s">
        <v>530</v>
      </c>
      <c r="D48" s="30" t="s">
        <v>44</v>
      </c>
      <c r="E48" s="30"/>
      <c r="F48" s="30" t="s">
        <v>535</v>
      </c>
      <c r="G48" s="31">
        <v>42605</v>
      </c>
      <c r="H48" s="112" t="s">
        <v>387</v>
      </c>
      <c r="I48" s="112" t="s">
        <v>390</v>
      </c>
      <c r="J48" s="32"/>
      <c r="K48" s="178" t="s">
        <v>682</v>
      </c>
      <c r="L48" s="178" t="s">
        <v>683</v>
      </c>
      <c r="M48" s="216">
        <v>114.99999999999999</v>
      </c>
      <c r="N48" s="216">
        <v>19.2</v>
      </c>
      <c r="O48" s="30"/>
      <c r="P48" s="30"/>
      <c r="Q48" s="180"/>
      <c r="R48" s="30"/>
      <c r="S48" s="180"/>
      <c r="T48" s="30"/>
      <c r="U48" s="30"/>
      <c r="V48" s="180"/>
      <c r="W48" s="180"/>
      <c r="X48" s="30"/>
      <c r="Y48" s="30"/>
      <c r="Z48" s="30"/>
      <c r="AA48" s="30"/>
      <c r="AB48" s="30"/>
      <c r="AC48" s="30"/>
      <c r="AD48" s="30"/>
      <c r="AE48" s="180"/>
      <c r="AF48" s="180">
        <v>13.4</v>
      </c>
      <c r="AG48" s="30"/>
      <c r="AH48" s="30"/>
      <c r="AI48" s="180"/>
      <c r="AJ48" s="30"/>
      <c r="AK48" s="30"/>
      <c r="AL48" s="30"/>
      <c r="AM48" s="30"/>
      <c r="AN48" s="180"/>
      <c r="AO48" s="30"/>
      <c r="AP48" s="180"/>
      <c r="AQ48" s="30" t="s">
        <v>536</v>
      </c>
      <c r="AR48" s="112" t="s">
        <v>390</v>
      </c>
      <c r="AS48" s="32"/>
      <c r="AT48" s="32"/>
      <c r="AU48" s="112" t="s">
        <v>444</v>
      </c>
      <c r="AV48" s="32">
        <v>6</v>
      </c>
      <c r="AW48" s="32"/>
      <c r="AX48" s="32"/>
      <c r="AY48" s="32"/>
      <c r="AZ48" s="11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112" t="s">
        <v>390</v>
      </c>
      <c r="BN48" s="32"/>
      <c r="BO48" s="112" t="s">
        <v>390</v>
      </c>
      <c r="BP48" s="32"/>
      <c r="BQ48" s="32"/>
      <c r="BR48" s="32"/>
      <c r="BS48" s="30"/>
      <c r="BT48" s="56"/>
      <c r="BU48" s="32"/>
      <c r="BV48" s="112" t="s">
        <v>390</v>
      </c>
      <c r="BW48" s="30">
        <v>1</v>
      </c>
      <c r="BX48" s="275"/>
      <c r="BY48" s="111" t="s">
        <v>687</v>
      </c>
    </row>
    <row r="49" spans="1:77" x14ac:dyDescent="0.15">
      <c r="A49" s="27"/>
      <c r="B49" s="28">
        <v>43034</v>
      </c>
      <c r="C49" s="29" t="s">
        <v>530</v>
      </c>
      <c r="D49" s="30" t="s">
        <v>44</v>
      </c>
      <c r="E49" s="30"/>
      <c r="F49" s="178" t="s">
        <v>535</v>
      </c>
      <c r="G49" s="31">
        <v>42978</v>
      </c>
      <c r="H49" s="112" t="s">
        <v>387</v>
      </c>
      <c r="I49" s="112" t="s">
        <v>390</v>
      </c>
      <c r="J49" s="112"/>
      <c r="K49" s="178" t="s">
        <v>700</v>
      </c>
      <c r="L49" s="178" t="s">
        <v>701</v>
      </c>
      <c r="M49" s="217">
        <v>111.19090909090909</v>
      </c>
      <c r="N49" s="217">
        <v>21.736363636363635</v>
      </c>
      <c r="O49" s="30"/>
      <c r="P49" s="30"/>
      <c r="Q49" s="180"/>
      <c r="R49" s="30"/>
      <c r="S49" s="180"/>
      <c r="T49" s="30"/>
      <c r="U49" s="30"/>
      <c r="V49" s="180"/>
      <c r="W49" s="180"/>
      <c r="X49" s="30"/>
      <c r="Y49" s="30"/>
      <c r="Z49" s="30"/>
      <c r="AA49" s="30"/>
      <c r="AB49" s="30"/>
      <c r="AC49" s="30"/>
      <c r="AD49" s="30"/>
      <c r="AE49" s="180"/>
      <c r="AF49" s="217">
        <v>15.936363636363636</v>
      </c>
      <c r="AG49" s="30"/>
      <c r="AH49" s="30"/>
      <c r="AI49" s="180"/>
      <c r="AJ49" s="30"/>
      <c r="AK49" s="30"/>
      <c r="AL49" s="30"/>
      <c r="AM49" s="30"/>
      <c r="AN49" s="180"/>
      <c r="AO49" s="30"/>
      <c r="AP49" s="180"/>
      <c r="AQ49" s="30" t="s">
        <v>536</v>
      </c>
      <c r="AR49" s="112" t="s">
        <v>390</v>
      </c>
      <c r="AS49" s="32"/>
      <c r="AT49" s="32"/>
      <c r="AU49" s="112" t="s">
        <v>444</v>
      </c>
      <c r="AV49" s="32">
        <v>7</v>
      </c>
      <c r="AW49" s="32"/>
      <c r="AX49" s="32"/>
      <c r="AY49" s="32"/>
      <c r="AZ49" s="112" t="s">
        <v>534</v>
      </c>
      <c r="BA49" s="30"/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112" t="s">
        <v>390</v>
      </c>
      <c r="BN49" s="32"/>
      <c r="BO49" s="112" t="s">
        <v>390</v>
      </c>
      <c r="BP49" s="292"/>
      <c r="BQ49" s="32"/>
      <c r="BR49" s="32"/>
      <c r="BS49" s="30"/>
      <c r="BT49" s="56"/>
      <c r="BU49" s="32"/>
      <c r="BV49" s="112" t="s">
        <v>390</v>
      </c>
      <c r="BW49" s="30"/>
      <c r="BX49" s="275"/>
      <c r="BY49" s="111" t="s">
        <v>804</v>
      </c>
    </row>
    <row r="50" spans="1:77" x14ac:dyDescent="0.15">
      <c r="A50" s="27"/>
      <c r="B50" s="28">
        <v>43033</v>
      </c>
      <c r="C50" s="29" t="s">
        <v>530</v>
      </c>
      <c r="D50" s="30" t="s">
        <v>44</v>
      </c>
      <c r="E50" s="30"/>
      <c r="F50" s="178" t="s">
        <v>535</v>
      </c>
      <c r="G50" s="28">
        <v>42947</v>
      </c>
      <c r="H50" s="32" t="s">
        <v>390</v>
      </c>
      <c r="I50" s="32" t="s">
        <v>507</v>
      </c>
      <c r="J50" s="32"/>
      <c r="K50" s="30" t="s">
        <v>556</v>
      </c>
      <c r="L50" s="178" t="s">
        <v>624</v>
      </c>
      <c r="M50" s="217">
        <v>107.87272727272726</v>
      </c>
      <c r="N50" s="217">
        <v>17.363636363636363</v>
      </c>
      <c r="O50" s="30"/>
      <c r="P50" s="30"/>
      <c r="Q50" s="180"/>
      <c r="R50" s="30"/>
      <c r="S50" s="180"/>
      <c r="T50" s="30"/>
      <c r="U50" s="30"/>
      <c r="V50" s="180"/>
      <c r="W50" s="180"/>
      <c r="X50" s="30"/>
      <c r="Y50" s="30"/>
      <c r="Z50" s="30"/>
      <c r="AA50" s="30"/>
      <c r="AB50" s="30"/>
      <c r="AC50" s="30"/>
      <c r="AD50" s="30"/>
      <c r="AE50" s="180"/>
      <c r="AF50" s="217">
        <v>13.272727272727272</v>
      </c>
      <c r="AG50" s="30"/>
      <c r="AH50" s="30"/>
      <c r="AI50" s="180"/>
      <c r="AJ50" s="30"/>
      <c r="AK50" s="30"/>
      <c r="AL50" s="30"/>
      <c r="AM50" s="30"/>
      <c r="AN50" s="180"/>
      <c r="AO50" s="30"/>
      <c r="AP50" s="180"/>
      <c r="AQ50" s="30" t="s">
        <v>536</v>
      </c>
      <c r="AR50" s="32" t="s">
        <v>390</v>
      </c>
      <c r="AS50" s="32"/>
      <c r="AT50" s="32"/>
      <c r="AU50" s="112" t="s">
        <v>444</v>
      </c>
      <c r="AV50" s="32">
        <v>2.0499999999999998</v>
      </c>
      <c r="AW50" s="32"/>
      <c r="AX50" s="32"/>
      <c r="AY50" s="32"/>
      <c r="AZ50" s="32" t="s">
        <v>390</v>
      </c>
      <c r="BA50" s="30"/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/>
      <c r="BO50" s="32" t="s">
        <v>390</v>
      </c>
      <c r="BP50" s="294">
        <v>81.818181818181813</v>
      </c>
      <c r="BQ50" s="32"/>
      <c r="BR50" s="32"/>
      <c r="BS50" s="56"/>
      <c r="BT50" s="56"/>
      <c r="BU50" s="56"/>
      <c r="BV50" s="32" t="s">
        <v>390</v>
      </c>
      <c r="BW50" s="30">
        <v>1</v>
      </c>
      <c r="BX50" t="s">
        <v>584</v>
      </c>
      <c r="BY50" t="s">
        <v>783</v>
      </c>
    </row>
    <row r="51" spans="1:77" x14ac:dyDescent="0.15">
      <c r="A51" s="27"/>
      <c r="B51" s="28">
        <v>43034</v>
      </c>
      <c r="C51" s="29" t="s">
        <v>530</v>
      </c>
      <c r="D51" s="30" t="s">
        <v>44</v>
      </c>
      <c r="E51" s="30"/>
      <c r="F51" s="178" t="s">
        <v>535</v>
      </c>
      <c r="G51" s="31">
        <v>42840</v>
      </c>
      <c r="H51" s="112" t="s">
        <v>387</v>
      </c>
      <c r="I51" s="112" t="s">
        <v>390</v>
      </c>
      <c r="J51" s="112"/>
      <c r="K51" s="178" t="s">
        <v>784</v>
      </c>
      <c r="L51" s="178" t="s">
        <v>785</v>
      </c>
      <c r="M51" s="217">
        <v>81.063636363636363</v>
      </c>
      <c r="N51" s="217">
        <v>18.836363636363632</v>
      </c>
      <c r="O51" s="30"/>
      <c r="P51" s="30"/>
      <c r="Q51" s="180"/>
      <c r="R51" s="30"/>
      <c r="S51" s="180"/>
      <c r="T51" s="30"/>
      <c r="U51" s="30"/>
      <c r="V51" s="180"/>
      <c r="W51" s="180"/>
      <c r="X51" s="30"/>
      <c r="Y51" s="30"/>
      <c r="Z51" s="30"/>
      <c r="AA51" s="30"/>
      <c r="AB51" s="30"/>
      <c r="AC51" s="30"/>
      <c r="AD51" s="30"/>
      <c r="AE51" s="180"/>
      <c r="AF51" s="217">
        <v>12.954545454545453</v>
      </c>
      <c r="AG51" s="30"/>
      <c r="AH51" s="30"/>
      <c r="AI51" s="180"/>
      <c r="AJ51" s="30"/>
      <c r="AK51" s="30"/>
      <c r="AL51" s="30"/>
      <c r="AM51" s="30"/>
      <c r="AN51" s="180"/>
      <c r="AO51" s="30"/>
      <c r="AP51" s="180"/>
      <c r="AQ51" s="30" t="s">
        <v>536</v>
      </c>
      <c r="AR51" s="112" t="s">
        <v>390</v>
      </c>
      <c r="AS51" s="32"/>
      <c r="AT51" s="32"/>
      <c r="AU51" s="112" t="s">
        <v>444</v>
      </c>
      <c r="AV51" s="32">
        <v>5.5</v>
      </c>
      <c r="AW51" s="32"/>
      <c r="AX51" s="32"/>
      <c r="AY51" s="32"/>
      <c r="AZ51" s="112" t="s">
        <v>390</v>
      </c>
      <c r="BA51" s="30"/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112" t="s">
        <v>390</v>
      </c>
      <c r="BN51" s="32"/>
      <c r="BO51" s="112" t="s">
        <v>390</v>
      </c>
      <c r="BP51" s="292"/>
      <c r="BQ51" s="32"/>
      <c r="BR51" s="32"/>
      <c r="BS51" s="30"/>
      <c r="BT51" s="56"/>
      <c r="BU51" s="32"/>
      <c r="BV51" s="112" t="s">
        <v>390</v>
      </c>
      <c r="BW51" s="30"/>
      <c r="BX51" s="275"/>
      <c r="BY51" s="111" t="s">
        <v>786</v>
      </c>
    </row>
    <row r="52" spans="1:77" x14ac:dyDescent="0.15">
      <c r="A52" s="27">
        <v>5900</v>
      </c>
      <c r="B52" s="28">
        <v>43034</v>
      </c>
      <c r="C52" s="29" t="s">
        <v>530</v>
      </c>
      <c r="D52" s="30" t="s">
        <v>44</v>
      </c>
      <c r="E52" s="30"/>
      <c r="F52" s="178" t="s">
        <v>535</v>
      </c>
      <c r="G52" s="31">
        <v>43021</v>
      </c>
      <c r="H52" s="32" t="s">
        <v>387</v>
      </c>
      <c r="I52" s="32" t="s">
        <v>390</v>
      </c>
      <c r="J52" s="32"/>
      <c r="K52" s="30" t="s">
        <v>560</v>
      </c>
      <c r="L52" s="30" t="s">
        <v>789</v>
      </c>
      <c r="M52" s="217">
        <v>89.999999999999986</v>
      </c>
      <c r="N52" s="217">
        <v>19.299999999999997</v>
      </c>
      <c r="O52" s="178"/>
      <c r="P52" s="30"/>
      <c r="Q52" s="293"/>
      <c r="R52" s="30"/>
      <c r="S52" s="180"/>
      <c r="T52" s="30"/>
      <c r="U52" s="30"/>
      <c r="V52" s="180"/>
      <c r="W52" s="180"/>
      <c r="X52" s="30"/>
      <c r="Y52" s="30"/>
      <c r="Z52" s="30"/>
      <c r="AA52" s="30"/>
      <c r="AB52" s="30"/>
      <c r="AC52" s="30"/>
      <c r="AD52" s="30"/>
      <c r="AE52" s="180"/>
      <c r="AF52" s="217">
        <v>12.172727272727272</v>
      </c>
      <c r="AG52" s="30"/>
      <c r="AH52" s="30"/>
      <c r="AI52" s="180"/>
      <c r="AJ52" s="30"/>
      <c r="AK52" s="30"/>
      <c r="AL52" s="30"/>
      <c r="AM52" s="30"/>
      <c r="AN52" s="180"/>
      <c r="AO52" s="30"/>
      <c r="AP52" s="180"/>
      <c r="AQ52" s="30" t="s">
        <v>536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390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/>
      <c r="BO52" s="32" t="s">
        <v>390</v>
      </c>
      <c r="BP52" s="292"/>
      <c r="BQ52" s="32"/>
      <c r="BR52" s="32"/>
      <c r="BS52" s="30"/>
      <c r="BT52" s="56"/>
      <c r="BU52" s="32"/>
      <c r="BV52" s="32" t="s">
        <v>390</v>
      </c>
      <c r="BW52" s="30">
        <v>1</v>
      </c>
      <c r="BY52" s="290" t="s">
        <v>790</v>
      </c>
    </row>
    <row r="53" spans="1:77" x14ac:dyDescent="0.15">
      <c r="A53" s="27">
        <v>4232</v>
      </c>
      <c r="B53" s="28">
        <v>43034</v>
      </c>
      <c r="C53" s="29" t="s">
        <v>530</v>
      </c>
      <c r="D53" s="30" t="s">
        <v>44</v>
      </c>
      <c r="E53" s="30"/>
      <c r="F53" s="178" t="s">
        <v>220</v>
      </c>
      <c r="G53" s="31">
        <v>43026</v>
      </c>
      <c r="H53" s="32" t="s">
        <v>387</v>
      </c>
      <c r="I53" s="32" t="s">
        <v>390</v>
      </c>
      <c r="J53" s="32"/>
      <c r="K53" s="30" t="s">
        <v>298</v>
      </c>
      <c r="L53" s="30" t="s">
        <v>807</v>
      </c>
      <c r="M53" s="217">
        <v>112.73636363636363</v>
      </c>
      <c r="N53" s="217">
        <v>23.936363636363634</v>
      </c>
      <c r="O53" s="30"/>
      <c r="P53" s="30"/>
      <c r="Q53" s="293"/>
      <c r="R53" s="30"/>
      <c r="S53" s="180"/>
      <c r="T53" s="30"/>
      <c r="U53" s="30"/>
      <c r="V53" s="180"/>
      <c r="W53" s="217">
        <v>18.818181818181817</v>
      </c>
      <c r="X53" s="30"/>
      <c r="Y53" s="30"/>
      <c r="Z53" s="30"/>
      <c r="AA53" s="30"/>
      <c r="AB53" s="30"/>
      <c r="AC53" s="30"/>
      <c r="AD53" s="30"/>
      <c r="AE53" s="180"/>
      <c r="AF53" s="180"/>
      <c r="AG53" s="30"/>
      <c r="AH53" s="30"/>
      <c r="AI53" s="180"/>
      <c r="AJ53" s="30"/>
      <c r="AK53" s="30"/>
      <c r="AL53" s="30"/>
      <c r="AM53" s="30"/>
      <c r="AN53" s="180"/>
      <c r="AO53" s="30"/>
      <c r="AP53" s="180"/>
      <c r="AQ53" s="30" t="s">
        <v>565</v>
      </c>
      <c r="AR53" s="32" t="s">
        <v>390</v>
      </c>
      <c r="AS53" s="32"/>
      <c r="AT53" s="32"/>
      <c r="AU53" s="32" t="s">
        <v>444</v>
      </c>
      <c r="AV53" s="32">
        <v>5</v>
      </c>
      <c r="AW53" s="32"/>
      <c r="AX53" s="32"/>
      <c r="AY53" s="32"/>
      <c r="AZ53" s="32" t="s">
        <v>534</v>
      </c>
      <c r="BA53" s="30"/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292"/>
      <c r="BQ53" s="32">
        <v>12</v>
      </c>
      <c r="BR53" s="32"/>
      <c r="BS53" s="56"/>
      <c r="BT53" s="56"/>
      <c r="BU53" s="56"/>
      <c r="BV53" s="32" t="s">
        <v>390</v>
      </c>
      <c r="BW53" s="30"/>
      <c r="BX53" s="111"/>
      <c r="BY53" t="s">
        <v>808</v>
      </c>
    </row>
    <row r="54" spans="1:77" x14ac:dyDescent="0.15">
      <c r="A54" s="27">
        <v>5779</v>
      </c>
      <c r="B54" s="28">
        <v>43034</v>
      </c>
      <c r="C54" s="195" t="s">
        <v>530</v>
      </c>
      <c r="D54" s="30" t="s">
        <v>44</v>
      </c>
      <c r="E54" s="196"/>
      <c r="F54" s="302" t="s">
        <v>220</v>
      </c>
      <c r="G54" s="31">
        <v>42948</v>
      </c>
      <c r="H54" s="197" t="s">
        <v>387</v>
      </c>
      <c r="I54" s="197" t="s">
        <v>390</v>
      </c>
      <c r="J54" s="197"/>
      <c r="K54" s="196" t="s">
        <v>300</v>
      </c>
      <c r="L54" s="30" t="s">
        <v>545</v>
      </c>
      <c r="M54" s="217">
        <v>124.91818181818181</v>
      </c>
      <c r="N54" s="217">
        <v>23.881818181818179</v>
      </c>
      <c r="O54" s="30"/>
      <c r="P54" s="30"/>
      <c r="Q54" s="180"/>
      <c r="R54" s="196"/>
      <c r="S54" s="219"/>
      <c r="T54" s="196"/>
      <c r="U54" s="196"/>
      <c r="V54" s="219"/>
      <c r="W54" s="217">
        <v>18.718181818181815</v>
      </c>
      <c r="X54" s="196"/>
      <c r="Y54" s="196"/>
      <c r="Z54" s="196"/>
      <c r="AA54" s="196"/>
      <c r="AB54" s="196"/>
      <c r="AC54" s="196"/>
      <c r="AD54" s="196"/>
      <c r="AE54" s="219"/>
      <c r="AF54" s="219"/>
      <c r="AG54" s="196"/>
      <c r="AH54" s="196"/>
      <c r="AI54" s="219"/>
      <c r="AJ54" s="196"/>
      <c r="AK54" s="196"/>
      <c r="AL54" s="196"/>
      <c r="AM54" s="196"/>
      <c r="AN54" s="219"/>
      <c r="AO54" s="196"/>
      <c r="AP54" s="219"/>
      <c r="AQ54" s="30" t="s">
        <v>565</v>
      </c>
      <c r="AR54" s="197" t="s">
        <v>390</v>
      </c>
      <c r="AS54" s="197"/>
      <c r="AT54" s="197"/>
      <c r="AU54" s="197" t="s">
        <v>444</v>
      </c>
      <c r="AV54" s="197">
        <v>7</v>
      </c>
      <c r="AW54" s="197"/>
      <c r="AX54" s="197"/>
      <c r="AY54" s="197"/>
      <c r="AZ54" s="32" t="s">
        <v>534</v>
      </c>
      <c r="BA54" s="30"/>
      <c r="BB54" s="32">
        <v>0</v>
      </c>
      <c r="BC54" s="32">
        <v>0</v>
      </c>
      <c r="BD54" s="32">
        <v>7</v>
      </c>
      <c r="BE54" s="32">
        <v>0</v>
      </c>
      <c r="BF54" s="32">
        <v>3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/>
      <c r="BM54" s="32" t="s">
        <v>390</v>
      </c>
      <c r="BN54" s="32"/>
      <c r="BO54" s="32" t="s">
        <v>390</v>
      </c>
      <c r="BP54" s="292"/>
      <c r="BQ54" s="32"/>
      <c r="BR54" s="32"/>
      <c r="BS54" s="30"/>
      <c r="BT54" s="30"/>
      <c r="BU54" s="32"/>
      <c r="BV54" s="32" t="s">
        <v>390</v>
      </c>
      <c r="BW54" s="30"/>
      <c r="BX54" s="111"/>
      <c r="BY54" t="s">
        <v>809</v>
      </c>
    </row>
    <row r="55" spans="1:77" x14ac:dyDescent="0.15">
      <c r="A55" s="27">
        <v>5259</v>
      </c>
      <c r="B55" s="28">
        <v>43034</v>
      </c>
      <c r="C55" s="29" t="s">
        <v>530</v>
      </c>
      <c r="D55" s="30" t="s">
        <v>44</v>
      </c>
      <c r="E55" s="30"/>
      <c r="F55" s="178" t="s">
        <v>220</v>
      </c>
      <c r="G55" s="31">
        <v>43008</v>
      </c>
      <c r="H55" s="32" t="s">
        <v>387</v>
      </c>
      <c r="I55" s="32" t="s">
        <v>390</v>
      </c>
      <c r="J55" s="32"/>
      <c r="K55" s="30" t="s">
        <v>301</v>
      </c>
      <c r="L55" s="30" t="s">
        <v>547</v>
      </c>
      <c r="M55" s="217">
        <v>120.99999999999999</v>
      </c>
      <c r="N55" s="217">
        <v>24.999999999999996</v>
      </c>
      <c r="O55" s="30"/>
      <c r="P55" s="30"/>
      <c r="Q55" s="180"/>
      <c r="R55" s="30"/>
      <c r="S55" s="180"/>
      <c r="T55" s="30"/>
      <c r="U55" s="30"/>
      <c r="V55" s="180"/>
      <c r="W55" s="217">
        <v>20.799999999999997</v>
      </c>
      <c r="X55" s="30"/>
      <c r="Y55" s="30"/>
      <c r="Z55" s="30"/>
      <c r="AA55" s="30"/>
      <c r="AB55" s="30"/>
      <c r="AC55" s="30"/>
      <c r="AD55" s="30"/>
      <c r="AE55" s="180"/>
      <c r="AF55" s="180"/>
      <c r="AG55" s="30"/>
      <c r="AH55" s="30"/>
      <c r="AI55" s="180"/>
      <c r="AJ55" s="30"/>
      <c r="AK55" s="30"/>
      <c r="AL55" s="30"/>
      <c r="AM55" s="30"/>
      <c r="AN55" s="180"/>
      <c r="AO55" s="30"/>
      <c r="AP55" s="180"/>
      <c r="AQ55" s="30" t="s">
        <v>565</v>
      </c>
      <c r="AR55" s="32" t="s">
        <v>390</v>
      </c>
      <c r="AS55" s="32"/>
      <c r="AT55" s="32"/>
      <c r="AU55" s="32" t="s">
        <v>444</v>
      </c>
      <c r="AV55" s="32">
        <v>7.26</v>
      </c>
      <c r="AW55" s="32"/>
      <c r="AX55" s="32"/>
      <c r="AY55" s="32"/>
      <c r="AZ55" s="32" t="s">
        <v>534</v>
      </c>
      <c r="BA55" s="30"/>
      <c r="BB55" s="32">
        <v>13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/>
      <c r="BM55" s="32" t="s">
        <v>390</v>
      </c>
      <c r="BN55" s="32">
        <v>12</v>
      </c>
      <c r="BO55" s="32" t="s">
        <v>390</v>
      </c>
      <c r="BP55" s="292"/>
      <c r="BQ55" s="32">
        <v>12</v>
      </c>
      <c r="BR55" s="32"/>
      <c r="BS55" s="30"/>
      <c r="BT55" s="30"/>
      <c r="BU55" s="32"/>
      <c r="BV55" s="32" t="s">
        <v>390</v>
      </c>
      <c r="BW55" s="30"/>
      <c r="BX55" s="111"/>
      <c r="BY55" t="s">
        <v>800</v>
      </c>
    </row>
    <row r="56" spans="1:77" x14ac:dyDescent="0.15">
      <c r="A56" s="27">
        <v>5421</v>
      </c>
      <c r="B56" s="28">
        <v>43034</v>
      </c>
      <c r="C56" s="29" t="s">
        <v>530</v>
      </c>
      <c r="D56" s="30" t="s">
        <v>44</v>
      </c>
      <c r="E56" s="30"/>
      <c r="F56" s="178" t="s">
        <v>220</v>
      </c>
      <c r="G56" s="31">
        <v>42916</v>
      </c>
      <c r="H56" s="32" t="s">
        <v>387</v>
      </c>
      <c r="I56" s="32" t="s">
        <v>390</v>
      </c>
      <c r="J56" s="32"/>
      <c r="K56" s="30" t="s">
        <v>302</v>
      </c>
      <c r="L56" s="30" t="s">
        <v>805</v>
      </c>
      <c r="M56" s="217">
        <v>111.8090909090909</v>
      </c>
      <c r="N56" s="217">
        <v>21.18181818181818</v>
      </c>
      <c r="O56" s="30"/>
      <c r="P56" s="30"/>
      <c r="Q56" s="180"/>
      <c r="R56" s="30"/>
      <c r="S56" s="180"/>
      <c r="T56" s="30"/>
      <c r="U56" s="30"/>
      <c r="V56" s="180"/>
      <c r="W56" s="217">
        <v>18.163636363636364</v>
      </c>
      <c r="X56" s="30"/>
      <c r="Y56" s="30"/>
      <c r="Z56" s="30"/>
      <c r="AA56" s="30"/>
      <c r="AB56" s="30"/>
      <c r="AC56" s="30"/>
      <c r="AD56" s="30"/>
      <c r="AE56" s="180"/>
      <c r="AF56" s="180"/>
      <c r="AG56" s="30"/>
      <c r="AH56" s="30"/>
      <c r="AI56" s="180"/>
      <c r="AJ56" s="30"/>
      <c r="AK56" s="30"/>
      <c r="AL56" s="30"/>
      <c r="AM56" s="30"/>
      <c r="AN56" s="180"/>
      <c r="AO56" s="30"/>
      <c r="AP56" s="180"/>
      <c r="AQ56" s="30" t="s">
        <v>565</v>
      </c>
      <c r="AR56" s="32" t="s">
        <v>390</v>
      </c>
      <c r="AS56" s="32"/>
      <c r="AT56" s="32"/>
      <c r="AU56" s="32" t="s">
        <v>444</v>
      </c>
      <c r="AV56" s="32">
        <v>5</v>
      </c>
      <c r="AW56" s="32"/>
      <c r="AX56" s="32"/>
      <c r="AY56" s="32"/>
      <c r="AZ56" s="32" t="s">
        <v>534</v>
      </c>
      <c r="BA56" s="30"/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12</v>
      </c>
      <c r="BM56" s="32" t="s">
        <v>390</v>
      </c>
      <c r="BN56" s="32"/>
      <c r="BO56" s="32" t="s">
        <v>390</v>
      </c>
      <c r="BP56" s="292"/>
      <c r="BQ56" s="32"/>
      <c r="BR56" s="32"/>
      <c r="BS56" s="30"/>
      <c r="BT56" s="30"/>
      <c r="BU56" s="32"/>
      <c r="BV56" s="32" t="s">
        <v>390</v>
      </c>
      <c r="BW56" s="56"/>
      <c r="BX56" s="111"/>
      <c r="BY56" t="s">
        <v>806</v>
      </c>
    </row>
    <row r="57" spans="1:77" x14ac:dyDescent="0.15">
      <c r="A57" s="27"/>
      <c r="B57" s="28">
        <v>43034</v>
      </c>
      <c r="C57" s="29" t="s">
        <v>530</v>
      </c>
      <c r="D57" s="30" t="s">
        <v>44</v>
      </c>
      <c r="E57" s="30"/>
      <c r="F57" s="178" t="s">
        <v>220</v>
      </c>
      <c r="G57" s="31">
        <v>43026</v>
      </c>
      <c r="H57" s="32" t="s">
        <v>387</v>
      </c>
      <c r="I57" s="32" t="s">
        <v>390</v>
      </c>
      <c r="J57" s="32"/>
      <c r="K57" s="30" t="s">
        <v>303</v>
      </c>
      <c r="L57" s="30" t="s">
        <v>615</v>
      </c>
      <c r="M57" s="217">
        <v>103.97272727272727</v>
      </c>
      <c r="N57" s="217">
        <v>22.072727272727271</v>
      </c>
      <c r="O57" s="30"/>
      <c r="P57" s="30"/>
      <c r="Q57" s="180"/>
      <c r="R57" s="30"/>
      <c r="S57" s="180"/>
      <c r="T57" s="30"/>
      <c r="U57" s="30"/>
      <c r="V57" s="180"/>
      <c r="W57" s="217">
        <v>17.363636363636363</v>
      </c>
      <c r="X57" s="30"/>
      <c r="Y57" s="30"/>
      <c r="Z57" s="30"/>
      <c r="AA57" s="30"/>
      <c r="AB57" s="30"/>
      <c r="AC57" s="30"/>
      <c r="AD57" s="30"/>
      <c r="AE57" s="180"/>
      <c r="AF57" s="180"/>
      <c r="AG57" s="30"/>
      <c r="AH57" s="30"/>
      <c r="AI57" s="180"/>
      <c r="AJ57" s="30"/>
      <c r="AK57" s="30"/>
      <c r="AL57" s="30"/>
      <c r="AM57" s="30"/>
      <c r="AN57" s="180"/>
      <c r="AO57" s="30"/>
      <c r="AP57" s="180"/>
      <c r="AQ57" s="30" t="s">
        <v>565</v>
      </c>
      <c r="AR57" s="32" t="s">
        <v>390</v>
      </c>
      <c r="AS57" s="32"/>
      <c r="AT57" s="32"/>
      <c r="AU57" s="32" t="s">
        <v>444</v>
      </c>
      <c r="AV57" s="32">
        <v>5</v>
      </c>
      <c r="AW57" s="32"/>
      <c r="AX57" s="32"/>
      <c r="AY57" s="32"/>
      <c r="AZ57" s="32" t="s">
        <v>534</v>
      </c>
      <c r="BA57" s="30"/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/>
      <c r="BM57" s="32" t="s">
        <v>390</v>
      </c>
      <c r="BN57" s="32"/>
      <c r="BO57" s="32" t="s">
        <v>390</v>
      </c>
      <c r="BP57" s="292"/>
      <c r="BQ57" s="32">
        <v>12</v>
      </c>
      <c r="BR57" s="32"/>
      <c r="BS57" s="56"/>
      <c r="BT57" s="56"/>
      <c r="BU57" s="32"/>
      <c r="BV57" s="32" t="s">
        <v>390</v>
      </c>
      <c r="BW57" s="30"/>
      <c r="BY57" t="s">
        <v>794</v>
      </c>
    </row>
    <row r="58" spans="1:77" x14ac:dyDescent="0.15">
      <c r="A58" s="27">
        <v>5614</v>
      </c>
      <c r="B58" s="28">
        <v>43034</v>
      </c>
      <c r="C58" s="29" t="s">
        <v>530</v>
      </c>
      <c r="D58" s="30" t="s">
        <v>44</v>
      </c>
      <c r="E58" s="30"/>
      <c r="F58" s="178" t="s">
        <v>220</v>
      </c>
      <c r="G58" s="31">
        <v>43008</v>
      </c>
      <c r="H58" s="32" t="s">
        <v>387</v>
      </c>
      <c r="I58" s="32" t="s">
        <v>390</v>
      </c>
      <c r="J58" s="32"/>
      <c r="K58" s="30" t="s">
        <v>48</v>
      </c>
      <c r="L58" s="178" t="s">
        <v>792</v>
      </c>
      <c r="M58" s="217">
        <v>128.69999999999999</v>
      </c>
      <c r="N58" s="217">
        <v>21.290909090909089</v>
      </c>
      <c r="O58" s="30"/>
      <c r="P58" s="30"/>
      <c r="Q58" s="180"/>
      <c r="R58" s="30"/>
      <c r="S58" s="180"/>
      <c r="T58" s="30"/>
      <c r="U58" s="30"/>
      <c r="V58" s="180"/>
      <c r="W58" s="217">
        <v>15.836363636363636</v>
      </c>
      <c r="X58" s="180"/>
      <c r="Y58" s="180"/>
      <c r="Z58" s="180"/>
      <c r="AA58" s="180"/>
      <c r="AB58" s="180"/>
      <c r="AC58" s="180"/>
      <c r="AD58" s="180"/>
      <c r="AE58" s="180"/>
      <c r="AF58" s="180"/>
      <c r="AG58" s="30"/>
      <c r="AH58" s="30"/>
      <c r="AI58" s="180"/>
      <c r="AJ58" s="30"/>
      <c r="AK58" s="30"/>
      <c r="AL58" s="30"/>
      <c r="AM58" s="30"/>
      <c r="AN58" s="180"/>
      <c r="AO58" s="30"/>
      <c r="AP58" s="180"/>
      <c r="AQ58" s="30" t="s">
        <v>565</v>
      </c>
      <c r="AR58" s="32" t="s">
        <v>390</v>
      </c>
      <c r="AS58" s="32"/>
      <c r="AT58" s="32"/>
      <c r="AU58" s="32" t="s">
        <v>444</v>
      </c>
      <c r="AV58" s="32">
        <v>3.5</v>
      </c>
      <c r="AW58" s="32"/>
      <c r="AX58" s="32"/>
      <c r="AY58" s="32"/>
      <c r="AZ58" s="32" t="s">
        <v>534</v>
      </c>
      <c r="BA58" s="30"/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/>
      <c r="BM58" s="32" t="s">
        <v>390</v>
      </c>
      <c r="BN58" s="32"/>
      <c r="BO58" s="32" t="s">
        <v>390</v>
      </c>
      <c r="BP58" s="292"/>
      <c r="BQ58" s="32">
        <v>12</v>
      </c>
      <c r="BR58" s="32"/>
      <c r="BS58" s="56"/>
      <c r="BT58" s="56"/>
      <c r="BU58" s="32"/>
      <c r="BV58" s="32" t="s">
        <v>390</v>
      </c>
      <c r="BW58" s="178">
        <v>1</v>
      </c>
      <c r="BY58" t="s">
        <v>793</v>
      </c>
    </row>
    <row r="59" spans="1:77" x14ac:dyDescent="0.15">
      <c r="A59" s="27">
        <v>4117</v>
      </c>
      <c r="B59" s="28">
        <v>43033</v>
      </c>
      <c r="C59" s="29" t="s">
        <v>530</v>
      </c>
      <c r="D59" s="30" t="s">
        <v>44</v>
      </c>
      <c r="E59" s="30"/>
      <c r="F59" s="178" t="s">
        <v>220</v>
      </c>
      <c r="G59" s="58">
        <v>43006</v>
      </c>
      <c r="H59" s="32" t="s">
        <v>387</v>
      </c>
      <c r="I59" s="32" t="s">
        <v>390</v>
      </c>
      <c r="J59" s="32"/>
      <c r="K59" s="30" t="s">
        <v>49</v>
      </c>
      <c r="L59" s="30" t="s">
        <v>472</v>
      </c>
      <c r="M59" s="217">
        <v>92.72727272727272</v>
      </c>
      <c r="N59" s="217">
        <v>20.454545454545453</v>
      </c>
      <c r="O59" s="30"/>
      <c r="P59" s="30"/>
      <c r="Q59" s="180"/>
      <c r="R59" s="30"/>
      <c r="S59" s="180"/>
      <c r="T59" s="30"/>
      <c r="U59" s="30"/>
      <c r="V59" s="180"/>
      <c r="W59" s="217">
        <v>16.363636363636363</v>
      </c>
      <c r="X59" s="30"/>
      <c r="Y59" s="30"/>
      <c r="Z59" s="30"/>
      <c r="AA59" s="30"/>
      <c r="AB59" s="30"/>
      <c r="AC59" s="30"/>
      <c r="AD59" s="30"/>
      <c r="AE59" s="180"/>
      <c r="AF59" s="180"/>
      <c r="AG59" s="30"/>
      <c r="AH59" s="30"/>
      <c r="AI59" s="180"/>
      <c r="AJ59" s="30"/>
      <c r="AK59" s="30"/>
      <c r="AL59" s="30"/>
      <c r="AM59" s="30"/>
      <c r="AN59" s="180"/>
      <c r="AO59" s="30"/>
      <c r="AP59" s="180"/>
      <c r="AQ59" s="30" t="s">
        <v>565</v>
      </c>
      <c r="AR59" s="32" t="s">
        <v>390</v>
      </c>
      <c r="AS59" s="32"/>
      <c r="AT59" s="32"/>
      <c r="AU59" s="32" t="s">
        <v>444</v>
      </c>
      <c r="AV59" s="32">
        <v>6</v>
      </c>
      <c r="AW59" s="32"/>
      <c r="AX59" s="32"/>
      <c r="AY59" s="32"/>
      <c r="AZ59" s="32" t="s">
        <v>534</v>
      </c>
      <c r="BA59" s="30"/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/>
      <c r="BM59" s="32" t="s">
        <v>390</v>
      </c>
      <c r="BN59" s="32"/>
      <c r="BO59" s="32" t="s">
        <v>390</v>
      </c>
      <c r="BP59" s="294">
        <v>327.16363636363633</v>
      </c>
      <c r="BQ59" s="32"/>
      <c r="BR59" s="177"/>
      <c r="BS59" s="56"/>
      <c r="BT59" s="56"/>
      <c r="BU59" s="56"/>
      <c r="BV59" s="32" t="s">
        <v>390</v>
      </c>
      <c r="BW59" s="178"/>
      <c r="BY59" t="s">
        <v>787</v>
      </c>
    </row>
    <row r="60" spans="1:77" x14ac:dyDescent="0.15">
      <c r="A60" s="27"/>
      <c r="B60" s="28">
        <v>43033</v>
      </c>
      <c r="C60" s="29" t="s">
        <v>530</v>
      </c>
      <c r="D60" s="30" t="s">
        <v>44</v>
      </c>
      <c r="E60" s="30"/>
      <c r="F60" s="178" t="s">
        <v>220</v>
      </c>
      <c r="G60" s="31">
        <v>42930</v>
      </c>
      <c r="H60" s="32" t="s">
        <v>387</v>
      </c>
      <c r="I60" s="32" t="s">
        <v>390</v>
      </c>
      <c r="J60" s="32"/>
      <c r="K60" s="30" t="s">
        <v>51</v>
      </c>
      <c r="L60" s="30" t="s">
        <v>618</v>
      </c>
      <c r="M60" s="217">
        <v>123.2090909090909</v>
      </c>
      <c r="N60" s="217">
        <v>24.254545454545454</v>
      </c>
      <c r="O60" s="178"/>
      <c r="P60" s="30"/>
      <c r="Q60" s="293"/>
      <c r="R60" s="30"/>
      <c r="S60" s="180"/>
      <c r="T60" s="30"/>
      <c r="U60" s="30"/>
      <c r="V60" s="180"/>
      <c r="W60" s="217">
        <v>19.736363636363635</v>
      </c>
      <c r="X60" s="30"/>
      <c r="Y60" s="30"/>
      <c r="Z60" s="30"/>
      <c r="AA60" s="30"/>
      <c r="AB60" s="30"/>
      <c r="AC60" s="30"/>
      <c r="AD60" s="30"/>
      <c r="AE60" s="180"/>
      <c r="AF60" s="180"/>
      <c r="AG60" s="30"/>
      <c r="AH60" s="30"/>
      <c r="AI60" s="180"/>
      <c r="AJ60" s="30"/>
      <c r="AK60" s="30"/>
      <c r="AL60" s="30"/>
      <c r="AM60" s="30"/>
      <c r="AN60" s="180"/>
      <c r="AO60" s="30"/>
      <c r="AP60" s="180"/>
      <c r="AQ60" s="30" t="s">
        <v>565</v>
      </c>
      <c r="AR60" s="32" t="s">
        <v>390</v>
      </c>
      <c r="AS60" s="32"/>
      <c r="AT60" s="32"/>
      <c r="AU60" s="32" t="s">
        <v>444</v>
      </c>
      <c r="AV60" s="32">
        <v>4.5</v>
      </c>
      <c r="AW60" s="32"/>
      <c r="AX60" s="32"/>
      <c r="AY60" s="32"/>
      <c r="AZ60" s="32" t="s">
        <v>390</v>
      </c>
      <c r="BA60" s="30"/>
      <c r="BB60" s="32">
        <v>22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/>
      <c r="BM60" s="32" t="s">
        <v>390</v>
      </c>
      <c r="BN60" s="32"/>
      <c r="BO60" s="32" t="s">
        <v>390</v>
      </c>
      <c r="BP60" s="292"/>
      <c r="BQ60" s="32"/>
      <c r="BR60" s="32"/>
      <c r="BS60" s="56"/>
      <c r="BT60" s="56"/>
      <c r="BU60" s="56"/>
      <c r="BV60" s="32" t="s">
        <v>390</v>
      </c>
      <c r="BW60" s="178"/>
      <c r="BX60" s="111"/>
      <c r="BY60" t="s">
        <v>782</v>
      </c>
    </row>
    <row r="61" spans="1:77" x14ac:dyDescent="0.15">
      <c r="A61" s="27">
        <v>6414</v>
      </c>
      <c r="B61" s="28">
        <v>43034</v>
      </c>
      <c r="C61" s="29" t="s">
        <v>530</v>
      </c>
      <c r="D61" s="30" t="s">
        <v>44</v>
      </c>
      <c r="E61" s="30"/>
      <c r="F61" s="178" t="s">
        <v>220</v>
      </c>
      <c r="G61" s="58">
        <v>43028</v>
      </c>
      <c r="H61" s="32" t="s">
        <v>390</v>
      </c>
      <c r="I61" s="32" t="s">
        <v>507</v>
      </c>
      <c r="J61" s="32"/>
      <c r="K61" s="30" t="s">
        <v>423</v>
      </c>
      <c r="L61" s="30" t="s">
        <v>620</v>
      </c>
      <c r="M61" s="217">
        <v>109.99999999999999</v>
      </c>
      <c r="N61" s="217">
        <v>21.163636363636364</v>
      </c>
      <c r="O61" s="30"/>
      <c r="P61" s="30"/>
      <c r="Q61" s="180"/>
      <c r="R61" s="30"/>
      <c r="S61" s="180"/>
      <c r="T61" s="30"/>
      <c r="U61" s="30"/>
      <c r="V61" s="180"/>
      <c r="W61" s="217">
        <v>17.190909090909091</v>
      </c>
      <c r="X61" s="30"/>
      <c r="Y61" s="30"/>
      <c r="Z61" s="30"/>
      <c r="AA61" s="30"/>
      <c r="AB61" s="30"/>
      <c r="AC61" s="30"/>
      <c r="AD61" s="30"/>
      <c r="AE61" s="180"/>
      <c r="AF61" s="180"/>
      <c r="AG61" s="30"/>
      <c r="AH61" s="30"/>
      <c r="AI61" s="180"/>
      <c r="AJ61" s="30"/>
      <c r="AK61" s="30"/>
      <c r="AL61" s="30"/>
      <c r="AM61" s="30"/>
      <c r="AN61" s="180"/>
      <c r="AO61" s="30"/>
      <c r="AP61" s="180"/>
      <c r="AQ61" s="30" t="s">
        <v>565</v>
      </c>
      <c r="AR61" s="32" t="s">
        <v>390</v>
      </c>
      <c r="AS61" s="32"/>
      <c r="AT61" s="32"/>
      <c r="AU61" s="32"/>
      <c r="AV61" s="32"/>
      <c r="AW61" s="32"/>
      <c r="AX61" s="32"/>
      <c r="AY61" s="32"/>
      <c r="AZ61" s="32" t="s">
        <v>390</v>
      </c>
      <c r="BA61" s="30"/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/>
      <c r="BM61" s="32" t="s">
        <v>390</v>
      </c>
      <c r="BN61" s="32"/>
      <c r="BO61" s="32" t="s">
        <v>390</v>
      </c>
      <c r="BP61" s="292"/>
      <c r="BQ61" s="32"/>
      <c r="BR61" s="32"/>
      <c r="BS61" s="56"/>
      <c r="BT61" s="56"/>
      <c r="BU61" s="32"/>
      <c r="BV61" s="32" t="s">
        <v>390</v>
      </c>
      <c r="BW61" s="30">
        <v>1</v>
      </c>
      <c r="BY61" t="s">
        <v>791</v>
      </c>
    </row>
    <row r="62" spans="1:77" x14ac:dyDescent="0.15">
      <c r="A62" s="27"/>
      <c r="B62" s="28">
        <v>43034</v>
      </c>
      <c r="C62" s="29" t="s">
        <v>530</v>
      </c>
      <c r="D62" s="30" t="s">
        <v>44</v>
      </c>
      <c r="E62" s="30"/>
      <c r="F62" s="178" t="s">
        <v>220</v>
      </c>
      <c r="G62" s="58">
        <v>42916</v>
      </c>
      <c r="H62" s="32" t="s">
        <v>387</v>
      </c>
      <c r="I62" s="32" t="s">
        <v>390</v>
      </c>
      <c r="J62" s="32"/>
      <c r="K62" s="30" t="s">
        <v>425</v>
      </c>
      <c r="L62" s="30" t="s">
        <v>622</v>
      </c>
      <c r="M62" s="217">
        <v>149</v>
      </c>
      <c r="N62" s="217">
        <v>22.68181818181818</v>
      </c>
      <c r="O62" s="30"/>
      <c r="P62" s="30"/>
      <c r="Q62" s="293"/>
      <c r="R62" s="30"/>
      <c r="S62" s="180"/>
      <c r="T62" s="30"/>
      <c r="U62" s="30"/>
      <c r="V62" s="180"/>
      <c r="W62" s="217">
        <v>19.081818181818178</v>
      </c>
      <c r="X62" s="30"/>
      <c r="Y62" s="30"/>
      <c r="Z62" s="30"/>
      <c r="AA62" s="30"/>
      <c r="AB62" s="30"/>
      <c r="AC62" s="30"/>
      <c r="AD62" s="30"/>
      <c r="AE62" s="180"/>
      <c r="AF62" s="180"/>
      <c r="AG62" s="30"/>
      <c r="AH62" s="30"/>
      <c r="AI62" s="180"/>
      <c r="AJ62" s="30"/>
      <c r="AK62" s="30"/>
      <c r="AL62" s="30"/>
      <c r="AM62" s="30"/>
      <c r="AN62" s="180"/>
      <c r="AO62" s="30"/>
      <c r="AP62" s="180"/>
      <c r="AQ62" s="30" t="s">
        <v>565</v>
      </c>
      <c r="AR62" s="32" t="s">
        <v>390</v>
      </c>
      <c r="AS62" s="32"/>
      <c r="AT62" s="32"/>
      <c r="AU62" s="32" t="s">
        <v>444</v>
      </c>
      <c r="AV62" s="32">
        <v>6</v>
      </c>
      <c r="AW62" s="32"/>
      <c r="AX62" s="32"/>
      <c r="AY62" s="32"/>
      <c r="AZ62" s="32" t="s">
        <v>390</v>
      </c>
      <c r="BA62" s="30"/>
      <c r="BB62" s="32">
        <v>0</v>
      </c>
      <c r="BC62" s="32">
        <v>0</v>
      </c>
      <c r="BD62" s="32">
        <v>10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/>
      <c r="BM62" s="32" t="s">
        <v>390</v>
      </c>
      <c r="BN62" s="32"/>
      <c r="BO62" s="32" t="s">
        <v>390</v>
      </c>
      <c r="BP62" s="292"/>
      <c r="BQ62" s="32"/>
      <c r="BR62" s="32"/>
      <c r="BS62" s="30"/>
      <c r="BT62" s="30"/>
      <c r="BU62" s="32"/>
      <c r="BV62" s="32" t="s">
        <v>390</v>
      </c>
      <c r="BW62" s="178">
        <v>1</v>
      </c>
      <c r="BX62" s="111"/>
      <c r="BY62" t="s">
        <v>814</v>
      </c>
    </row>
    <row r="63" spans="1:77" x14ac:dyDescent="0.15">
      <c r="A63" s="27"/>
      <c r="B63" s="28">
        <v>43034</v>
      </c>
      <c r="C63" s="29" t="s">
        <v>530</v>
      </c>
      <c r="D63" s="30" t="s">
        <v>44</v>
      </c>
      <c r="E63" s="30"/>
      <c r="F63" s="178" t="s">
        <v>220</v>
      </c>
      <c r="G63" s="31">
        <v>42978</v>
      </c>
      <c r="H63" s="32" t="s">
        <v>387</v>
      </c>
      <c r="I63" s="32" t="s">
        <v>390</v>
      </c>
      <c r="J63" s="32"/>
      <c r="K63" s="30" t="s">
        <v>466</v>
      </c>
      <c r="L63" s="30" t="s">
        <v>626</v>
      </c>
      <c r="M63" s="217">
        <v>114.99999999999999</v>
      </c>
      <c r="N63" s="217">
        <v>20</v>
      </c>
      <c r="O63" s="30"/>
      <c r="P63" s="30"/>
      <c r="Q63" s="293"/>
      <c r="R63" s="30"/>
      <c r="S63" s="180"/>
      <c r="T63" s="30"/>
      <c r="U63" s="30"/>
      <c r="V63" s="180"/>
      <c r="W63" s="217">
        <v>18.999999999999996</v>
      </c>
      <c r="X63" s="30"/>
      <c r="Y63" s="30"/>
      <c r="Z63" s="30"/>
      <c r="AA63" s="30"/>
      <c r="AB63" s="30"/>
      <c r="AC63" s="30"/>
      <c r="AD63" s="30"/>
      <c r="AE63" s="180"/>
      <c r="AF63" s="180"/>
      <c r="AG63" s="30"/>
      <c r="AH63" s="30"/>
      <c r="AI63" s="180"/>
      <c r="AJ63" s="30"/>
      <c r="AK63" s="30"/>
      <c r="AL63" s="30"/>
      <c r="AM63" s="30"/>
      <c r="AN63" s="180"/>
      <c r="AO63" s="30"/>
      <c r="AP63" s="180"/>
      <c r="AQ63" s="30" t="s">
        <v>565</v>
      </c>
      <c r="AR63" s="32" t="s">
        <v>390</v>
      </c>
      <c r="AS63" s="32"/>
      <c r="AT63" s="32"/>
      <c r="AU63" s="32" t="s">
        <v>444</v>
      </c>
      <c r="AV63" s="32">
        <v>7</v>
      </c>
      <c r="AW63" s="32"/>
      <c r="AX63" s="32"/>
      <c r="AY63" s="32"/>
      <c r="AZ63" s="32" t="s">
        <v>390</v>
      </c>
      <c r="BA63" s="30"/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/>
      <c r="BM63" s="32" t="s">
        <v>390</v>
      </c>
      <c r="BN63" s="32"/>
      <c r="BO63" s="32" t="s">
        <v>390</v>
      </c>
      <c r="BP63" s="292"/>
      <c r="BQ63" s="32"/>
      <c r="BR63" s="32"/>
      <c r="BS63" s="30"/>
      <c r="BT63" s="56"/>
      <c r="BU63" s="32"/>
      <c r="BV63" s="32" t="s">
        <v>390</v>
      </c>
      <c r="BW63" s="56"/>
      <c r="BX63" s="57"/>
      <c r="BY63" t="s">
        <v>813</v>
      </c>
    </row>
    <row r="64" spans="1:77" x14ac:dyDescent="0.15">
      <c r="A64" s="27">
        <v>5915</v>
      </c>
      <c r="B64" s="28">
        <v>43034</v>
      </c>
      <c r="C64" s="29" t="s">
        <v>530</v>
      </c>
      <c r="D64" s="30" t="s">
        <v>44</v>
      </c>
      <c r="E64" s="30"/>
      <c r="F64" s="178" t="s">
        <v>220</v>
      </c>
      <c r="G64" s="31">
        <v>42916</v>
      </c>
      <c r="H64" s="112" t="s">
        <v>387</v>
      </c>
      <c r="I64" s="112" t="s">
        <v>390</v>
      </c>
      <c r="J64" s="32"/>
      <c r="K64" s="178" t="s">
        <v>50</v>
      </c>
      <c r="L64" s="178" t="s">
        <v>558</v>
      </c>
      <c r="M64" s="217">
        <v>118.4</v>
      </c>
      <c r="N64" s="217">
        <v>20.881818181818179</v>
      </c>
      <c r="O64" s="30"/>
      <c r="P64" s="30"/>
      <c r="Q64" s="293"/>
      <c r="R64" s="30"/>
      <c r="S64" s="180"/>
      <c r="T64" s="30"/>
      <c r="U64" s="30"/>
      <c r="V64" s="180"/>
      <c r="W64" s="217">
        <v>16.854545454545452</v>
      </c>
      <c r="X64" s="30"/>
      <c r="Y64" s="30"/>
      <c r="Z64" s="30"/>
      <c r="AA64" s="30"/>
      <c r="AB64" s="30"/>
      <c r="AC64" s="30"/>
      <c r="AD64" s="30"/>
      <c r="AE64" s="180"/>
      <c r="AF64" s="180"/>
      <c r="AG64" s="30"/>
      <c r="AH64" s="30"/>
      <c r="AI64" s="180"/>
      <c r="AJ64" s="30"/>
      <c r="AK64" s="30"/>
      <c r="AL64" s="30"/>
      <c r="AM64" s="30"/>
      <c r="AN64" s="180"/>
      <c r="AO64" s="30"/>
      <c r="AP64" s="180"/>
      <c r="AQ64" s="30" t="s">
        <v>565</v>
      </c>
      <c r="AR64" s="32" t="s">
        <v>390</v>
      </c>
      <c r="AS64" s="32"/>
      <c r="AT64" s="32"/>
      <c r="AU64" s="32" t="s">
        <v>444</v>
      </c>
      <c r="AV64" s="32">
        <v>11.5</v>
      </c>
      <c r="AW64" s="32"/>
      <c r="AX64" s="32"/>
      <c r="AY64" s="32"/>
      <c r="AZ64" s="32" t="s">
        <v>534</v>
      </c>
      <c r="BA64" s="30"/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/>
      <c r="BM64" s="32" t="s">
        <v>390</v>
      </c>
      <c r="BN64" s="32"/>
      <c r="BO64" s="32" t="s">
        <v>390</v>
      </c>
      <c r="BP64" s="292"/>
      <c r="BQ64" s="32"/>
      <c r="BR64" s="32"/>
      <c r="BS64" s="56"/>
      <c r="BT64" s="56"/>
      <c r="BU64" s="32"/>
      <c r="BV64" s="32" t="s">
        <v>390</v>
      </c>
      <c r="BW64" s="178"/>
      <c r="BX64" s="111" t="s">
        <v>798</v>
      </c>
      <c r="BY64" t="s">
        <v>799</v>
      </c>
    </row>
    <row r="65" spans="1:77" x14ac:dyDescent="0.15">
      <c r="A65" s="27">
        <v>5900</v>
      </c>
      <c r="B65" s="28">
        <v>43034</v>
      </c>
      <c r="C65" s="29" t="s">
        <v>530</v>
      </c>
      <c r="D65" s="30" t="s">
        <v>44</v>
      </c>
      <c r="E65" s="30"/>
      <c r="F65" s="178" t="s">
        <v>220</v>
      </c>
      <c r="G65" s="31">
        <v>43021</v>
      </c>
      <c r="H65" s="32" t="s">
        <v>387</v>
      </c>
      <c r="I65" s="32" t="s">
        <v>390</v>
      </c>
      <c r="J65" s="32"/>
      <c r="K65" s="30" t="s">
        <v>560</v>
      </c>
      <c r="L65" s="178" t="s">
        <v>817</v>
      </c>
      <c r="M65" s="217">
        <v>122.72727272727272</v>
      </c>
      <c r="N65" s="217">
        <v>22.736363636363635</v>
      </c>
      <c r="O65" s="178"/>
      <c r="P65" s="30"/>
      <c r="Q65" s="293"/>
      <c r="R65" s="30"/>
      <c r="S65" s="180"/>
      <c r="T65" s="30"/>
      <c r="U65" s="30"/>
      <c r="V65" s="180"/>
      <c r="W65" s="217">
        <v>15.590909090909088</v>
      </c>
      <c r="X65" s="30"/>
      <c r="Y65" s="30"/>
      <c r="Z65" s="30"/>
      <c r="AA65" s="30"/>
      <c r="AB65" s="30"/>
      <c r="AC65" s="30"/>
      <c r="AD65" s="30"/>
      <c r="AE65" s="180"/>
      <c r="AF65" s="180"/>
      <c r="AG65" s="30"/>
      <c r="AH65" s="30"/>
      <c r="AI65" s="180"/>
      <c r="AJ65" s="30"/>
      <c r="AK65" s="30"/>
      <c r="AL65" s="30"/>
      <c r="AM65" s="30"/>
      <c r="AN65" s="180"/>
      <c r="AO65" s="30"/>
      <c r="AP65" s="180"/>
      <c r="AQ65" s="30" t="s">
        <v>565</v>
      </c>
      <c r="AR65" s="32" t="s">
        <v>390</v>
      </c>
      <c r="AS65" s="32"/>
      <c r="AT65" s="32"/>
      <c r="AU65" s="32" t="s">
        <v>444</v>
      </c>
      <c r="AV65" s="32">
        <v>8</v>
      </c>
      <c r="AW65" s="32"/>
      <c r="AX65" s="32"/>
      <c r="AY65" s="32"/>
      <c r="AZ65" s="32" t="s">
        <v>390</v>
      </c>
      <c r="BA65" s="30"/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/>
      <c r="BM65" s="32" t="s">
        <v>390</v>
      </c>
      <c r="BN65" s="32"/>
      <c r="BO65" s="32" t="s">
        <v>390</v>
      </c>
      <c r="BP65" s="292"/>
      <c r="BQ65" s="32"/>
      <c r="BR65" s="32"/>
      <c r="BS65" s="30"/>
      <c r="BT65" s="56"/>
      <c r="BU65" s="32"/>
      <c r="BV65" s="32" t="s">
        <v>390</v>
      </c>
      <c r="BW65" s="30">
        <v>1</v>
      </c>
      <c r="BY65" s="290" t="s">
        <v>790</v>
      </c>
    </row>
    <row r="66" spans="1:77" x14ac:dyDescent="0.15">
      <c r="A66" s="27">
        <v>6408</v>
      </c>
      <c r="B66" s="28">
        <v>43034</v>
      </c>
      <c r="C66" s="29" t="s">
        <v>530</v>
      </c>
      <c r="D66" s="30" t="s">
        <v>44</v>
      </c>
      <c r="E66" s="30"/>
      <c r="F66" s="178" t="s">
        <v>220</v>
      </c>
      <c r="G66" s="31">
        <v>42929</v>
      </c>
      <c r="H66" s="32" t="s">
        <v>390</v>
      </c>
      <c r="I66" s="32" t="s">
        <v>507</v>
      </c>
      <c r="J66" s="32"/>
      <c r="K66" s="178" t="s">
        <v>654</v>
      </c>
      <c r="L66" s="178" t="s">
        <v>554</v>
      </c>
      <c r="M66" s="217">
        <v>119.99999999999999</v>
      </c>
      <c r="N66" s="217">
        <v>19.518181818181816</v>
      </c>
      <c r="O66" s="30"/>
      <c r="P66" s="30"/>
      <c r="Q66" s="180"/>
      <c r="R66" s="30"/>
      <c r="S66" s="180"/>
      <c r="T66" s="30"/>
      <c r="U66" s="30"/>
      <c r="V66" s="180"/>
      <c r="W66" s="217">
        <v>15.6</v>
      </c>
      <c r="X66" s="30"/>
      <c r="Y66" s="30"/>
      <c r="Z66" s="30"/>
      <c r="AA66" s="30"/>
      <c r="AB66" s="30"/>
      <c r="AC66" s="30"/>
      <c r="AD66" s="30"/>
      <c r="AE66" s="180"/>
      <c r="AF66" s="180"/>
      <c r="AG66" s="30"/>
      <c r="AH66" s="30"/>
      <c r="AI66" s="180"/>
      <c r="AJ66" s="30"/>
      <c r="AK66" s="30"/>
      <c r="AL66" s="30"/>
      <c r="AM66" s="30"/>
      <c r="AN66" s="180"/>
      <c r="AO66" s="30"/>
      <c r="AP66" s="180"/>
      <c r="AQ66" s="30" t="s">
        <v>565</v>
      </c>
      <c r="AR66" s="32" t="s">
        <v>390</v>
      </c>
      <c r="AS66" s="32"/>
      <c r="AT66" s="32"/>
      <c r="AU66" s="32"/>
      <c r="AV66" s="32"/>
      <c r="AW66" s="32"/>
      <c r="AX66" s="32"/>
      <c r="AY66" s="32"/>
      <c r="AZ66" s="112" t="s">
        <v>534</v>
      </c>
      <c r="BA66" s="30"/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/>
      <c r="BM66" s="32" t="s">
        <v>390</v>
      </c>
      <c r="BN66" s="32"/>
      <c r="BO66" s="32" t="s">
        <v>390</v>
      </c>
      <c r="BP66" s="292"/>
      <c r="BQ66" s="32"/>
      <c r="BR66" s="32"/>
      <c r="BS66" s="30"/>
      <c r="BT66" s="56"/>
      <c r="BU66" s="32"/>
      <c r="BV66" s="32" t="s">
        <v>390</v>
      </c>
      <c r="BW66" s="30"/>
      <c r="BY66" t="s">
        <v>795</v>
      </c>
    </row>
    <row r="67" spans="1:77" x14ac:dyDescent="0.15">
      <c r="A67" s="27"/>
      <c r="B67" s="28">
        <v>43034</v>
      </c>
      <c r="C67" s="29" t="s">
        <v>530</v>
      </c>
      <c r="D67" s="30" t="s">
        <v>44</v>
      </c>
      <c r="E67" s="30"/>
      <c r="F67" s="178" t="s">
        <v>220</v>
      </c>
      <c r="G67" s="31">
        <v>43027</v>
      </c>
      <c r="H67" s="112" t="s">
        <v>390</v>
      </c>
      <c r="I67" s="112" t="s">
        <v>507</v>
      </c>
      <c r="J67" s="32"/>
      <c r="K67" s="178" t="s">
        <v>656</v>
      </c>
      <c r="L67" s="178" t="s">
        <v>796</v>
      </c>
      <c r="M67" s="217">
        <v>99.8</v>
      </c>
      <c r="N67" s="217">
        <v>25.118181818181814</v>
      </c>
      <c r="O67" s="30"/>
      <c r="P67" s="30"/>
      <c r="Q67" s="180"/>
      <c r="R67" s="30"/>
      <c r="S67" s="180"/>
      <c r="T67" s="30"/>
      <c r="U67" s="30"/>
      <c r="V67" s="180"/>
      <c r="W67" s="217">
        <v>20.227272727272727</v>
      </c>
      <c r="X67" s="30"/>
      <c r="Y67" s="30"/>
      <c r="Z67" s="30"/>
      <c r="AA67" s="30"/>
      <c r="AB67" s="30"/>
      <c r="AC67" s="30"/>
      <c r="AD67" s="30"/>
      <c r="AE67" s="180"/>
      <c r="AF67" s="180"/>
      <c r="AG67" s="30"/>
      <c r="AH67" s="30"/>
      <c r="AI67" s="180"/>
      <c r="AJ67" s="30"/>
      <c r="AK67" s="30"/>
      <c r="AL67" s="30"/>
      <c r="AM67" s="30"/>
      <c r="AN67" s="180"/>
      <c r="AO67" s="30"/>
      <c r="AP67" s="180"/>
      <c r="AQ67" s="30" t="s">
        <v>565</v>
      </c>
      <c r="AR67" s="112" t="s">
        <v>390</v>
      </c>
      <c r="AS67" s="32"/>
      <c r="AT67" s="32"/>
      <c r="AU67" s="112"/>
      <c r="AV67" s="32"/>
      <c r="AW67" s="32"/>
      <c r="AX67" s="32"/>
      <c r="AY67" s="32"/>
      <c r="AZ67" s="112" t="s">
        <v>390</v>
      </c>
      <c r="BA67" s="30"/>
      <c r="BB67" s="32">
        <v>15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/>
      <c r="BM67" s="112" t="s">
        <v>390</v>
      </c>
      <c r="BN67" s="32"/>
      <c r="BO67" s="112" t="s">
        <v>390</v>
      </c>
      <c r="BP67" s="292"/>
      <c r="BQ67" s="32"/>
      <c r="BR67" s="32"/>
      <c r="BS67" s="30"/>
      <c r="BT67" s="56"/>
      <c r="BU67" s="32"/>
      <c r="BV67" s="112" t="s">
        <v>390</v>
      </c>
      <c r="BW67" s="30">
        <v>1</v>
      </c>
      <c r="BY67" s="111" t="s">
        <v>797</v>
      </c>
    </row>
    <row r="68" spans="1:77" x14ac:dyDescent="0.15">
      <c r="A68" s="27"/>
      <c r="B68" s="28">
        <v>43034</v>
      </c>
      <c r="C68" s="29" t="s">
        <v>530</v>
      </c>
      <c r="D68" s="30" t="s">
        <v>44</v>
      </c>
      <c r="E68" s="30"/>
      <c r="F68" s="178" t="s">
        <v>220</v>
      </c>
      <c r="G68" s="31">
        <v>42916</v>
      </c>
      <c r="H68" s="112" t="s">
        <v>387</v>
      </c>
      <c r="I68" s="112" t="s">
        <v>390</v>
      </c>
      <c r="J68" s="32"/>
      <c r="K68" s="178" t="s">
        <v>661</v>
      </c>
      <c r="L68" s="178" t="s">
        <v>662</v>
      </c>
      <c r="M68" s="217">
        <v>109.99999999999999</v>
      </c>
      <c r="N68" s="217">
        <v>25.16363636363636</v>
      </c>
      <c r="O68" s="30"/>
      <c r="P68" s="30"/>
      <c r="Q68" s="180"/>
      <c r="R68" s="30"/>
      <c r="S68" s="180"/>
      <c r="T68" s="30"/>
      <c r="U68" s="30"/>
      <c r="V68" s="180"/>
      <c r="W68" s="217">
        <v>18.627272727272725</v>
      </c>
      <c r="X68" s="30"/>
      <c r="Y68" s="30"/>
      <c r="Z68" s="30"/>
      <c r="AA68" s="30"/>
      <c r="AB68" s="30"/>
      <c r="AC68" s="30"/>
      <c r="AD68" s="30"/>
      <c r="AE68" s="180"/>
      <c r="AF68" s="180"/>
      <c r="AG68" s="30"/>
      <c r="AH68" s="30"/>
      <c r="AI68" s="180"/>
      <c r="AJ68" s="30"/>
      <c r="AK68" s="30"/>
      <c r="AL68" s="30"/>
      <c r="AM68" s="30"/>
      <c r="AN68" s="180"/>
      <c r="AO68" s="30"/>
      <c r="AP68" s="180"/>
      <c r="AQ68" s="30" t="s">
        <v>565</v>
      </c>
      <c r="AR68" s="112" t="s">
        <v>390</v>
      </c>
      <c r="AS68" s="32"/>
      <c r="AT68" s="32"/>
      <c r="AU68" s="112" t="s">
        <v>444</v>
      </c>
      <c r="AV68" s="32">
        <v>6</v>
      </c>
      <c r="AW68" s="32"/>
      <c r="AX68" s="32"/>
      <c r="AY68" s="32"/>
      <c r="AZ68" s="112" t="s">
        <v>534</v>
      </c>
      <c r="BA68" s="30"/>
      <c r="BB68" s="32">
        <v>0</v>
      </c>
      <c r="BC68" s="32">
        <v>18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/>
      <c r="BM68" s="112" t="s">
        <v>390</v>
      </c>
      <c r="BN68" s="32"/>
      <c r="BO68" s="112" t="s">
        <v>390</v>
      </c>
      <c r="BP68" s="292"/>
      <c r="BQ68" s="32"/>
      <c r="BR68" s="32"/>
      <c r="BS68" s="30"/>
      <c r="BT68" s="56"/>
      <c r="BU68" s="32"/>
      <c r="BV68" s="112" t="s">
        <v>390</v>
      </c>
      <c r="BW68" s="30"/>
      <c r="BX68" s="274" t="s">
        <v>664</v>
      </c>
      <c r="BY68" s="111" t="s">
        <v>816</v>
      </c>
    </row>
    <row r="69" spans="1:77" x14ac:dyDescent="0.15">
      <c r="A69" s="27"/>
      <c r="B69" s="28">
        <v>43034</v>
      </c>
      <c r="C69" s="29" t="s">
        <v>530</v>
      </c>
      <c r="D69" s="30" t="s">
        <v>44</v>
      </c>
      <c r="E69" s="30"/>
      <c r="F69" s="30" t="s">
        <v>220</v>
      </c>
      <c r="G69" s="31">
        <v>42768</v>
      </c>
      <c r="H69" s="112" t="s">
        <v>387</v>
      </c>
      <c r="I69" s="112" t="s">
        <v>390</v>
      </c>
      <c r="J69" s="32"/>
      <c r="K69" s="178" t="s">
        <v>667</v>
      </c>
      <c r="L69" s="178" t="s">
        <v>709</v>
      </c>
      <c r="M69" s="289">
        <v>102</v>
      </c>
      <c r="N69" s="289">
        <v>24.999999999999996</v>
      </c>
      <c r="O69" s="30"/>
      <c r="P69" s="30"/>
      <c r="Q69" s="180"/>
      <c r="R69" s="30"/>
      <c r="S69" s="180"/>
      <c r="T69" s="30"/>
      <c r="U69" s="30"/>
      <c r="V69" s="180"/>
      <c r="W69" s="289">
        <v>18.399999999999999</v>
      </c>
      <c r="X69" s="30"/>
      <c r="Y69" s="30"/>
      <c r="Z69" s="30"/>
      <c r="AA69" s="30"/>
      <c r="AB69" s="30"/>
      <c r="AC69" s="30"/>
      <c r="AD69" s="30"/>
      <c r="AE69" s="180"/>
      <c r="AF69" s="180"/>
      <c r="AG69" s="30"/>
      <c r="AH69" s="30"/>
      <c r="AI69" s="180"/>
      <c r="AJ69" s="30"/>
      <c r="AK69" s="30"/>
      <c r="AL69" s="30"/>
      <c r="AM69" s="30"/>
      <c r="AN69" s="180"/>
      <c r="AO69" s="30"/>
      <c r="AP69" s="180"/>
      <c r="AQ69" s="30" t="s">
        <v>565</v>
      </c>
      <c r="AR69" s="32" t="s">
        <v>390</v>
      </c>
      <c r="AS69" s="32"/>
      <c r="AT69" s="32"/>
      <c r="AU69" s="112" t="s">
        <v>444</v>
      </c>
      <c r="AV69" s="32">
        <v>7</v>
      </c>
      <c r="AW69" s="32"/>
      <c r="AX69" s="32"/>
      <c r="AY69" s="32"/>
      <c r="AZ69" s="112" t="s">
        <v>534</v>
      </c>
      <c r="BA69" s="30"/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/>
      <c r="BM69" s="32" t="s">
        <v>390</v>
      </c>
      <c r="BN69" s="32"/>
      <c r="BO69" s="32" t="s">
        <v>390</v>
      </c>
      <c r="BP69" s="32"/>
      <c r="BQ69" s="32"/>
      <c r="BR69" s="32"/>
      <c r="BS69" s="30"/>
      <c r="BT69" s="56"/>
      <c r="BU69" s="32"/>
      <c r="BV69" s="32" t="s">
        <v>390</v>
      </c>
      <c r="BW69" s="30">
        <v>1</v>
      </c>
      <c r="BX69" s="274"/>
      <c r="BY69" t="s">
        <v>722</v>
      </c>
    </row>
    <row r="70" spans="1:77" x14ac:dyDescent="0.15">
      <c r="A70" s="27"/>
      <c r="B70" s="28">
        <v>43034</v>
      </c>
      <c r="C70" s="29" t="s">
        <v>530</v>
      </c>
      <c r="D70" s="30" t="s">
        <v>44</v>
      </c>
      <c r="E70" s="30"/>
      <c r="F70" s="178" t="s">
        <v>220</v>
      </c>
      <c r="G70" s="31">
        <v>42966</v>
      </c>
      <c r="H70" s="112" t="s">
        <v>387</v>
      </c>
      <c r="I70" s="112" t="s">
        <v>390</v>
      </c>
      <c r="J70" s="32"/>
      <c r="K70" s="178" t="s">
        <v>679</v>
      </c>
      <c r="L70" s="178" t="s">
        <v>680</v>
      </c>
      <c r="M70" s="217">
        <v>90.663636363636357</v>
      </c>
      <c r="N70" s="217">
        <v>18.909090909090907</v>
      </c>
      <c r="O70" s="30"/>
      <c r="P70" s="30"/>
      <c r="Q70" s="180"/>
      <c r="R70" s="30"/>
      <c r="S70" s="180"/>
      <c r="T70" s="30"/>
      <c r="U70" s="30"/>
      <c r="V70" s="180"/>
      <c r="W70" s="217">
        <v>15.454545454545453</v>
      </c>
      <c r="X70" s="30"/>
      <c r="Y70" s="30"/>
      <c r="Z70" s="30"/>
      <c r="AA70" s="30"/>
      <c r="AB70" s="30"/>
      <c r="AC70" s="30"/>
      <c r="AD70" s="30"/>
      <c r="AE70" s="180"/>
      <c r="AF70" s="180"/>
      <c r="AG70" s="30"/>
      <c r="AH70" s="30"/>
      <c r="AI70" s="180"/>
      <c r="AJ70" s="30"/>
      <c r="AK70" s="30"/>
      <c r="AL70" s="30"/>
      <c r="AM70" s="30"/>
      <c r="AN70" s="180"/>
      <c r="AO70" s="30"/>
      <c r="AP70" s="180"/>
      <c r="AQ70" s="30" t="s">
        <v>565</v>
      </c>
      <c r="AR70" s="112" t="s">
        <v>390</v>
      </c>
      <c r="AS70" s="32"/>
      <c r="AT70" s="32"/>
      <c r="AU70" s="112" t="s">
        <v>444</v>
      </c>
      <c r="AV70" s="32">
        <v>5</v>
      </c>
      <c r="AW70" s="32"/>
      <c r="AX70" s="32"/>
      <c r="AY70" s="32"/>
      <c r="AZ70" s="112" t="s">
        <v>534</v>
      </c>
      <c r="BA70" s="30"/>
      <c r="BB70" s="32">
        <v>0</v>
      </c>
      <c r="BC70" s="32">
        <v>0</v>
      </c>
      <c r="BD70" s="32">
        <v>0</v>
      </c>
      <c r="BE70" s="32">
        <v>0</v>
      </c>
      <c r="BF70" s="32">
        <v>0</v>
      </c>
      <c r="BG70" s="32">
        <v>0</v>
      </c>
      <c r="BH70" s="32">
        <v>0</v>
      </c>
      <c r="BI70" s="32">
        <v>0</v>
      </c>
      <c r="BJ70" s="32">
        <v>0</v>
      </c>
      <c r="BK70" s="32">
        <v>0</v>
      </c>
      <c r="BL70" s="32"/>
      <c r="BM70" s="112" t="s">
        <v>390</v>
      </c>
      <c r="BN70" s="32"/>
      <c r="BO70" s="112" t="s">
        <v>390</v>
      </c>
      <c r="BP70" s="292"/>
      <c r="BQ70" s="32"/>
      <c r="BR70" s="32"/>
      <c r="BS70" s="30"/>
      <c r="BT70" s="56"/>
      <c r="BU70" s="32"/>
      <c r="BV70" s="112" t="s">
        <v>390</v>
      </c>
      <c r="BW70" s="30">
        <v>1</v>
      </c>
      <c r="BX70" s="275"/>
      <c r="BY70" s="111" t="s">
        <v>788</v>
      </c>
    </row>
    <row r="71" spans="1:77" x14ac:dyDescent="0.15">
      <c r="A71" s="27"/>
      <c r="B71" s="28">
        <v>43034</v>
      </c>
      <c r="C71" s="29" t="s">
        <v>530</v>
      </c>
      <c r="D71" s="30" t="s">
        <v>44</v>
      </c>
      <c r="E71" s="30"/>
      <c r="F71" s="30" t="s">
        <v>220</v>
      </c>
      <c r="G71" s="31">
        <v>42605</v>
      </c>
      <c r="H71" s="112" t="s">
        <v>387</v>
      </c>
      <c r="I71" s="112" t="s">
        <v>390</v>
      </c>
      <c r="J71" s="32"/>
      <c r="K71" s="178" t="s">
        <v>682</v>
      </c>
      <c r="L71" s="178" t="s">
        <v>683</v>
      </c>
      <c r="M71" s="218">
        <v>115</v>
      </c>
      <c r="N71" s="219">
        <v>23</v>
      </c>
      <c r="O71" s="30"/>
      <c r="P71" s="30"/>
      <c r="Q71" s="180"/>
      <c r="R71" s="30"/>
      <c r="S71" s="180"/>
      <c r="T71" s="30"/>
      <c r="U71" s="30"/>
      <c r="V71" s="180"/>
      <c r="W71" s="180">
        <v>18</v>
      </c>
      <c r="X71" s="30"/>
      <c r="Y71" s="30"/>
      <c r="Z71" s="30"/>
      <c r="AA71" s="30"/>
      <c r="AB71" s="30"/>
      <c r="AC71" s="30"/>
      <c r="AD71" s="30"/>
      <c r="AE71" s="180"/>
      <c r="AF71" s="180"/>
      <c r="AG71" s="30"/>
      <c r="AH71" s="30"/>
      <c r="AI71" s="180"/>
      <c r="AJ71" s="30"/>
      <c r="AK71" s="30"/>
      <c r="AL71" s="30"/>
      <c r="AM71" s="30"/>
      <c r="AN71" s="180"/>
      <c r="AO71" s="30"/>
      <c r="AP71" s="180"/>
      <c r="AQ71" s="30" t="s">
        <v>565</v>
      </c>
      <c r="AR71" s="32" t="s">
        <v>390</v>
      </c>
      <c r="AS71" s="32"/>
      <c r="AT71" s="32"/>
      <c r="AU71" s="112" t="s">
        <v>444</v>
      </c>
      <c r="AV71" s="32">
        <v>6</v>
      </c>
      <c r="AW71" s="32"/>
      <c r="AX71" s="32"/>
      <c r="AY71" s="32"/>
      <c r="AZ71" s="112" t="s">
        <v>390</v>
      </c>
      <c r="BA71" s="30"/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/>
      <c r="BM71" s="32" t="s">
        <v>390</v>
      </c>
      <c r="BN71" s="32"/>
      <c r="BO71" s="32" t="s">
        <v>390</v>
      </c>
      <c r="BP71" s="32"/>
      <c r="BQ71" s="32"/>
      <c r="BR71" s="32"/>
      <c r="BS71" s="30"/>
      <c r="BT71" s="56"/>
      <c r="BU71" s="32"/>
      <c r="BV71" s="32" t="s">
        <v>390</v>
      </c>
      <c r="BW71" s="30">
        <v>1</v>
      </c>
      <c r="BX71" s="274"/>
      <c r="BY71" t="s">
        <v>690</v>
      </c>
    </row>
    <row r="72" spans="1:77" x14ac:dyDescent="0.15">
      <c r="A72" s="27"/>
      <c r="B72" s="28">
        <v>43034</v>
      </c>
      <c r="C72" s="29" t="s">
        <v>530</v>
      </c>
      <c r="D72" s="30" t="s">
        <v>44</v>
      </c>
      <c r="E72" s="30"/>
      <c r="F72" s="30" t="s">
        <v>220</v>
      </c>
      <c r="G72" s="31">
        <v>42587</v>
      </c>
      <c r="H72" s="32" t="s">
        <v>387</v>
      </c>
      <c r="I72" s="32" t="s">
        <v>390</v>
      </c>
      <c r="J72" s="32"/>
      <c r="K72" s="30" t="s">
        <v>562</v>
      </c>
      <c r="L72" s="30" t="s">
        <v>628</v>
      </c>
      <c r="M72" s="289">
        <v>102.34545454545453</v>
      </c>
      <c r="N72" s="289">
        <v>22.818181818181817</v>
      </c>
      <c r="O72" s="30"/>
      <c r="P72" s="30"/>
      <c r="Q72" s="180"/>
      <c r="R72" s="30"/>
      <c r="S72" s="180"/>
      <c r="T72" s="30"/>
      <c r="U72" s="30"/>
      <c r="V72" s="180"/>
      <c r="W72" s="289">
        <v>18.36363636363636</v>
      </c>
      <c r="X72" s="30"/>
      <c r="Y72" s="30"/>
      <c r="Z72" s="30"/>
      <c r="AA72" s="30"/>
      <c r="AB72" s="30"/>
      <c r="AC72" s="30"/>
      <c r="AD72" s="30"/>
      <c r="AE72" s="180"/>
      <c r="AF72" s="180"/>
      <c r="AG72" s="30"/>
      <c r="AH72" s="30"/>
      <c r="AI72" s="180"/>
      <c r="AJ72" s="30"/>
      <c r="AK72" s="30"/>
      <c r="AL72" s="30"/>
      <c r="AM72" s="30"/>
      <c r="AN72" s="180"/>
      <c r="AO72" s="30"/>
      <c r="AP72" s="180"/>
      <c r="AQ72" s="30" t="s">
        <v>565</v>
      </c>
      <c r="AR72" s="32" t="s">
        <v>390</v>
      </c>
      <c r="AS72" s="32"/>
      <c r="AT72" s="32"/>
      <c r="AU72" s="32" t="s">
        <v>444</v>
      </c>
      <c r="AV72" s="32">
        <v>4</v>
      </c>
      <c r="AW72" s="32"/>
      <c r="AX72" s="32"/>
      <c r="AY72" s="32"/>
      <c r="AZ72" s="32" t="s">
        <v>390</v>
      </c>
      <c r="BA72" s="30"/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  <c r="BJ72" s="32">
        <v>0</v>
      </c>
      <c r="BK72" s="32">
        <v>0</v>
      </c>
      <c r="BL72" s="32"/>
      <c r="BM72" s="32" t="s">
        <v>390</v>
      </c>
      <c r="BN72" s="32">
        <v>12</v>
      </c>
      <c r="BO72" s="32" t="s">
        <v>390</v>
      </c>
      <c r="BP72" s="32"/>
      <c r="BQ72" s="32"/>
      <c r="BR72" s="32"/>
      <c r="BS72" s="30"/>
      <c r="BT72" s="56"/>
      <c r="BU72" s="32"/>
      <c r="BV72" s="32" t="s">
        <v>390</v>
      </c>
      <c r="BW72" s="30"/>
      <c r="BY72" t="s">
        <v>710</v>
      </c>
    </row>
    <row r="73" spans="1:77" x14ac:dyDescent="0.15">
      <c r="A73" s="27"/>
      <c r="B73" s="28">
        <v>43034</v>
      </c>
      <c r="C73" s="29" t="s">
        <v>530</v>
      </c>
      <c r="D73" s="30" t="s">
        <v>44</v>
      </c>
      <c r="E73" s="30"/>
      <c r="F73" s="178" t="s">
        <v>220</v>
      </c>
      <c r="G73" s="31">
        <v>42978</v>
      </c>
      <c r="H73" s="112" t="s">
        <v>387</v>
      </c>
      <c r="I73" s="112" t="s">
        <v>390</v>
      </c>
      <c r="J73" s="112"/>
      <c r="K73" s="178" t="s">
        <v>700</v>
      </c>
      <c r="L73" s="178" t="s">
        <v>701</v>
      </c>
      <c r="M73" s="217">
        <v>111.19090909090909</v>
      </c>
      <c r="N73" s="217">
        <v>53.854545454545452</v>
      </c>
      <c r="O73" s="30"/>
      <c r="P73" s="30"/>
      <c r="Q73" s="180"/>
      <c r="R73" s="30"/>
      <c r="S73" s="180"/>
      <c r="T73" s="30"/>
      <c r="U73" s="30"/>
      <c r="V73" s="180"/>
      <c r="W73" s="217">
        <v>20.372727272727271</v>
      </c>
      <c r="X73" s="30"/>
      <c r="Y73" s="30"/>
      <c r="Z73" s="30"/>
      <c r="AA73" s="30"/>
      <c r="AB73" s="30"/>
      <c r="AC73" s="30"/>
      <c r="AD73" s="30"/>
      <c r="AE73" s="180"/>
      <c r="AF73" s="180"/>
      <c r="AG73" s="30"/>
      <c r="AH73" s="30"/>
      <c r="AI73" s="180"/>
      <c r="AJ73" s="30"/>
      <c r="AK73" s="30"/>
      <c r="AL73" s="30"/>
      <c r="AM73" s="30"/>
      <c r="AN73" s="180"/>
      <c r="AO73" s="30"/>
      <c r="AP73" s="180"/>
      <c r="AQ73" s="30" t="s">
        <v>565</v>
      </c>
      <c r="AR73" s="112" t="s">
        <v>390</v>
      </c>
      <c r="AS73" s="32"/>
      <c r="AT73" s="32"/>
      <c r="AU73" s="112" t="s">
        <v>444</v>
      </c>
      <c r="AV73" s="32">
        <v>7</v>
      </c>
      <c r="AW73" s="32"/>
      <c r="AX73" s="32"/>
      <c r="AY73" s="32"/>
      <c r="AZ73" s="112" t="s">
        <v>534</v>
      </c>
      <c r="BA73" s="30"/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/>
      <c r="BM73" s="112" t="s">
        <v>390</v>
      </c>
      <c r="BN73" s="32"/>
      <c r="BO73" s="112" t="s">
        <v>390</v>
      </c>
      <c r="BP73" s="292"/>
      <c r="BQ73" s="32"/>
      <c r="BR73" s="32"/>
      <c r="BS73" s="30"/>
      <c r="BT73" s="56"/>
      <c r="BU73" s="32"/>
      <c r="BV73" s="112" t="s">
        <v>390</v>
      </c>
      <c r="BW73" s="30"/>
      <c r="BX73" s="275"/>
      <c r="BY73" s="290" t="s">
        <v>804</v>
      </c>
    </row>
    <row r="74" spans="1:77" x14ac:dyDescent="0.15">
      <c r="A74" s="27"/>
      <c r="B74" s="28">
        <v>43034</v>
      </c>
      <c r="C74" s="29" t="s">
        <v>530</v>
      </c>
      <c r="D74" s="30" t="s">
        <v>44</v>
      </c>
      <c r="E74" s="30"/>
      <c r="F74" s="178" t="s">
        <v>220</v>
      </c>
      <c r="G74" s="31">
        <v>43024</v>
      </c>
      <c r="H74" s="112" t="s">
        <v>387</v>
      </c>
      <c r="I74" s="112" t="s">
        <v>390</v>
      </c>
      <c r="J74" s="32"/>
      <c r="K74" s="178" t="s">
        <v>676</v>
      </c>
      <c r="L74" s="178" t="s">
        <v>811</v>
      </c>
      <c r="M74" s="217">
        <v>89.999999999999986</v>
      </c>
      <c r="N74" s="217">
        <v>20.909090909090907</v>
      </c>
      <c r="O74" s="30"/>
      <c r="P74" s="30"/>
      <c r="Q74" s="180"/>
      <c r="R74" s="30"/>
      <c r="S74" s="180"/>
      <c r="T74" s="30"/>
      <c r="U74" s="30"/>
      <c r="V74" s="180"/>
      <c r="W74" s="217">
        <v>12.727272727272727</v>
      </c>
      <c r="X74" s="30"/>
      <c r="Y74" s="30"/>
      <c r="Z74" s="30"/>
      <c r="AA74" s="30"/>
      <c r="AB74" s="30"/>
      <c r="AC74" s="30"/>
      <c r="AD74" s="30"/>
      <c r="AE74" s="180"/>
      <c r="AF74" s="180"/>
      <c r="AG74" s="30"/>
      <c r="AH74" s="30"/>
      <c r="AI74" s="180"/>
      <c r="AJ74" s="30"/>
      <c r="AK74" s="30"/>
      <c r="AL74" s="30"/>
      <c r="AM74" s="30"/>
      <c r="AN74" s="180"/>
      <c r="AO74" s="30"/>
      <c r="AP74" s="180"/>
      <c r="AQ74" s="30" t="s">
        <v>565</v>
      </c>
      <c r="AR74" s="112" t="s">
        <v>390</v>
      </c>
      <c r="AS74" s="32"/>
      <c r="AT74" s="32"/>
      <c r="AU74" s="112" t="s">
        <v>444</v>
      </c>
      <c r="AV74" s="32">
        <v>6</v>
      </c>
      <c r="AW74" s="32"/>
      <c r="AX74" s="32"/>
      <c r="AY74" s="32"/>
      <c r="AZ74" s="112" t="s">
        <v>390</v>
      </c>
      <c r="BA74" s="30"/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/>
      <c r="BM74" s="112" t="s">
        <v>390</v>
      </c>
      <c r="BN74" s="32"/>
      <c r="BO74" s="112" t="s">
        <v>390</v>
      </c>
      <c r="BP74" s="292"/>
      <c r="BQ74" s="32"/>
      <c r="BR74" s="32"/>
      <c r="BS74" s="30"/>
      <c r="BT74" s="56"/>
      <c r="BU74" s="32"/>
      <c r="BV74" s="112" t="s">
        <v>390</v>
      </c>
      <c r="BW74" s="30">
        <v>1</v>
      </c>
      <c r="BX74" s="275"/>
      <c r="BY74" s="111" t="s">
        <v>812</v>
      </c>
    </row>
  </sheetData>
  <sheetProtection algorithmName="SHA-512" hashValue="lBJPKaMDqfW16B3CpLYA8DazCH0/PkJlKyJe5Emss5v6ZM0GLADvGgfLUKHSSOpIJRWv/eLwy/TUY3udTvYySA==" saltValue="QQm3cerZBjgFSGjZ3OXKug==" spinCount="100000" sheet="1" objects="1" scenarios="1"/>
  <phoneticPr fontId="3" type="noConversion"/>
  <hyperlinks>
    <hyperlink ref="BY11" r:id="rId1" xr:uid="{2971D094-710A-B04D-B765-E20A2FA51071}"/>
    <hyperlink ref="BY73" r:id="rId2" xr:uid="{8B3CE702-55BF-454B-BDC2-4828D0A11370}"/>
  </hyperlinks>
  <pageMargins left="0.75" right="0.75" top="1" bottom="1" header="0.5" footer="0.5"/>
  <pageSetup paperSize="9" orientation="portrait" horizontalDpi="0" verticalDpi="0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32C6C-B41F-F04E-B736-47EB8A25F5BF}">
  <sheetPr codeName="Sheet43"/>
  <dimension ref="A1:BZ4"/>
  <sheetViews>
    <sheetView workbookViewId="0">
      <selection activeCell="L8" sqref="L8:N9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43036</v>
      </c>
      <c r="C2" s="29" t="s">
        <v>530</v>
      </c>
      <c r="D2" s="30" t="s">
        <v>45</v>
      </c>
      <c r="E2" s="30"/>
      <c r="F2" s="30" t="s">
        <v>531</v>
      </c>
      <c r="G2" s="31">
        <v>42917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307">
        <v>121.03636363636362</v>
      </c>
      <c r="N2" s="307">
        <v>22.554545454545451</v>
      </c>
      <c r="O2" s="303"/>
      <c r="P2" s="303"/>
      <c r="Q2" s="308"/>
      <c r="R2" s="303"/>
      <c r="S2" s="308"/>
      <c r="T2" s="303"/>
      <c r="U2" s="303"/>
      <c r="V2" s="308"/>
      <c r="W2" s="308"/>
      <c r="X2" s="303"/>
      <c r="Y2" s="303"/>
      <c r="Z2" s="303"/>
      <c r="AA2" s="303"/>
      <c r="AB2" s="303"/>
      <c r="AC2" s="303"/>
      <c r="AD2" s="303"/>
      <c r="AE2" s="308"/>
      <c r="AF2" s="308"/>
      <c r="AG2" s="303"/>
      <c r="AH2" s="303"/>
      <c r="AI2" s="308"/>
      <c r="AJ2" s="303"/>
      <c r="AK2" s="303"/>
      <c r="AL2" s="303"/>
      <c r="AM2" s="303"/>
      <c r="AN2" s="308"/>
      <c r="AO2" s="309"/>
      <c r="AP2" s="308"/>
      <c r="AQ2" s="30" t="s">
        <v>533</v>
      </c>
      <c r="AR2" s="32" t="s">
        <v>390</v>
      </c>
      <c r="AS2" s="32"/>
      <c r="AT2" s="32"/>
      <c r="AU2" s="32"/>
      <c r="AV2" s="32"/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818</v>
      </c>
      <c r="BZ2" t="s">
        <v>432</v>
      </c>
    </row>
    <row r="3" spans="1:78" x14ac:dyDescent="0.15">
      <c r="A3" s="27">
        <v>643</v>
      </c>
      <c r="B3" s="28">
        <v>43036</v>
      </c>
      <c r="C3" s="29" t="s">
        <v>530</v>
      </c>
      <c r="D3" s="30" t="s">
        <v>45</v>
      </c>
      <c r="E3" s="30"/>
      <c r="F3" s="30" t="s">
        <v>535</v>
      </c>
      <c r="G3" s="31">
        <v>42917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307">
        <v>121.03636363636362</v>
      </c>
      <c r="N3" s="307">
        <v>22.554545454545451</v>
      </c>
      <c r="O3" s="303"/>
      <c r="P3" s="303"/>
      <c r="Q3" s="308"/>
      <c r="R3" s="303"/>
      <c r="S3" s="308"/>
      <c r="T3" s="303"/>
      <c r="U3" s="303"/>
      <c r="V3" s="308"/>
      <c r="W3" s="308"/>
      <c r="X3" s="303"/>
      <c r="Y3" s="303"/>
      <c r="Z3" s="303"/>
      <c r="AA3" s="303"/>
      <c r="AB3" s="303"/>
      <c r="AC3" s="303"/>
      <c r="AD3" s="303"/>
      <c r="AE3" s="308"/>
      <c r="AF3" s="307">
        <v>13.027272727272726</v>
      </c>
      <c r="AG3" s="303"/>
      <c r="AH3" s="303"/>
      <c r="AI3" s="308"/>
      <c r="AJ3" s="303"/>
      <c r="AK3" s="303"/>
      <c r="AL3" s="303"/>
      <c r="AM3" s="303"/>
      <c r="AN3" s="308"/>
      <c r="AO3" s="309"/>
      <c r="AP3" s="308"/>
      <c r="AQ3" s="30" t="s">
        <v>536</v>
      </c>
      <c r="AR3" s="32" t="s">
        <v>390</v>
      </c>
      <c r="AS3" s="176"/>
      <c r="AT3" s="32"/>
      <c r="AU3" s="32"/>
      <c r="AV3" s="32"/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819</v>
      </c>
      <c r="BZ3" t="s">
        <v>432</v>
      </c>
    </row>
    <row r="4" spans="1:78" x14ac:dyDescent="0.15">
      <c r="A4" s="27">
        <v>649</v>
      </c>
      <c r="B4" s="28">
        <v>43036</v>
      </c>
      <c r="C4" s="29" t="s">
        <v>530</v>
      </c>
      <c r="D4" s="30" t="s">
        <v>45</v>
      </c>
      <c r="E4" s="30"/>
      <c r="F4" s="30" t="s">
        <v>537</v>
      </c>
      <c r="G4" s="31">
        <v>42917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307">
        <v>110.11818181818181</v>
      </c>
      <c r="N4" s="307">
        <v>54.463636363636354</v>
      </c>
      <c r="O4" s="303"/>
      <c r="P4" s="303"/>
      <c r="Q4" s="308"/>
      <c r="R4" s="303"/>
      <c r="S4" s="308"/>
      <c r="T4" s="303"/>
      <c r="U4" s="303"/>
      <c r="V4" s="307">
        <v>20.763636363636362</v>
      </c>
      <c r="W4" s="307">
        <v>20.763636363636362</v>
      </c>
      <c r="X4" s="303"/>
      <c r="Y4" s="303"/>
      <c r="Z4" s="303"/>
      <c r="AA4" s="303"/>
      <c r="AB4" s="303"/>
      <c r="AC4" s="303"/>
      <c r="AD4" s="303"/>
      <c r="AE4" s="307">
        <v>20.763636363636362</v>
      </c>
      <c r="AF4" s="308"/>
      <c r="AG4" s="303"/>
      <c r="AH4" s="303"/>
      <c r="AI4" s="308"/>
      <c r="AJ4" s="303"/>
      <c r="AK4" s="303"/>
      <c r="AL4" s="303"/>
      <c r="AM4" s="303"/>
      <c r="AN4" s="308"/>
      <c r="AO4" s="309"/>
      <c r="AP4" s="308"/>
      <c r="AQ4" s="30" t="s">
        <v>538</v>
      </c>
      <c r="AR4" s="32" t="s">
        <v>387</v>
      </c>
      <c r="AS4" s="32" t="s">
        <v>539</v>
      </c>
      <c r="AT4" s="32">
        <v>3</v>
      </c>
      <c r="AU4" s="32"/>
      <c r="AV4" s="32"/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820</v>
      </c>
      <c r="BZ4" t="s">
        <v>432</v>
      </c>
    </row>
  </sheetData>
  <sheetProtection algorithmName="SHA-512" hashValue="MueiIcTFDgjne6NI4i4PcWPHD36pViqnph+Q6mFRUy9gM7r4Zeidy9BK5d9rAfbK6IDi5hAFyqu22BuePErMfQ==" saltValue="nDmoS2jNrijibBDGSwQBEw==" spinCount="100000" sheet="1" objects="1" scenarios="1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4E896-48DF-DF41-9325-0E8D6CE2C800}">
  <sheetPr codeName="Sheet39"/>
  <dimension ref="A1:BY68"/>
  <sheetViews>
    <sheetView zoomScaleNormal="100" zoomScalePageLayoutView="120" workbookViewId="0">
      <pane ySplit="1" topLeftCell="A2" activePane="bottomLeft" state="frozen"/>
      <selection activeCell="B2" sqref="B2"/>
      <selection pane="bottomLeft" activeCell="B2" sqref="B2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27">
        <v>4232</v>
      </c>
      <c r="B2" s="28">
        <v>42831</v>
      </c>
      <c r="C2" s="29" t="s">
        <v>530</v>
      </c>
      <c r="D2" s="30" t="s">
        <v>44</v>
      </c>
      <c r="E2" s="30"/>
      <c r="F2" s="30" t="s">
        <v>531</v>
      </c>
      <c r="G2" s="31">
        <v>42825</v>
      </c>
      <c r="H2" s="32" t="s">
        <v>387</v>
      </c>
      <c r="I2" s="32" t="s">
        <v>390</v>
      </c>
      <c r="J2" s="32"/>
      <c r="K2" s="30" t="s">
        <v>298</v>
      </c>
      <c r="L2" s="30" t="s">
        <v>540</v>
      </c>
      <c r="M2" s="216">
        <v>109.01818181818182</v>
      </c>
      <c r="N2" s="216">
        <v>19.209090909090907</v>
      </c>
      <c r="O2" s="30" t="s">
        <v>453</v>
      </c>
      <c r="P2" s="30">
        <v>5000</v>
      </c>
      <c r="Q2" s="180">
        <v>19.209090909090907</v>
      </c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 t="s">
        <v>444</v>
      </c>
      <c r="AV2" s="32">
        <v>6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>
        <v>12</v>
      </c>
      <c r="BO2" s="32" t="s">
        <v>390</v>
      </c>
      <c r="BP2" s="32"/>
      <c r="BQ2" s="32">
        <v>12</v>
      </c>
      <c r="BR2" s="32"/>
      <c r="BS2" s="56"/>
      <c r="BT2" s="56"/>
      <c r="BU2" s="56"/>
      <c r="BV2" s="32" t="s">
        <v>390</v>
      </c>
      <c r="BW2" s="30"/>
      <c r="BX2" s="111"/>
      <c r="BY2" t="s">
        <v>609</v>
      </c>
    </row>
    <row r="3" spans="1:77" x14ac:dyDescent="0.15">
      <c r="A3" s="27">
        <v>5779</v>
      </c>
      <c r="B3" s="28">
        <v>42831</v>
      </c>
      <c r="C3" s="195" t="s">
        <v>530</v>
      </c>
      <c r="D3" s="30" t="s">
        <v>44</v>
      </c>
      <c r="E3" s="196"/>
      <c r="F3" s="196" t="s">
        <v>531</v>
      </c>
      <c r="G3" s="31">
        <v>42643</v>
      </c>
      <c r="H3" s="197" t="s">
        <v>387</v>
      </c>
      <c r="I3" s="197" t="s">
        <v>390</v>
      </c>
      <c r="J3" s="197"/>
      <c r="K3" s="196" t="s">
        <v>300</v>
      </c>
      <c r="L3" s="30" t="s">
        <v>545</v>
      </c>
      <c r="M3" s="180">
        <v>129.49999999999997</v>
      </c>
      <c r="N3" s="180">
        <v>24.418181818181814</v>
      </c>
      <c r="O3" s="30"/>
      <c r="P3" s="30"/>
      <c r="Q3" s="180"/>
      <c r="R3" s="196"/>
      <c r="S3" s="219"/>
      <c r="T3" s="196"/>
      <c r="U3" s="196"/>
      <c r="V3" s="219"/>
      <c r="W3" s="219"/>
      <c r="X3" s="196"/>
      <c r="Y3" s="196"/>
      <c r="Z3" s="196"/>
      <c r="AA3" s="196"/>
      <c r="AB3" s="196"/>
      <c r="AC3" s="196"/>
      <c r="AD3" s="196"/>
      <c r="AE3" s="219"/>
      <c r="AF3" s="219"/>
      <c r="AG3" s="196"/>
      <c r="AH3" s="196"/>
      <c r="AI3" s="219"/>
      <c r="AJ3" s="196"/>
      <c r="AK3" s="196"/>
      <c r="AL3" s="196"/>
      <c r="AM3" s="196"/>
      <c r="AN3" s="219"/>
      <c r="AO3" s="196"/>
      <c r="AP3" s="219"/>
      <c r="AQ3" s="196" t="s">
        <v>533</v>
      </c>
      <c r="AR3" s="197" t="s">
        <v>390</v>
      </c>
      <c r="AS3" s="197"/>
      <c r="AT3" s="197"/>
      <c r="AU3" s="197" t="s">
        <v>444</v>
      </c>
      <c r="AV3" s="197">
        <v>10.199999999999999</v>
      </c>
      <c r="AW3" s="197"/>
      <c r="AX3" s="197"/>
      <c r="AY3" s="197"/>
      <c r="AZ3" s="32" t="s">
        <v>534</v>
      </c>
      <c r="BA3" s="30"/>
      <c r="BB3" s="32">
        <v>0</v>
      </c>
      <c r="BC3" s="32">
        <v>0</v>
      </c>
      <c r="BD3" s="32">
        <v>7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/>
      <c r="BT3" s="30"/>
      <c r="BU3" s="32"/>
      <c r="BV3" s="32" t="s">
        <v>390</v>
      </c>
      <c r="BW3" s="30"/>
      <c r="BX3" s="111"/>
      <c r="BY3" t="s">
        <v>612</v>
      </c>
    </row>
    <row r="4" spans="1:77" x14ac:dyDescent="0.15">
      <c r="A4" s="27">
        <v>5259</v>
      </c>
      <c r="B4" s="28">
        <v>42831</v>
      </c>
      <c r="C4" s="29" t="s">
        <v>530</v>
      </c>
      <c r="D4" s="30" t="s">
        <v>44</v>
      </c>
      <c r="E4" s="30"/>
      <c r="F4" s="30" t="s">
        <v>531</v>
      </c>
      <c r="G4" s="31">
        <v>42735</v>
      </c>
      <c r="H4" s="32" t="s">
        <v>387</v>
      </c>
      <c r="I4" s="32" t="s">
        <v>390</v>
      </c>
      <c r="J4" s="32"/>
      <c r="K4" s="30" t="s">
        <v>301</v>
      </c>
      <c r="L4" s="30" t="s">
        <v>547</v>
      </c>
      <c r="M4" s="180">
        <v>114.99999999999999</v>
      </c>
      <c r="N4" s="180">
        <v>24.081818181818178</v>
      </c>
      <c r="O4" s="30"/>
      <c r="P4" s="30"/>
      <c r="Q4" s="180"/>
      <c r="R4" s="30"/>
      <c r="S4" s="180"/>
      <c r="T4" s="30"/>
      <c r="U4" s="30"/>
      <c r="V4" s="180"/>
      <c r="W4" s="180"/>
      <c r="X4" s="30"/>
      <c r="Y4" s="30"/>
      <c r="Z4" s="30"/>
      <c r="AA4" s="30"/>
      <c r="AB4" s="30"/>
      <c r="AC4" s="30"/>
      <c r="AD4" s="30"/>
      <c r="AE4" s="180"/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533</v>
      </c>
      <c r="AR4" s="32" t="s">
        <v>390</v>
      </c>
      <c r="AS4" s="32"/>
      <c r="AT4" s="32"/>
      <c r="AU4" s="32" t="s">
        <v>444</v>
      </c>
      <c r="AV4" s="32">
        <v>9.35</v>
      </c>
      <c r="AW4" s="32"/>
      <c r="AX4" s="32"/>
      <c r="AY4" s="32"/>
      <c r="AZ4" s="32" t="s">
        <v>534</v>
      </c>
      <c r="BA4" s="30"/>
      <c r="BB4" s="32">
        <v>13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>
        <v>12</v>
      </c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/>
      <c r="BY4" t="s">
        <v>613</v>
      </c>
    </row>
    <row r="5" spans="1:77" x14ac:dyDescent="0.15">
      <c r="A5" s="27">
        <v>5421</v>
      </c>
      <c r="B5" s="28">
        <v>42831</v>
      </c>
      <c r="C5" s="29" t="s">
        <v>530</v>
      </c>
      <c r="D5" s="30" t="s">
        <v>44</v>
      </c>
      <c r="E5" s="30"/>
      <c r="F5" s="30" t="s">
        <v>531</v>
      </c>
      <c r="G5" s="31">
        <v>42735</v>
      </c>
      <c r="H5" s="32" t="s">
        <v>387</v>
      </c>
      <c r="I5" s="32" t="s">
        <v>390</v>
      </c>
      <c r="J5" s="32"/>
      <c r="K5" s="30" t="s">
        <v>302</v>
      </c>
      <c r="L5" s="30" t="s">
        <v>548</v>
      </c>
      <c r="M5" s="180">
        <v>116.61818181818181</v>
      </c>
      <c r="N5" s="180">
        <v>24.054545454545455</v>
      </c>
      <c r="O5" s="30"/>
      <c r="P5" s="30"/>
      <c r="Q5" s="180"/>
      <c r="R5" s="30"/>
      <c r="S5" s="180"/>
      <c r="T5" s="30"/>
      <c r="U5" s="30"/>
      <c r="V5" s="180"/>
      <c r="W5" s="180"/>
      <c r="X5" s="30"/>
      <c r="Y5" s="30"/>
      <c r="Z5" s="30"/>
      <c r="AA5" s="30"/>
      <c r="AB5" s="30"/>
      <c r="AC5" s="30"/>
      <c r="AD5" s="30"/>
      <c r="AE5" s="180"/>
      <c r="AF5" s="180"/>
      <c r="AG5" s="30"/>
      <c r="AH5" s="30"/>
      <c r="AI5" s="180"/>
      <c r="AJ5" s="30"/>
      <c r="AK5" s="30"/>
      <c r="AL5" s="30"/>
      <c r="AM5" s="30"/>
      <c r="AN5" s="180"/>
      <c r="AO5" s="30"/>
      <c r="AP5" s="180"/>
      <c r="AQ5" t="s">
        <v>533</v>
      </c>
      <c r="AR5" s="32" t="s">
        <v>390</v>
      </c>
      <c r="AS5" s="32"/>
      <c r="AT5" s="32"/>
      <c r="AU5" s="32" t="s">
        <v>444</v>
      </c>
      <c r="AV5" s="32">
        <v>6</v>
      </c>
      <c r="AW5" s="32"/>
      <c r="AX5" s="32"/>
      <c r="AY5" s="32"/>
      <c r="AZ5" s="32" t="s">
        <v>534</v>
      </c>
      <c r="BA5" s="30"/>
      <c r="BB5" s="32">
        <v>0</v>
      </c>
      <c r="BC5" s="32">
        <v>13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56"/>
      <c r="BX5" s="111"/>
      <c r="BY5" t="s">
        <v>691</v>
      </c>
    </row>
    <row r="6" spans="1:77" x14ac:dyDescent="0.15">
      <c r="A6" s="27"/>
      <c r="B6" s="28">
        <v>42831</v>
      </c>
      <c r="C6" s="29" t="s">
        <v>530</v>
      </c>
      <c r="D6" s="30" t="s">
        <v>44</v>
      </c>
      <c r="E6" s="30"/>
      <c r="F6" s="30" t="s">
        <v>531</v>
      </c>
      <c r="G6" s="31">
        <v>42825</v>
      </c>
      <c r="H6" s="32" t="s">
        <v>387</v>
      </c>
      <c r="I6" s="32" t="s">
        <v>390</v>
      </c>
      <c r="J6" s="32"/>
      <c r="K6" s="30" t="s">
        <v>303</v>
      </c>
      <c r="L6" s="30" t="s">
        <v>615</v>
      </c>
      <c r="M6" s="180">
        <v>115.75454545454545</v>
      </c>
      <c r="N6" s="180">
        <v>20.390909090909091</v>
      </c>
      <c r="O6" s="30"/>
      <c r="P6" s="30"/>
      <c r="Q6" s="180"/>
      <c r="R6" s="30"/>
      <c r="S6" s="180"/>
      <c r="T6" s="30"/>
      <c r="U6" s="30"/>
      <c r="V6" s="180"/>
      <c r="W6" s="180"/>
      <c r="X6" s="30"/>
      <c r="Y6" s="30"/>
      <c r="Z6" s="30"/>
      <c r="AA6" s="30"/>
      <c r="AB6" s="30"/>
      <c r="AC6" s="30"/>
      <c r="AD6" s="30"/>
      <c r="AE6" s="180"/>
      <c r="AF6" s="180"/>
      <c r="AG6" s="30"/>
      <c r="AH6" s="30"/>
      <c r="AI6" s="180"/>
      <c r="AJ6" s="30"/>
      <c r="AK6" s="30"/>
      <c r="AL6" s="30"/>
      <c r="AM6" s="30"/>
      <c r="AN6" s="180"/>
      <c r="AO6" s="30"/>
      <c r="AP6" s="180"/>
      <c r="AQ6" s="30" t="s">
        <v>533</v>
      </c>
      <c r="AR6" s="32" t="s">
        <v>390</v>
      </c>
      <c r="AS6" s="32"/>
      <c r="AT6" s="32"/>
      <c r="AU6" s="32" t="s">
        <v>444</v>
      </c>
      <c r="AV6" s="32">
        <v>6</v>
      </c>
      <c r="AW6" s="32"/>
      <c r="AX6" s="32"/>
      <c r="AY6" s="32"/>
      <c r="AZ6" s="32" t="s">
        <v>534</v>
      </c>
      <c r="BA6" s="30"/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>
        <v>12</v>
      </c>
      <c r="BR6" s="32"/>
      <c r="BS6" s="56"/>
      <c r="BT6" s="56"/>
      <c r="BU6" s="32"/>
      <c r="BV6" s="32" t="s">
        <v>390</v>
      </c>
      <c r="BW6" s="30"/>
      <c r="BY6" t="s">
        <v>711</v>
      </c>
    </row>
    <row r="7" spans="1:77" x14ac:dyDescent="0.15">
      <c r="A7" s="27">
        <v>5614</v>
      </c>
      <c r="B7" s="28">
        <v>42831</v>
      </c>
      <c r="C7" s="29" t="s">
        <v>530</v>
      </c>
      <c r="D7" s="30" t="s">
        <v>44</v>
      </c>
      <c r="E7" s="30"/>
      <c r="F7" s="30" t="s">
        <v>531</v>
      </c>
      <c r="G7" s="31">
        <v>42551</v>
      </c>
      <c r="H7" s="32" t="s">
        <v>387</v>
      </c>
      <c r="I7" s="32" t="s">
        <v>390</v>
      </c>
      <c r="J7" s="32"/>
      <c r="K7" s="30" t="s">
        <v>48</v>
      </c>
      <c r="L7" s="178" t="s">
        <v>550</v>
      </c>
      <c r="M7" s="180">
        <v>144.79999999999998</v>
      </c>
      <c r="N7" s="180">
        <v>20.818181818181817</v>
      </c>
      <c r="O7" s="30"/>
      <c r="P7" s="30"/>
      <c r="Q7" s="180"/>
      <c r="R7" s="30"/>
      <c r="S7" s="180"/>
      <c r="T7" s="30"/>
      <c r="U7" s="3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30"/>
      <c r="AH7" s="30"/>
      <c r="AI7" s="180"/>
      <c r="AJ7" s="30"/>
      <c r="AK7" s="30"/>
      <c r="AL7" s="30"/>
      <c r="AM7" s="30"/>
      <c r="AN7" s="180"/>
      <c r="AO7" s="30"/>
      <c r="AP7" s="180"/>
      <c r="AQ7" s="30" t="s">
        <v>533</v>
      </c>
      <c r="AR7" s="32" t="s">
        <v>390</v>
      </c>
      <c r="AS7" s="32"/>
      <c r="AT7" s="32"/>
      <c r="AU7" s="32" t="s">
        <v>444</v>
      </c>
      <c r="AV7" s="32">
        <v>6</v>
      </c>
      <c r="AW7" s="32"/>
      <c r="AX7" s="32"/>
      <c r="AY7" s="32"/>
      <c r="AZ7" s="32" t="s">
        <v>534</v>
      </c>
      <c r="BA7" s="30"/>
      <c r="BB7" s="32">
        <v>0</v>
      </c>
      <c r="BC7" s="32">
        <v>0</v>
      </c>
      <c r="BD7" s="32">
        <v>6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/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178">
        <v>1</v>
      </c>
      <c r="BY7" t="s">
        <v>583</v>
      </c>
    </row>
    <row r="8" spans="1:77" x14ac:dyDescent="0.15">
      <c r="A8" s="27">
        <v>4117</v>
      </c>
      <c r="B8" s="28">
        <v>42831</v>
      </c>
      <c r="C8" s="29" t="s">
        <v>530</v>
      </c>
      <c r="D8" s="30" t="s">
        <v>44</v>
      </c>
      <c r="E8" s="30"/>
      <c r="F8" s="30" t="s">
        <v>531</v>
      </c>
      <c r="G8" s="58">
        <v>42614</v>
      </c>
      <c r="H8" s="32" t="s">
        <v>387</v>
      </c>
      <c r="I8" s="32" t="s">
        <v>390</v>
      </c>
      <c r="J8" s="32"/>
      <c r="K8" s="30" t="s">
        <v>49</v>
      </c>
      <c r="L8" s="30" t="s">
        <v>472</v>
      </c>
      <c r="M8" s="216">
        <v>88.181818181818173</v>
      </c>
      <c r="N8" s="180">
        <v>18.18181818181818</v>
      </c>
      <c r="O8" s="30"/>
      <c r="P8" s="30"/>
      <c r="Q8" s="180"/>
      <c r="R8" s="30"/>
      <c r="S8" s="180"/>
      <c r="T8" s="30"/>
      <c r="U8" s="30"/>
      <c r="V8" s="180"/>
      <c r="W8" s="180"/>
      <c r="X8" s="30"/>
      <c r="Y8" s="30"/>
      <c r="Z8" s="30"/>
      <c r="AA8" s="30"/>
      <c r="AB8" s="30"/>
      <c r="AC8" s="30"/>
      <c r="AD8" s="30"/>
      <c r="AE8" s="180"/>
      <c r="AF8" s="180"/>
      <c r="AG8" s="30"/>
      <c r="AH8" s="30"/>
      <c r="AI8" s="180"/>
      <c r="AJ8" s="30"/>
      <c r="AK8" s="30"/>
      <c r="AL8" s="30"/>
      <c r="AM8" s="30"/>
      <c r="AN8" s="180"/>
      <c r="AO8" s="30"/>
      <c r="AP8" s="180"/>
      <c r="AQ8" s="30" t="s">
        <v>533</v>
      </c>
      <c r="AR8" s="32" t="s">
        <v>390</v>
      </c>
      <c r="AS8" s="32"/>
      <c r="AT8" s="32"/>
      <c r="AU8" s="32" t="s">
        <v>444</v>
      </c>
      <c r="AV8" s="32">
        <v>16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222">
        <v>218.07272727272721</v>
      </c>
      <c r="BQ8" s="32"/>
      <c r="BR8" s="177">
        <v>42915</v>
      </c>
      <c r="BS8" s="56"/>
      <c r="BT8" s="56"/>
      <c r="BU8" s="56"/>
      <c r="BV8" s="32" t="s">
        <v>390</v>
      </c>
      <c r="BW8" s="178"/>
      <c r="BX8" t="s">
        <v>616</v>
      </c>
      <c r="BY8" t="s">
        <v>617</v>
      </c>
    </row>
    <row r="9" spans="1:77" x14ac:dyDescent="0.15">
      <c r="A9" s="27"/>
      <c r="B9" s="28">
        <v>42831</v>
      </c>
      <c r="C9" s="29" t="s">
        <v>530</v>
      </c>
      <c r="D9" s="30" t="s">
        <v>44</v>
      </c>
      <c r="E9" s="30"/>
      <c r="F9" s="30" t="s">
        <v>531</v>
      </c>
      <c r="G9" s="31">
        <v>42592</v>
      </c>
      <c r="H9" s="32" t="s">
        <v>387</v>
      </c>
      <c r="I9" s="32" t="s">
        <v>390</v>
      </c>
      <c r="J9" s="32"/>
      <c r="K9" s="30" t="s">
        <v>51</v>
      </c>
      <c r="L9" s="30" t="s">
        <v>618</v>
      </c>
      <c r="M9" s="217">
        <v>114.57272727272726</v>
      </c>
      <c r="N9" s="216">
        <v>24.09090909090909</v>
      </c>
      <c r="O9" s="30"/>
      <c r="P9" s="30"/>
      <c r="Q9" s="180"/>
      <c r="R9" s="30"/>
      <c r="S9" s="180"/>
      <c r="T9" s="30"/>
      <c r="U9" s="30"/>
      <c r="V9" s="180"/>
      <c r="W9" s="180"/>
      <c r="X9" s="30"/>
      <c r="Y9" s="30"/>
      <c r="Z9" s="30"/>
      <c r="AA9" s="30"/>
      <c r="AB9" s="30"/>
      <c r="AC9" s="30"/>
      <c r="AD9" s="30"/>
      <c r="AE9" s="180"/>
      <c r="AF9" s="180"/>
      <c r="AG9" s="30"/>
      <c r="AH9" s="30"/>
      <c r="AI9" s="180"/>
      <c r="AJ9" s="30"/>
      <c r="AK9" s="30"/>
      <c r="AL9" s="30"/>
      <c r="AM9" s="30"/>
      <c r="AN9" s="180"/>
      <c r="AO9" s="30"/>
      <c r="AP9" s="180"/>
      <c r="AQ9" s="30" t="s">
        <v>533</v>
      </c>
      <c r="AR9" s="32" t="s">
        <v>390</v>
      </c>
      <c r="AS9" s="32"/>
      <c r="AT9" s="32"/>
      <c r="AU9" s="32" t="s">
        <v>444</v>
      </c>
      <c r="AV9" s="32">
        <v>10</v>
      </c>
      <c r="AW9" s="32"/>
      <c r="AX9" s="32"/>
      <c r="AY9" s="32"/>
      <c r="AZ9" s="32" t="s">
        <v>390</v>
      </c>
      <c r="BA9" s="30"/>
      <c r="BB9" s="32">
        <v>18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32"/>
      <c r="BQ9" s="32"/>
      <c r="BR9" s="32"/>
      <c r="BS9" s="56"/>
      <c r="BT9" s="56"/>
      <c r="BU9" s="56"/>
      <c r="BV9" s="32" t="s">
        <v>390</v>
      </c>
      <c r="BW9" s="178"/>
      <c r="BX9" s="111"/>
      <c r="BY9" t="s">
        <v>619</v>
      </c>
    </row>
    <row r="10" spans="1:77" x14ac:dyDescent="0.15">
      <c r="A10" s="27">
        <v>6414</v>
      </c>
      <c r="B10" s="28">
        <v>42831</v>
      </c>
      <c r="C10" s="29" t="s">
        <v>530</v>
      </c>
      <c r="D10" s="30" t="s">
        <v>44</v>
      </c>
      <c r="E10" s="30"/>
      <c r="F10" s="30" t="s">
        <v>531</v>
      </c>
      <c r="G10" s="58">
        <v>42808</v>
      </c>
      <c r="H10" s="32" t="s">
        <v>390</v>
      </c>
      <c r="I10" s="32" t="s">
        <v>507</v>
      </c>
      <c r="J10" s="32"/>
      <c r="K10" s="30" t="s">
        <v>423</v>
      </c>
      <c r="L10" s="30" t="s">
        <v>620</v>
      </c>
      <c r="M10" s="289">
        <v>109.99999999999999</v>
      </c>
      <c r="N10" s="289">
        <v>19.190909090909088</v>
      </c>
      <c r="O10" s="30"/>
      <c r="P10" s="30"/>
      <c r="Q10" s="180"/>
      <c r="R10" s="30"/>
      <c r="S10" s="180"/>
      <c r="T10" s="30"/>
      <c r="U10" s="30"/>
      <c r="V10" s="180"/>
      <c r="W10" s="180"/>
      <c r="X10" s="30"/>
      <c r="Y10" s="30"/>
      <c r="Z10" s="30"/>
      <c r="AA10" s="30"/>
      <c r="AB10" s="30"/>
      <c r="AC10" s="30"/>
      <c r="AD10" s="30"/>
      <c r="AE10" s="180"/>
      <c r="AF10" s="180"/>
      <c r="AG10" s="30"/>
      <c r="AH10" s="30"/>
      <c r="AI10" s="180"/>
      <c r="AJ10" s="30"/>
      <c r="AK10" s="30"/>
      <c r="AL10" s="30"/>
      <c r="AM10" s="30"/>
      <c r="AN10" s="180"/>
      <c r="AO10" s="30"/>
      <c r="AP10" s="180"/>
      <c r="AQ10" s="30" t="s">
        <v>533</v>
      </c>
      <c r="AR10" s="32" t="s">
        <v>390</v>
      </c>
      <c r="AS10" s="32"/>
      <c r="AT10" s="32"/>
      <c r="AU10" s="32"/>
      <c r="AV10" s="32"/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/>
      <c r="BT10" s="56"/>
      <c r="BU10" s="32"/>
      <c r="BV10" s="32" t="s">
        <v>390</v>
      </c>
      <c r="BW10" s="30">
        <v>1</v>
      </c>
      <c r="BY10" t="s">
        <v>712</v>
      </c>
    </row>
    <row r="11" spans="1:77" x14ac:dyDescent="0.15">
      <c r="A11" s="27"/>
      <c r="B11" s="28">
        <v>42831</v>
      </c>
      <c r="C11" s="29" t="s">
        <v>530</v>
      </c>
      <c r="D11" s="30" t="s">
        <v>44</v>
      </c>
      <c r="E11" s="30"/>
      <c r="F11" s="30" t="s">
        <v>531</v>
      </c>
      <c r="G11" s="58">
        <v>42626</v>
      </c>
      <c r="H11" s="32" t="s">
        <v>387</v>
      </c>
      <c r="I11" s="32" t="s">
        <v>390</v>
      </c>
      <c r="J11" s="32"/>
      <c r="K11" s="30" t="s">
        <v>425</v>
      </c>
      <c r="L11" s="30" t="s">
        <v>622</v>
      </c>
      <c r="M11" s="180">
        <v>149</v>
      </c>
      <c r="N11" s="180">
        <v>21.372727272727271</v>
      </c>
      <c r="O11" s="30" t="s">
        <v>453</v>
      </c>
      <c r="P11" s="30">
        <v>1800</v>
      </c>
      <c r="Q11" s="180">
        <v>24.59090909090909</v>
      </c>
      <c r="R11" s="30"/>
      <c r="S11" s="180"/>
      <c r="T11" s="30"/>
      <c r="U11" s="30"/>
      <c r="V11" s="180"/>
      <c r="W11" s="180"/>
      <c r="X11" s="30"/>
      <c r="Y11" s="30"/>
      <c r="Z11" s="30"/>
      <c r="AA11" s="30"/>
      <c r="AB11" s="30"/>
      <c r="AC11" s="30"/>
      <c r="AD11" s="30"/>
      <c r="AE11" s="180"/>
      <c r="AF11" s="180"/>
      <c r="AG11" s="30"/>
      <c r="AH11" s="30"/>
      <c r="AI11" s="180"/>
      <c r="AJ11" s="30"/>
      <c r="AK11" s="30"/>
      <c r="AL11" s="30"/>
      <c r="AM11" s="30"/>
      <c r="AN11" s="180"/>
      <c r="AO11" s="30"/>
      <c r="AP11" s="180"/>
      <c r="AQ11" s="30" t="s">
        <v>533</v>
      </c>
      <c r="AR11" s="32" t="s">
        <v>390</v>
      </c>
      <c r="AS11" s="32"/>
      <c r="AT11" s="32"/>
      <c r="AU11" s="32" t="s">
        <v>444</v>
      </c>
      <c r="AV11" s="32">
        <v>6</v>
      </c>
      <c r="AW11" s="32"/>
      <c r="AX11" s="32"/>
      <c r="AY11" s="32"/>
      <c r="AZ11" s="32" t="s">
        <v>390</v>
      </c>
      <c r="BA11" s="30"/>
      <c r="BB11" s="32">
        <v>5</v>
      </c>
      <c r="BC11" s="32">
        <v>0</v>
      </c>
      <c r="BD11" s="32">
        <v>10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30"/>
      <c r="BT11" s="30"/>
      <c r="BU11" s="32"/>
      <c r="BV11" s="32" t="s">
        <v>390</v>
      </c>
      <c r="BW11" s="178">
        <v>1</v>
      </c>
      <c r="BX11" s="111"/>
      <c r="BY11" t="s">
        <v>623</v>
      </c>
    </row>
    <row r="12" spans="1:77" x14ac:dyDescent="0.15">
      <c r="A12" s="27"/>
      <c r="B12" s="28">
        <v>42831</v>
      </c>
      <c r="C12" s="29" t="s">
        <v>530</v>
      </c>
      <c r="D12" s="30" t="s">
        <v>44</v>
      </c>
      <c r="E12" s="30"/>
      <c r="F12" s="30" t="s">
        <v>531</v>
      </c>
      <c r="G12" s="28">
        <v>42565</v>
      </c>
      <c r="H12" s="32" t="s">
        <v>390</v>
      </c>
      <c r="I12" s="32" t="s">
        <v>507</v>
      </c>
      <c r="J12" s="32"/>
      <c r="K12" s="30" t="s">
        <v>556</v>
      </c>
      <c r="L12" s="178" t="s">
        <v>624</v>
      </c>
      <c r="M12" s="216">
        <v>105.24545454545454</v>
      </c>
      <c r="N12" s="216">
        <v>16.66363636363636</v>
      </c>
      <c r="O12" s="30"/>
      <c r="P12" s="30"/>
      <c r="Q12" s="180"/>
      <c r="R12" s="30"/>
      <c r="S12" s="180"/>
      <c r="T12" s="30"/>
      <c r="U12" s="30"/>
      <c r="V12" s="180"/>
      <c r="W12" s="180"/>
      <c r="X12" s="30"/>
      <c r="Y12" s="30"/>
      <c r="Z12" s="30"/>
      <c r="AA12" s="30"/>
      <c r="AB12" s="30"/>
      <c r="AC12" s="30"/>
      <c r="AD12" s="30"/>
      <c r="AE12" s="180"/>
      <c r="AF12" s="180"/>
      <c r="AG12" s="30"/>
      <c r="AH12" s="30"/>
      <c r="AI12" s="180"/>
      <c r="AJ12" s="30"/>
      <c r="AK12" s="30"/>
      <c r="AL12" s="30"/>
      <c r="AM12" s="30"/>
      <c r="AN12" s="180"/>
      <c r="AO12" s="30"/>
      <c r="AP12" s="180"/>
      <c r="AQ12" s="30" t="s">
        <v>533</v>
      </c>
      <c r="AR12" s="32" t="s">
        <v>390</v>
      </c>
      <c r="AS12" s="32"/>
      <c r="AT12" s="32"/>
      <c r="AU12" s="32"/>
      <c r="AV12" s="32"/>
      <c r="AW12" s="32"/>
      <c r="AX12" s="32"/>
      <c r="AY12" s="32"/>
      <c r="AZ12" s="32" t="s">
        <v>390</v>
      </c>
      <c r="BA12" s="30"/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390</v>
      </c>
      <c r="BN12" s="32"/>
      <c r="BO12" s="32" t="s">
        <v>390</v>
      </c>
      <c r="BP12" s="222">
        <v>71.999999999999986</v>
      </c>
      <c r="BQ12" s="32"/>
      <c r="BR12" s="32"/>
      <c r="BS12" s="56"/>
      <c r="BT12" s="56"/>
      <c r="BU12" s="56"/>
      <c r="BV12" s="32" t="s">
        <v>390</v>
      </c>
      <c r="BW12" s="30">
        <v>1</v>
      </c>
      <c r="BX12" t="s">
        <v>584</v>
      </c>
      <c r="BY12" t="s">
        <v>625</v>
      </c>
    </row>
    <row r="13" spans="1:77" x14ac:dyDescent="0.15">
      <c r="A13" s="27"/>
      <c r="B13" s="28">
        <v>42831</v>
      </c>
      <c r="C13" s="29" t="s">
        <v>530</v>
      </c>
      <c r="D13" s="30" t="s">
        <v>44</v>
      </c>
      <c r="E13" s="30"/>
      <c r="F13" s="30" t="s">
        <v>531</v>
      </c>
      <c r="G13" s="31">
        <v>42601</v>
      </c>
      <c r="H13" s="32" t="s">
        <v>387</v>
      </c>
      <c r="I13" s="32" t="s">
        <v>390</v>
      </c>
      <c r="J13" s="32"/>
      <c r="K13" s="30" t="s">
        <v>466</v>
      </c>
      <c r="L13" s="30" t="s">
        <v>626</v>
      </c>
      <c r="M13" s="218">
        <v>229.69999999999996</v>
      </c>
      <c r="N13" s="218">
        <v>18</v>
      </c>
      <c r="O13" s="30" t="s">
        <v>453</v>
      </c>
      <c r="P13" s="30">
        <v>2500</v>
      </c>
      <c r="Q13" s="180">
        <v>18</v>
      </c>
      <c r="R13" s="30"/>
      <c r="S13" s="180"/>
      <c r="T13" s="30"/>
      <c r="U13" s="30"/>
      <c r="V13" s="180"/>
      <c r="W13" s="180"/>
      <c r="X13" s="30"/>
      <c r="Y13" s="30"/>
      <c r="Z13" s="30"/>
      <c r="AA13" s="30"/>
      <c r="AB13" s="30"/>
      <c r="AC13" s="30"/>
      <c r="AD13" s="30"/>
      <c r="AE13" s="180"/>
      <c r="AF13" s="180"/>
      <c r="AG13" s="30"/>
      <c r="AH13" s="30"/>
      <c r="AI13" s="180"/>
      <c r="AJ13" s="30"/>
      <c r="AK13" s="30"/>
      <c r="AL13" s="30"/>
      <c r="AM13" s="30"/>
      <c r="AN13" s="180"/>
      <c r="AO13" s="30"/>
      <c r="AP13" s="180"/>
      <c r="AQ13" s="30" t="s">
        <v>533</v>
      </c>
      <c r="AR13" s="32" t="s">
        <v>390</v>
      </c>
      <c r="AS13" s="32"/>
      <c r="AT13" s="32"/>
      <c r="AU13" s="32" t="s">
        <v>444</v>
      </c>
      <c r="AV13" s="32">
        <v>10</v>
      </c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32" t="s">
        <v>390</v>
      </c>
      <c r="BN13" s="32"/>
      <c r="BO13" s="32" t="s">
        <v>390</v>
      </c>
      <c r="BP13" s="32"/>
      <c r="BQ13" s="32"/>
      <c r="BR13" s="32"/>
      <c r="BS13" s="30"/>
      <c r="BT13" s="56"/>
      <c r="BU13" s="32"/>
      <c r="BV13" s="32" t="s">
        <v>390</v>
      </c>
      <c r="BW13" s="56"/>
      <c r="BX13" s="57"/>
      <c r="BY13" t="s">
        <v>586</v>
      </c>
    </row>
    <row r="14" spans="1:77" x14ac:dyDescent="0.15">
      <c r="A14" s="27">
        <v>5915</v>
      </c>
      <c r="B14" s="28">
        <v>42831</v>
      </c>
      <c r="C14" s="29" t="s">
        <v>530</v>
      </c>
      <c r="D14" s="30" t="s">
        <v>44</v>
      </c>
      <c r="E14" s="30"/>
      <c r="F14" s="30" t="s">
        <v>531</v>
      </c>
      <c r="G14" s="31">
        <v>42606</v>
      </c>
      <c r="H14" s="112" t="s">
        <v>387</v>
      </c>
      <c r="I14" s="112" t="s">
        <v>390</v>
      </c>
      <c r="J14" s="32"/>
      <c r="K14" s="178" t="s">
        <v>50</v>
      </c>
      <c r="L14" s="178" t="s">
        <v>558</v>
      </c>
      <c r="M14" s="180">
        <v>122.39999999999998</v>
      </c>
      <c r="N14" s="180">
        <v>21.172727272727272</v>
      </c>
      <c r="O14" s="30" t="s">
        <v>453</v>
      </c>
      <c r="P14" s="30">
        <v>2000</v>
      </c>
      <c r="Q14" s="180">
        <v>21.9</v>
      </c>
      <c r="R14" s="30"/>
      <c r="S14" s="180"/>
      <c r="T14" s="30"/>
      <c r="U14" s="30"/>
      <c r="V14" s="180"/>
      <c r="W14" s="180"/>
      <c r="X14" s="30"/>
      <c r="Y14" s="30"/>
      <c r="Z14" s="30"/>
      <c r="AA14" s="30"/>
      <c r="AB14" s="30"/>
      <c r="AC14" s="30"/>
      <c r="AD14" s="30"/>
      <c r="AE14" s="180"/>
      <c r="AF14" s="180"/>
      <c r="AG14" s="30"/>
      <c r="AH14" s="30"/>
      <c r="AI14" s="180"/>
      <c r="AJ14" s="30"/>
      <c r="AK14" s="30"/>
      <c r="AL14" s="30"/>
      <c r="AM14" s="30"/>
      <c r="AN14" s="180"/>
      <c r="AO14" s="30"/>
      <c r="AP14" s="18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15</v>
      </c>
      <c r="AW14" s="32"/>
      <c r="AX14" s="32"/>
      <c r="AY14" s="32"/>
      <c r="AZ14" s="32" t="s">
        <v>534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 t="s">
        <v>390</v>
      </c>
      <c r="BN14" s="32"/>
      <c r="BO14" s="32" t="s">
        <v>390</v>
      </c>
      <c r="BP14" s="32"/>
      <c r="BQ14" s="32"/>
      <c r="BR14" s="32"/>
      <c r="BS14" s="56"/>
      <c r="BT14" s="56"/>
      <c r="BU14" s="32"/>
      <c r="BV14" s="32" t="s">
        <v>390</v>
      </c>
      <c r="BW14" s="178"/>
      <c r="BX14" s="111" t="s">
        <v>627</v>
      </c>
      <c r="BY14" t="s">
        <v>587</v>
      </c>
    </row>
    <row r="15" spans="1:77" x14ac:dyDescent="0.15">
      <c r="A15" s="27">
        <v>5900</v>
      </c>
      <c r="B15" s="28">
        <v>42831</v>
      </c>
      <c r="C15" s="29" t="s">
        <v>530</v>
      </c>
      <c r="D15" s="30" t="s">
        <v>44</v>
      </c>
      <c r="E15" s="30"/>
      <c r="F15" s="30" t="s">
        <v>531</v>
      </c>
      <c r="G15" s="31">
        <v>42635</v>
      </c>
      <c r="H15" s="32" t="s">
        <v>387</v>
      </c>
      <c r="I15" s="32" t="s">
        <v>390</v>
      </c>
      <c r="J15" s="32"/>
      <c r="K15" s="30" t="s">
        <v>560</v>
      </c>
      <c r="L15" s="30" t="s">
        <v>561</v>
      </c>
      <c r="M15" s="216">
        <v>201.7</v>
      </c>
      <c r="N15" s="216">
        <v>13.172727272727272</v>
      </c>
      <c r="O15" s="178" t="s">
        <v>453</v>
      </c>
      <c r="P15" s="30">
        <v>10000</v>
      </c>
      <c r="Q15" s="180">
        <v>17.899999999999999</v>
      </c>
      <c r="R15" s="30"/>
      <c r="S15" s="180"/>
      <c r="T15" s="30"/>
      <c r="U15" s="30"/>
      <c r="V15" s="180"/>
      <c r="W15" s="180"/>
      <c r="X15" s="30"/>
      <c r="Y15" s="30"/>
      <c r="Z15" s="30"/>
      <c r="AA15" s="30"/>
      <c r="AB15" s="30"/>
      <c r="AC15" s="30"/>
      <c r="AD15" s="30"/>
      <c r="AE15" s="180"/>
      <c r="AF15" s="180"/>
      <c r="AG15" s="30"/>
      <c r="AH15" s="30"/>
      <c r="AI15" s="180"/>
      <c r="AJ15" s="30"/>
      <c r="AK15" s="30"/>
      <c r="AL15" s="30"/>
      <c r="AM15" s="30"/>
      <c r="AN15" s="180"/>
      <c r="AO15" s="30"/>
      <c r="AP15" s="18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8</v>
      </c>
      <c r="AW15" s="32"/>
      <c r="AX15" s="32"/>
      <c r="AY15" s="32"/>
      <c r="AZ15" s="32" t="s">
        <v>390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32"/>
      <c r="BQ15" s="32"/>
      <c r="BR15" s="32"/>
      <c r="BS15" s="30"/>
      <c r="BT15" s="56"/>
      <c r="BU15" s="32"/>
      <c r="BV15" s="32" t="s">
        <v>390</v>
      </c>
      <c r="BW15" s="30">
        <v>1</v>
      </c>
      <c r="BY15" s="290" t="s">
        <v>649</v>
      </c>
    </row>
    <row r="16" spans="1:77" x14ac:dyDescent="0.15">
      <c r="A16" s="27"/>
      <c r="B16" s="28">
        <v>42831</v>
      </c>
      <c r="C16" s="29" t="s">
        <v>530</v>
      </c>
      <c r="D16" s="30" t="s">
        <v>44</v>
      </c>
      <c r="E16" s="30"/>
      <c r="F16" s="30" t="s">
        <v>531</v>
      </c>
      <c r="G16" s="31">
        <v>42587</v>
      </c>
      <c r="H16" s="32" t="s">
        <v>387</v>
      </c>
      <c r="I16" s="32" t="s">
        <v>390</v>
      </c>
      <c r="J16" s="32"/>
      <c r="K16" s="30" t="s">
        <v>562</v>
      </c>
      <c r="L16" s="30" t="s">
        <v>628</v>
      </c>
      <c r="M16" s="216">
        <v>125.89090909090908</v>
      </c>
      <c r="N16" s="216">
        <v>19.909090909090907</v>
      </c>
      <c r="O16" s="30"/>
      <c r="P16" s="30"/>
      <c r="Q16" s="180"/>
      <c r="R16" s="30"/>
      <c r="S16" s="180"/>
      <c r="T16" s="30"/>
      <c r="U16" s="30"/>
      <c r="V16" s="180"/>
      <c r="W16" s="180"/>
      <c r="X16" s="30"/>
      <c r="Y16" s="30"/>
      <c r="Z16" s="30"/>
      <c r="AA16" s="30"/>
      <c r="AB16" s="30"/>
      <c r="AC16" s="30"/>
      <c r="AD16" s="30"/>
      <c r="AE16" s="180"/>
      <c r="AF16" s="180"/>
      <c r="AG16" s="30"/>
      <c r="AH16" s="30"/>
      <c r="AI16" s="180"/>
      <c r="AJ16" s="30"/>
      <c r="AK16" s="30"/>
      <c r="AL16" s="30"/>
      <c r="AM16" s="30"/>
      <c r="AN16" s="180"/>
      <c r="AO16" s="30"/>
      <c r="AP16" s="18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4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>
        <v>12</v>
      </c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/>
      <c r="BY16" t="s">
        <v>629</v>
      </c>
    </row>
    <row r="17" spans="1:77" x14ac:dyDescent="0.15">
      <c r="A17" s="27">
        <v>6408</v>
      </c>
      <c r="B17" s="28">
        <v>42831</v>
      </c>
      <c r="C17" s="29" t="s">
        <v>530</v>
      </c>
      <c r="D17" s="30" t="s">
        <v>44</v>
      </c>
      <c r="E17" s="30"/>
      <c r="F17" s="30" t="s">
        <v>531</v>
      </c>
      <c r="G17" s="31">
        <v>42675</v>
      </c>
      <c r="H17" s="32" t="s">
        <v>390</v>
      </c>
      <c r="I17" s="32" t="s">
        <v>507</v>
      </c>
      <c r="J17" s="32"/>
      <c r="K17" s="178" t="s">
        <v>654</v>
      </c>
      <c r="L17" s="178" t="s">
        <v>554</v>
      </c>
      <c r="M17" s="289">
        <v>116.99999999999999</v>
      </c>
      <c r="N17" s="289">
        <v>18.7</v>
      </c>
      <c r="O17" s="30"/>
      <c r="P17" s="30"/>
      <c r="Q17" s="180"/>
      <c r="R17" s="30"/>
      <c r="S17" s="180"/>
      <c r="T17" s="30"/>
      <c r="U17" s="30"/>
      <c r="V17" s="180"/>
      <c r="W17" s="180"/>
      <c r="X17" s="30"/>
      <c r="Y17" s="30"/>
      <c r="Z17" s="30"/>
      <c r="AA17" s="30"/>
      <c r="AB17" s="30"/>
      <c r="AC17" s="30"/>
      <c r="AD17" s="30"/>
      <c r="AE17" s="180"/>
      <c r="AF17" s="180"/>
      <c r="AG17" s="30"/>
      <c r="AH17" s="30"/>
      <c r="AI17" s="180"/>
      <c r="AJ17" s="30"/>
      <c r="AK17" s="30"/>
      <c r="AL17" s="30"/>
      <c r="AM17" s="30"/>
      <c r="AN17" s="180"/>
      <c r="AO17" s="30"/>
      <c r="AP17" s="180"/>
      <c r="AQ17" s="30" t="s">
        <v>533</v>
      </c>
      <c r="AR17" s="32" t="s">
        <v>390</v>
      </c>
      <c r="AS17" s="32"/>
      <c r="AT17" s="32"/>
      <c r="AU17" s="32"/>
      <c r="AV17" s="32"/>
      <c r="AW17" s="32"/>
      <c r="AX17" s="32"/>
      <c r="AY17" s="32"/>
      <c r="AZ17" s="112" t="s">
        <v>534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/>
      <c r="BY17" t="s">
        <v>706</v>
      </c>
    </row>
    <row r="18" spans="1:77" x14ac:dyDescent="0.15">
      <c r="A18" s="27"/>
      <c r="B18" s="28">
        <v>42831</v>
      </c>
      <c r="C18" s="29" t="s">
        <v>530</v>
      </c>
      <c r="D18" s="30" t="s">
        <v>44</v>
      </c>
      <c r="E18" s="30"/>
      <c r="F18" s="30" t="s">
        <v>531</v>
      </c>
      <c r="G18" s="31">
        <v>42775</v>
      </c>
      <c r="H18" s="112" t="s">
        <v>387</v>
      </c>
      <c r="I18" s="112" t="s">
        <v>390</v>
      </c>
      <c r="J18" s="32"/>
      <c r="K18" s="178" t="s">
        <v>651</v>
      </c>
      <c r="L18" s="178" t="s">
        <v>652</v>
      </c>
      <c r="M18" s="289">
        <v>127.27272727272727</v>
      </c>
      <c r="N18" s="289">
        <v>18.172727272727268</v>
      </c>
      <c r="O18" s="30"/>
      <c r="P18" s="30"/>
      <c r="Q18" s="180"/>
      <c r="R18" s="30"/>
      <c r="S18" s="180"/>
      <c r="T18" s="30"/>
      <c r="U18" s="30"/>
      <c r="V18" s="180"/>
      <c r="W18" s="180"/>
      <c r="X18" s="30"/>
      <c r="Y18" s="30"/>
      <c r="Z18" s="30"/>
      <c r="AA18" s="30"/>
      <c r="AB18" s="30"/>
      <c r="AC18" s="30"/>
      <c r="AD18" s="30"/>
      <c r="AE18" s="180"/>
      <c r="AF18" s="180"/>
      <c r="AG18" s="30"/>
      <c r="AH18" s="30"/>
      <c r="AI18" s="180"/>
      <c r="AJ18" s="30"/>
      <c r="AK18" s="30"/>
      <c r="AL18" s="30"/>
      <c r="AM18" s="30"/>
      <c r="AN18" s="180"/>
      <c r="AO18" s="30"/>
      <c r="AP18" s="180"/>
      <c r="AQ18" s="30" t="s">
        <v>533</v>
      </c>
      <c r="AR18" s="32" t="s">
        <v>390</v>
      </c>
      <c r="AS18" s="32"/>
      <c r="AT18" s="32"/>
      <c r="AU18" s="112" t="s">
        <v>444</v>
      </c>
      <c r="AV18" s="32">
        <v>6</v>
      </c>
      <c r="AW18" s="32"/>
      <c r="AX18" s="32"/>
      <c r="AY18" s="32"/>
      <c r="AZ18" s="11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12</v>
      </c>
      <c r="BM18" s="112" t="s">
        <v>390</v>
      </c>
      <c r="BN18" s="32"/>
      <c r="BO18" s="112" t="s">
        <v>390</v>
      </c>
      <c r="BP18" s="32"/>
      <c r="BQ18" s="32">
        <v>12</v>
      </c>
      <c r="BR18" s="32"/>
      <c r="BS18" s="30"/>
      <c r="BT18" s="56"/>
      <c r="BU18" s="32"/>
      <c r="BV18" s="112" t="s">
        <v>390</v>
      </c>
      <c r="BW18" s="30">
        <v>1</v>
      </c>
      <c r="BY18" t="s">
        <v>695</v>
      </c>
    </row>
    <row r="19" spans="1:77" x14ac:dyDescent="0.15">
      <c r="A19" s="27"/>
      <c r="B19" s="28">
        <v>42831</v>
      </c>
      <c r="C19" s="29" t="s">
        <v>530</v>
      </c>
      <c r="D19" s="30" t="s">
        <v>44</v>
      </c>
      <c r="E19" s="30"/>
      <c r="F19" s="30" t="s">
        <v>531</v>
      </c>
      <c r="G19" s="31">
        <v>42724</v>
      </c>
      <c r="H19" s="112" t="s">
        <v>390</v>
      </c>
      <c r="I19" s="112" t="s">
        <v>507</v>
      </c>
      <c r="J19" s="32"/>
      <c r="K19" s="178" t="s">
        <v>656</v>
      </c>
      <c r="L19" s="178" t="s">
        <v>657</v>
      </c>
      <c r="M19" s="216">
        <v>129</v>
      </c>
      <c r="N19" s="216">
        <v>23.25454545454545</v>
      </c>
      <c r="O19" s="30"/>
      <c r="P19" s="30"/>
      <c r="Q19" s="180"/>
      <c r="R19" s="30"/>
      <c r="S19" s="180"/>
      <c r="T19" s="30"/>
      <c r="U19" s="30"/>
      <c r="V19" s="180"/>
      <c r="W19" s="180"/>
      <c r="X19" s="30"/>
      <c r="Y19" s="30"/>
      <c r="Z19" s="30"/>
      <c r="AA19" s="30"/>
      <c r="AB19" s="30"/>
      <c r="AC19" s="30"/>
      <c r="AD19" s="30"/>
      <c r="AE19" s="180"/>
      <c r="AF19" s="180"/>
      <c r="AG19" s="30"/>
      <c r="AH19" s="30"/>
      <c r="AI19" s="180"/>
      <c r="AJ19" s="30"/>
      <c r="AK19" s="30"/>
      <c r="AL19" s="30"/>
      <c r="AM19" s="30"/>
      <c r="AN19" s="180"/>
      <c r="AO19" s="30"/>
      <c r="AP19" s="180"/>
      <c r="AQ19" s="30" t="s">
        <v>533</v>
      </c>
      <c r="AR19" s="112" t="s">
        <v>390</v>
      </c>
      <c r="AS19" s="32"/>
      <c r="AT19" s="32"/>
      <c r="AU19" s="112"/>
      <c r="AV19" s="32"/>
      <c r="AW19" s="32"/>
      <c r="AX19" s="32"/>
      <c r="AY19" s="32"/>
      <c r="AZ19" s="112" t="s">
        <v>390</v>
      </c>
      <c r="BA19" s="30"/>
      <c r="BB19" s="32">
        <v>15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112" t="s">
        <v>390</v>
      </c>
      <c r="BN19" s="32"/>
      <c r="BO19" s="112" t="s">
        <v>390</v>
      </c>
      <c r="BP19" s="32"/>
      <c r="BQ19" s="32"/>
      <c r="BR19" s="32"/>
      <c r="BS19" s="30"/>
      <c r="BT19" s="56"/>
      <c r="BU19" s="32"/>
      <c r="BV19" s="112" t="s">
        <v>390</v>
      </c>
      <c r="BW19" s="30"/>
      <c r="BY19" s="111" t="s">
        <v>707</v>
      </c>
    </row>
    <row r="20" spans="1:77" x14ac:dyDescent="0.15">
      <c r="A20" s="27"/>
      <c r="B20" s="28">
        <v>42831</v>
      </c>
      <c r="C20" s="29" t="s">
        <v>530</v>
      </c>
      <c r="D20" s="30" t="s">
        <v>44</v>
      </c>
      <c r="E20" s="30"/>
      <c r="F20" s="30" t="s">
        <v>531</v>
      </c>
      <c r="G20" s="31">
        <v>42694</v>
      </c>
      <c r="H20" s="112" t="s">
        <v>387</v>
      </c>
      <c r="I20" s="112" t="s">
        <v>390</v>
      </c>
      <c r="J20" s="32"/>
      <c r="K20" s="178" t="s">
        <v>661</v>
      </c>
      <c r="L20" s="178" t="s">
        <v>662</v>
      </c>
      <c r="M20" s="216">
        <v>130</v>
      </c>
      <c r="N20" s="216">
        <v>23.799999999999997</v>
      </c>
      <c r="O20" s="30"/>
      <c r="P20" s="30"/>
      <c r="Q20" s="180"/>
      <c r="R20" s="30"/>
      <c r="S20" s="180"/>
      <c r="T20" s="30"/>
      <c r="U20" s="30"/>
      <c r="V20" s="180"/>
      <c r="W20" s="180"/>
      <c r="X20" s="30"/>
      <c r="Y20" s="30"/>
      <c r="Z20" s="30"/>
      <c r="AA20" s="30"/>
      <c r="AB20" s="30"/>
      <c r="AC20" s="30"/>
      <c r="AD20" s="30"/>
      <c r="AE20" s="180"/>
      <c r="AF20" s="180"/>
      <c r="AG20" s="30"/>
      <c r="AH20" s="30"/>
      <c r="AI20" s="180"/>
      <c r="AJ20" s="30"/>
      <c r="AK20" s="30"/>
      <c r="AL20" s="30"/>
      <c r="AM20" s="30"/>
      <c r="AN20" s="180"/>
      <c r="AO20" s="30"/>
      <c r="AP20" s="180"/>
      <c r="AQ20" s="30" t="s">
        <v>533</v>
      </c>
      <c r="AR20" s="112" t="s">
        <v>390</v>
      </c>
      <c r="AS20" s="32"/>
      <c r="AT20" s="32"/>
      <c r="AU20" s="112" t="s">
        <v>444</v>
      </c>
      <c r="AV20" s="32">
        <v>6</v>
      </c>
      <c r="AW20" s="32"/>
      <c r="AX20" s="32"/>
      <c r="AY20" s="32"/>
      <c r="AZ20" s="112" t="s">
        <v>534</v>
      </c>
      <c r="BA20" s="30"/>
      <c r="BB20" s="32">
        <v>0</v>
      </c>
      <c r="BC20" s="32">
        <v>18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112" t="s">
        <v>390</v>
      </c>
      <c r="BN20" s="32"/>
      <c r="BO20" s="112" t="s">
        <v>390</v>
      </c>
      <c r="BP20" s="32"/>
      <c r="BQ20" s="32"/>
      <c r="BR20" s="32"/>
      <c r="BS20" s="30"/>
      <c r="BT20" s="56"/>
      <c r="BU20" s="32"/>
      <c r="BV20" s="112" t="s">
        <v>390</v>
      </c>
      <c r="BW20" s="30"/>
      <c r="BX20" s="274" t="s">
        <v>664</v>
      </c>
      <c r="BY20" s="111" t="s">
        <v>663</v>
      </c>
    </row>
    <row r="21" spans="1:77" x14ac:dyDescent="0.15">
      <c r="A21" s="27"/>
      <c r="B21" s="28">
        <v>42831</v>
      </c>
      <c r="C21" s="29" t="s">
        <v>530</v>
      </c>
      <c r="D21" s="30" t="s">
        <v>44</v>
      </c>
      <c r="E21" s="30"/>
      <c r="F21" s="30" t="s">
        <v>531</v>
      </c>
      <c r="G21" s="31">
        <v>42768</v>
      </c>
      <c r="H21" s="112" t="s">
        <v>387</v>
      </c>
      <c r="I21" s="112" t="s">
        <v>390</v>
      </c>
      <c r="J21" s="32"/>
      <c r="K21" s="178" t="s">
        <v>667</v>
      </c>
      <c r="L21" s="178" t="s">
        <v>709</v>
      </c>
      <c r="M21" s="289">
        <v>125.99999999999999</v>
      </c>
      <c r="N21" s="289">
        <v>19.890909090909087</v>
      </c>
      <c r="O21" s="30"/>
      <c r="P21" s="30"/>
      <c r="Q21" s="180"/>
      <c r="R21" s="30"/>
      <c r="S21" s="180"/>
      <c r="T21" s="30"/>
      <c r="U21" s="30"/>
      <c r="V21" s="180"/>
      <c r="W21" s="180"/>
      <c r="X21" s="30"/>
      <c r="Y21" s="30"/>
      <c r="Z21" s="30"/>
      <c r="AA21" s="30"/>
      <c r="AB21" s="30"/>
      <c r="AC21" s="30"/>
      <c r="AD21" s="30"/>
      <c r="AE21" s="180"/>
      <c r="AF21" s="180"/>
      <c r="AG21" s="30"/>
      <c r="AH21" s="30"/>
      <c r="AI21" s="180"/>
      <c r="AJ21" s="30"/>
      <c r="AK21" s="30"/>
      <c r="AL21" s="30"/>
      <c r="AM21" s="30"/>
      <c r="AN21" s="180"/>
      <c r="AO21" s="30"/>
      <c r="AP21" s="180"/>
      <c r="AQ21" s="30" t="s">
        <v>533</v>
      </c>
      <c r="AR21" s="112" t="s">
        <v>390</v>
      </c>
      <c r="AS21" s="32"/>
      <c r="AT21" s="32"/>
      <c r="AU21" s="112" t="s">
        <v>444</v>
      </c>
      <c r="AV21" s="32">
        <v>7</v>
      </c>
      <c r="AW21" s="32"/>
      <c r="AX21" s="32"/>
      <c r="AY21" s="32"/>
      <c r="AZ21" s="11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112" t="s">
        <v>390</v>
      </c>
      <c r="BN21" s="32"/>
      <c r="BO21" s="112" t="s">
        <v>390</v>
      </c>
      <c r="BP21" s="32"/>
      <c r="BQ21" s="32"/>
      <c r="BR21" s="32"/>
      <c r="BS21" s="30"/>
      <c r="BT21" s="56"/>
      <c r="BU21" s="32"/>
      <c r="BV21" s="112" t="s">
        <v>390</v>
      </c>
      <c r="BW21" s="30">
        <v>1</v>
      </c>
      <c r="BX21" s="275"/>
      <c r="BY21" s="111" t="s">
        <v>708</v>
      </c>
    </row>
    <row r="22" spans="1:77" x14ac:dyDescent="0.15">
      <c r="A22" s="27"/>
      <c r="B22" s="28">
        <v>42831</v>
      </c>
      <c r="C22" s="29" t="s">
        <v>530</v>
      </c>
      <c r="D22" s="30" t="s">
        <v>44</v>
      </c>
      <c r="E22" s="30"/>
      <c r="F22" s="30" t="s">
        <v>531</v>
      </c>
      <c r="G22" s="31">
        <v>42656</v>
      </c>
      <c r="H22" s="112" t="s">
        <v>387</v>
      </c>
      <c r="I22" s="112" t="s">
        <v>390</v>
      </c>
      <c r="J22" s="32"/>
      <c r="K22" s="178" t="s">
        <v>676</v>
      </c>
      <c r="L22" s="178" t="s">
        <v>677</v>
      </c>
      <c r="M22" s="216">
        <v>109.8</v>
      </c>
      <c r="N22" s="216">
        <v>21.563636363636363</v>
      </c>
      <c r="O22" s="30"/>
      <c r="P22" s="30"/>
      <c r="Q22" s="180"/>
      <c r="R22" s="30"/>
      <c r="S22" s="180"/>
      <c r="T22" s="30"/>
      <c r="U22" s="30"/>
      <c r="V22" s="180"/>
      <c r="W22" s="180"/>
      <c r="X22" s="30"/>
      <c r="Y22" s="30"/>
      <c r="Z22" s="30"/>
      <c r="AA22" s="30"/>
      <c r="AB22" s="30"/>
      <c r="AC22" s="30"/>
      <c r="AD22" s="30"/>
      <c r="AE22" s="180"/>
      <c r="AF22" s="180"/>
      <c r="AG22" s="30"/>
      <c r="AH22" s="30"/>
      <c r="AI22" s="180"/>
      <c r="AJ22" s="30"/>
      <c r="AK22" s="30"/>
      <c r="AL22" s="30"/>
      <c r="AM22" s="30"/>
      <c r="AN22" s="180"/>
      <c r="AO22" s="30"/>
      <c r="AP22" s="180"/>
      <c r="AQ22" s="30" t="s">
        <v>533</v>
      </c>
      <c r="AR22" s="112" t="s">
        <v>390</v>
      </c>
      <c r="AS22" s="32"/>
      <c r="AT22" s="32"/>
      <c r="AU22" s="112"/>
      <c r="AV22" s="32"/>
      <c r="AW22" s="32"/>
      <c r="AX22" s="32"/>
      <c r="AY22" s="32"/>
      <c r="AZ22" s="112" t="s">
        <v>390</v>
      </c>
      <c r="BA22" s="30"/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112" t="s">
        <v>390</v>
      </c>
      <c r="BN22" s="32"/>
      <c r="BO22" s="112" t="s">
        <v>390</v>
      </c>
      <c r="BP22" s="32"/>
      <c r="BQ22" s="32"/>
      <c r="BR22" s="32"/>
      <c r="BS22" s="30"/>
      <c r="BT22" s="56"/>
      <c r="BU22" s="32"/>
      <c r="BV22" s="112" t="s">
        <v>390</v>
      </c>
      <c r="BW22" s="30">
        <v>1</v>
      </c>
      <c r="BX22" s="275"/>
      <c r="BY22" s="111" t="s">
        <v>678</v>
      </c>
    </row>
    <row r="23" spans="1:77" x14ac:dyDescent="0.15">
      <c r="A23" s="27"/>
      <c r="B23" s="28">
        <v>42831</v>
      </c>
      <c r="C23" s="29" t="s">
        <v>530</v>
      </c>
      <c r="D23" s="30" t="s">
        <v>44</v>
      </c>
      <c r="E23" s="30"/>
      <c r="F23" s="30" t="s">
        <v>531</v>
      </c>
      <c r="G23" s="31">
        <v>42812</v>
      </c>
      <c r="H23" s="112" t="s">
        <v>387</v>
      </c>
      <c r="I23" s="112" t="s">
        <v>390</v>
      </c>
      <c r="J23" s="32"/>
      <c r="K23" s="178" t="s">
        <v>679</v>
      </c>
      <c r="L23" s="178" t="s">
        <v>680</v>
      </c>
      <c r="M23" s="289">
        <v>100.05454545454545</v>
      </c>
      <c r="N23" s="289">
        <v>18.554545454545455</v>
      </c>
      <c r="O23" s="30"/>
      <c r="P23" s="30"/>
      <c r="Q23" s="180"/>
      <c r="R23" s="30"/>
      <c r="S23" s="180"/>
      <c r="T23" s="30"/>
      <c r="U23" s="30"/>
      <c r="V23" s="180"/>
      <c r="W23" s="180"/>
      <c r="X23" s="30"/>
      <c r="Y23" s="30"/>
      <c r="Z23" s="30"/>
      <c r="AA23" s="30"/>
      <c r="AB23" s="30"/>
      <c r="AC23" s="30"/>
      <c r="AD23" s="30"/>
      <c r="AE23" s="180"/>
      <c r="AF23" s="180"/>
      <c r="AG23" s="30"/>
      <c r="AH23" s="30"/>
      <c r="AI23" s="180"/>
      <c r="AJ23" s="30"/>
      <c r="AK23" s="30"/>
      <c r="AL23" s="30"/>
      <c r="AM23" s="30"/>
      <c r="AN23" s="180"/>
      <c r="AO23" s="30"/>
      <c r="AP23" s="180"/>
      <c r="AQ23" s="30" t="s">
        <v>533</v>
      </c>
      <c r="AR23" s="112" t="s">
        <v>390</v>
      </c>
      <c r="AS23" s="32"/>
      <c r="AT23" s="32"/>
      <c r="AU23" s="112" t="s">
        <v>444</v>
      </c>
      <c r="AV23" s="32">
        <v>5</v>
      </c>
      <c r="AW23" s="32"/>
      <c r="AX23" s="32"/>
      <c r="AY23" s="32"/>
      <c r="AZ23" s="112" t="s">
        <v>534</v>
      </c>
      <c r="BA23" s="30"/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112" t="s">
        <v>390</v>
      </c>
      <c r="BN23" s="32"/>
      <c r="BO23" s="112" t="s">
        <v>390</v>
      </c>
      <c r="BP23" s="32"/>
      <c r="BQ23" s="32"/>
      <c r="BR23" s="32"/>
      <c r="BS23" s="30"/>
      <c r="BT23" s="56"/>
      <c r="BU23" s="32"/>
      <c r="BV23" s="112" t="s">
        <v>390</v>
      </c>
      <c r="BW23" s="30">
        <v>1</v>
      </c>
      <c r="BX23" s="275"/>
      <c r="BY23" s="111" t="s">
        <v>714</v>
      </c>
    </row>
    <row r="24" spans="1:77" x14ac:dyDescent="0.15">
      <c r="A24" s="27"/>
      <c r="B24" s="28">
        <v>42831</v>
      </c>
      <c r="C24" s="29" t="s">
        <v>530</v>
      </c>
      <c r="D24" s="30" t="s">
        <v>44</v>
      </c>
      <c r="E24" s="30"/>
      <c r="F24" s="30" t="s">
        <v>531</v>
      </c>
      <c r="G24" s="31">
        <v>42605</v>
      </c>
      <c r="H24" s="112" t="s">
        <v>387</v>
      </c>
      <c r="I24" s="112" t="s">
        <v>390</v>
      </c>
      <c r="J24" s="112"/>
      <c r="K24" s="178" t="s">
        <v>682</v>
      </c>
      <c r="L24" s="178" t="s">
        <v>683</v>
      </c>
      <c r="M24" s="216">
        <v>110</v>
      </c>
      <c r="N24" s="216">
        <v>19.2</v>
      </c>
      <c r="O24" s="30"/>
      <c r="P24" s="30"/>
      <c r="Q24" s="180"/>
      <c r="R24" s="30"/>
      <c r="S24" s="180"/>
      <c r="T24" s="30"/>
      <c r="U24" s="30"/>
      <c r="V24" s="180"/>
      <c r="W24" s="180"/>
      <c r="X24" s="30"/>
      <c r="Y24" s="30"/>
      <c r="Z24" s="30"/>
      <c r="AA24" s="30"/>
      <c r="AB24" s="30"/>
      <c r="AC24" s="30"/>
      <c r="AD24" s="30"/>
      <c r="AE24" s="180"/>
      <c r="AF24" s="180"/>
      <c r="AG24" s="30"/>
      <c r="AH24" s="30"/>
      <c r="AI24" s="180"/>
      <c r="AJ24" s="30"/>
      <c r="AK24" s="30"/>
      <c r="AL24" s="30"/>
      <c r="AM24" s="30"/>
      <c r="AN24" s="180"/>
      <c r="AO24" s="30"/>
      <c r="AP24" s="180"/>
      <c r="AQ24" s="30" t="s">
        <v>533</v>
      </c>
      <c r="AR24" s="112" t="s">
        <v>390</v>
      </c>
      <c r="AS24" s="32"/>
      <c r="AT24" s="32"/>
      <c r="AU24" s="112" t="s">
        <v>444</v>
      </c>
      <c r="AV24" s="32">
        <v>6</v>
      </c>
      <c r="AW24" s="32"/>
      <c r="AX24" s="32"/>
      <c r="AY24" s="32"/>
      <c r="AZ24" s="112" t="s">
        <v>390</v>
      </c>
      <c r="BA24" s="30"/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112" t="s">
        <v>390</v>
      </c>
      <c r="BN24" s="32"/>
      <c r="BO24" s="112" t="s">
        <v>390</v>
      </c>
      <c r="BP24" s="32"/>
      <c r="BQ24" s="32"/>
      <c r="BR24" s="32"/>
      <c r="BS24" s="30"/>
      <c r="BT24" s="56"/>
      <c r="BU24" s="32"/>
      <c r="BV24" s="112" t="s">
        <v>390</v>
      </c>
      <c r="BW24" s="30">
        <v>1</v>
      </c>
      <c r="BX24" s="275"/>
      <c r="BY24" s="111" t="s">
        <v>684</v>
      </c>
    </row>
    <row r="25" spans="1:77" x14ac:dyDescent="0.15">
      <c r="A25" s="27"/>
      <c r="B25" s="28">
        <v>42831</v>
      </c>
      <c r="C25" s="29" t="s">
        <v>530</v>
      </c>
      <c r="D25" s="30" t="s">
        <v>44</v>
      </c>
      <c r="E25" s="30"/>
      <c r="F25" s="30" t="s">
        <v>531</v>
      </c>
      <c r="G25" s="31">
        <v>42755</v>
      </c>
      <c r="H25" s="112" t="s">
        <v>387</v>
      </c>
      <c r="I25" s="112" t="s">
        <v>390</v>
      </c>
      <c r="J25" s="112"/>
      <c r="K25" s="178" t="s">
        <v>696</v>
      </c>
      <c r="L25" s="178" t="s">
        <v>697</v>
      </c>
      <c r="M25" s="289">
        <v>108.18181818181817</v>
      </c>
      <c r="N25" s="289">
        <v>18.999999999999996</v>
      </c>
      <c r="O25" s="30"/>
      <c r="P25" s="30"/>
      <c r="Q25" s="180"/>
      <c r="R25" s="30"/>
      <c r="S25" s="180"/>
      <c r="T25" s="30"/>
      <c r="U25" s="30"/>
      <c r="V25" s="180"/>
      <c r="W25" s="180"/>
      <c r="X25" s="30"/>
      <c r="Y25" s="30"/>
      <c r="Z25" s="30"/>
      <c r="AA25" s="30"/>
      <c r="AB25" s="30"/>
      <c r="AC25" s="30"/>
      <c r="AD25" s="30"/>
      <c r="AE25" s="180"/>
      <c r="AF25" s="180"/>
      <c r="AG25" s="30"/>
      <c r="AH25" s="30"/>
      <c r="AI25" s="180"/>
      <c r="AJ25" s="30"/>
      <c r="AK25" s="30"/>
      <c r="AL25" s="30"/>
      <c r="AM25" s="30"/>
      <c r="AN25" s="180"/>
      <c r="AO25" s="30"/>
      <c r="AP25" s="180"/>
      <c r="AQ25" s="30" t="s">
        <v>533</v>
      </c>
      <c r="AR25" s="112" t="s">
        <v>390</v>
      </c>
      <c r="AS25" s="32"/>
      <c r="AT25" s="32"/>
      <c r="AU25" s="112" t="s">
        <v>444</v>
      </c>
      <c r="AV25" s="32">
        <v>6</v>
      </c>
      <c r="AW25" s="32"/>
      <c r="AX25" s="32"/>
      <c r="AY25" s="32"/>
      <c r="AZ25" s="112" t="s">
        <v>534</v>
      </c>
      <c r="BA25" s="30"/>
      <c r="BB25" s="32">
        <v>0</v>
      </c>
      <c r="BC25" s="32">
        <v>0</v>
      </c>
      <c r="BD25" s="32">
        <v>0</v>
      </c>
      <c r="BE25" s="32">
        <v>3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112" t="s">
        <v>390</v>
      </c>
      <c r="BN25" s="32"/>
      <c r="BO25" s="112" t="s">
        <v>390</v>
      </c>
      <c r="BP25" s="32"/>
      <c r="BQ25" s="32"/>
      <c r="BR25" s="32"/>
      <c r="BS25" s="30"/>
      <c r="BT25" s="56"/>
      <c r="BU25" s="32"/>
      <c r="BV25" s="112" t="s">
        <v>390</v>
      </c>
      <c r="BW25" s="30"/>
      <c r="BX25" s="275"/>
      <c r="BY25" s="111" t="s">
        <v>698</v>
      </c>
    </row>
    <row r="26" spans="1:77" x14ac:dyDescent="0.15">
      <c r="A26" s="27"/>
      <c r="B26" s="28">
        <v>42831</v>
      </c>
      <c r="C26" s="29" t="s">
        <v>530</v>
      </c>
      <c r="D26" s="30" t="s">
        <v>44</v>
      </c>
      <c r="E26" s="30"/>
      <c r="F26" s="30" t="s">
        <v>531</v>
      </c>
      <c r="G26" s="31">
        <v>42762</v>
      </c>
      <c r="H26" s="112" t="s">
        <v>387</v>
      </c>
      <c r="I26" s="112" t="s">
        <v>390</v>
      </c>
      <c r="J26" s="112"/>
      <c r="K26" s="178" t="s">
        <v>700</v>
      </c>
      <c r="L26" s="178" t="s">
        <v>701</v>
      </c>
      <c r="M26" s="289">
        <v>122.03636363636363</v>
      </c>
      <c r="N26" s="289">
        <v>18.409090909090907</v>
      </c>
      <c r="O26" s="30"/>
      <c r="P26" s="30"/>
      <c r="Q26" s="180"/>
      <c r="R26" s="30"/>
      <c r="S26" s="180"/>
      <c r="T26" s="30"/>
      <c r="U26" s="30"/>
      <c r="V26" s="180"/>
      <c r="W26" s="180"/>
      <c r="X26" s="30"/>
      <c r="Y26" s="30"/>
      <c r="Z26" s="30"/>
      <c r="AA26" s="30"/>
      <c r="AB26" s="30"/>
      <c r="AC26" s="30"/>
      <c r="AD26" s="30"/>
      <c r="AE26" s="180"/>
      <c r="AF26" s="180"/>
      <c r="AG26" s="30"/>
      <c r="AH26" s="30"/>
      <c r="AI26" s="180"/>
      <c r="AJ26" s="30"/>
      <c r="AK26" s="30"/>
      <c r="AL26" s="30"/>
      <c r="AM26" s="30"/>
      <c r="AN26" s="180"/>
      <c r="AO26" s="30"/>
      <c r="AP26" s="180"/>
      <c r="AQ26" s="30" t="s">
        <v>533</v>
      </c>
      <c r="AR26" s="112" t="s">
        <v>390</v>
      </c>
      <c r="AS26" s="32"/>
      <c r="AT26" s="32"/>
      <c r="AU26" s="112" t="s">
        <v>444</v>
      </c>
      <c r="AV26" s="32">
        <v>7</v>
      </c>
      <c r="AW26" s="32"/>
      <c r="AX26" s="32"/>
      <c r="AY26" s="32"/>
      <c r="AZ26" s="112" t="s">
        <v>534</v>
      </c>
      <c r="BA26" s="30"/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112" t="s">
        <v>390</v>
      </c>
      <c r="BN26" s="32"/>
      <c r="BO26" s="112" t="s">
        <v>390</v>
      </c>
      <c r="BP26" s="32"/>
      <c r="BQ26" s="32"/>
      <c r="BR26" s="32"/>
      <c r="BS26" s="30"/>
      <c r="BT26" s="56"/>
      <c r="BU26" s="32"/>
      <c r="BV26" s="112" t="s">
        <v>390</v>
      </c>
      <c r="BW26" s="30"/>
      <c r="BX26" s="275"/>
      <c r="BY26" s="111" t="s">
        <v>702</v>
      </c>
    </row>
    <row r="27" spans="1:77" x14ac:dyDescent="0.15">
      <c r="A27" s="27"/>
      <c r="B27" s="28">
        <v>42831</v>
      </c>
      <c r="C27" s="29" t="s">
        <v>530</v>
      </c>
      <c r="D27" s="30" t="s">
        <v>44</v>
      </c>
      <c r="E27" s="30"/>
      <c r="F27" s="30" t="s">
        <v>531</v>
      </c>
      <c r="G27" s="31">
        <v>42749</v>
      </c>
      <c r="H27" s="112" t="s">
        <v>387</v>
      </c>
      <c r="I27" s="112" t="s">
        <v>390</v>
      </c>
      <c r="J27" s="112"/>
      <c r="K27" s="178" t="s">
        <v>703</v>
      </c>
      <c r="L27" s="178" t="s">
        <v>704</v>
      </c>
      <c r="M27" s="289">
        <v>98.772727272727266</v>
      </c>
      <c r="N27" s="289">
        <v>19.918181818181818</v>
      </c>
      <c r="O27" s="30"/>
      <c r="P27" s="30"/>
      <c r="Q27" s="180"/>
      <c r="R27" s="30"/>
      <c r="S27" s="180"/>
      <c r="T27" s="30"/>
      <c r="U27" s="30"/>
      <c r="V27" s="180"/>
      <c r="W27" s="180"/>
      <c r="X27" s="30"/>
      <c r="Y27" s="30"/>
      <c r="Z27" s="30"/>
      <c r="AA27" s="30"/>
      <c r="AB27" s="30"/>
      <c r="AC27" s="30"/>
      <c r="AD27" s="30"/>
      <c r="AE27" s="180"/>
      <c r="AF27" s="180"/>
      <c r="AG27" s="30"/>
      <c r="AH27" s="30"/>
      <c r="AI27" s="180"/>
      <c r="AJ27" s="30"/>
      <c r="AK27" s="30"/>
      <c r="AL27" s="30"/>
      <c r="AM27" s="30"/>
      <c r="AN27" s="180"/>
      <c r="AO27" s="30"/>
      <c r="AP27" s="180"/>
      <c r="AQ27" s="30" t="s">
        <v>533</v>
      </c>
      <c r="AR27" s="112" t="s">
        <v>390</v>
      </c>
      <c r="AS27" s="32"/>
      <c r="AT27" s="32"/>
      <c r="AU27" s="112" t="s">
        <v>444</v>
      </c>
      <c r="AV27" s="32">
        <v>4</v>
      </c>
      <c r="AW27" s="32"/>
      <c r="AX27" s="32"/>
      <c r="AY27" s="32"/>
      <c r="AZ27" s="112" t="s">
        <v>390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112" t="s">
        <v>390</v>
      </c>
      <c r="BN27" s="32"/>
      <c r="BO27" s="112" t="s">
        <v>390</v>
      </c>
      <c r="BP27" s="32"/>
      <c r="BQ27" s="32"/>
      <c r="BR27" s="32"/>
      <c r="BS27" s="30"/>
      <c r="BT27" s="56"/>
      <c r="BU27" s="32"/>
      <c r="BV27" s="112" t="s">
        <v>390</v>
      </c>
      <c r="BW27" s="30">
        <v>1</v>
      </c>
      <c r="BX27" s="275"/>
      <c r="BY27" s="111" t="s">
        <v>705</v>
      </c>
    </row>
    <row r="28" spans="1:77" x14ac:dyDescent="0.15">
      <c r="A28" s="27">
        <v>4230</v>
      </c>
      <c r="B28" s="28">
        <v>42831</v>
      </c>
      <c r="C28" s="29" t="s">
        <v>530</v>
      </c>
      <c r="D28" s="30" t="s">
        <v>44</v>
      </c>
      <c r="E28" s="30"/>
      <c r="F28" s="196" t="s">
        <v>535</v>
      </c>
      <c r="G28" s="31">
        <v>42825</v>
      </c>
      <c r="H28" s="32" t="s">
        <v>387</v>
      </c>
      <c r="I28" s="32" t="s">
        <v>390</v>
      </c>
      <c r="J28" s="32"/>
      <c r="K28" s="30" t="s">
        <v>298</v>
      </c>
      <c r="L28" s="30" t="s">
        <v>540</v>
      </c>
      <c r="M28" s="216">
        <v>111.44545454545454</v>
      </c>
      <c r="N28" s="216">
        <v>19.209090909090907</v>
      </c>
      <c r="O28" s="30" t="s">
        <v>453</v>
      </c>
      <c r="P28" s="30">
        <v>5000</v>
      </c>
      <c r="Q28" s="180">
        <v>19.209090909090907</v>
      </c>
      <c r="R28" s="30"/>
      <c r="S28" s="180"/>
      <c r="T28" s="30"/>
      <c r="U28" s="30"/>
      <c r="V28" s="180"/>
      <c r="W28" s="180"/>
      <c r="X28" s="30"/>
      <c r="Y28" s="30"/>
      <c r="Z28" s="30"/>
      <c r="AA28" s="30"/>
      <c r="AB28" s="30"/>
      <c r="AC28" s="30"/>
      <c r="AD28" s="30"/>
      <c r="AE28" s="180"/>
      <c r="AF28" s="180">
        <v>11.58181818181818</v>
      </c>
      <c r="AG28" s="30"/>
      <c r="AH28" s="30"/>
      <c r="AI28" s="180"/>
      <c r="AJ28" s="30"/>
      <c r="AK28" s="30"/>
      <c r="AL28" s="30"/>
      <c r="AM28" s="30"/>
      <c r="AN28" s="180"/>
      <c r="AO28" s="30"/>
      <c r="AP28" s="180"/>
      <c r="AQ28" s="30" t="s">
        <v>536</v>
      </c>
      <c r="AR28" s="32" t="s">
        <v>390</v>
      </c>
      <c r="AS28" s="32"/>
      <c r="AT28" s="32"/>
      <c r="AU28" s="32" t="s">
        <v>444</v>
      </c>
      <c r="AV28" s="32">
        <v>6</v>
      </c>
      <c r="AW28" s="32"/>
      <c r="AX28" s="32"/>
      <c r="AY28" s="32"/>
      <c r="AZ28" s="32" t="s">
        <v>534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>
        <v>12</v>
      </c>
      <c r="BO28" s="32" t="s">
        <v>390</v>
      </c>
      <c r="BP28" s="32"/>
      <c r="BQ28" s="32">
        <v>12</v>
      </c>
      <c r="BR28" s="32"/>
      <c r="BS28" s="56"/>
      <c r="BT28" s="56"/>
      <c r="BU28" s="56"/>
      <c r="BV28" s="32" t="s">
        <v>390</v>
      </c>
      <c r="BW28" s="30"/>
      <c r="BX28" s="111"/>
      <c r="BY28" t="s">
        <v>630</v>
      </c>
    </row>
    <row r="29" spans="1:77" x14ac:dyDescent="0.15">
      <c r="A29" s="27">
        <v>5777</v>
      </c>
      <c r="B29" s="28">
        <v>42831</v>
      </c>
      <c r="C29" s="29" t="s">
        <v>530</v>
      </c>
      <c r="D29" s="30" t="s">
        <v>44</v>
      </c>
      <c r="E29" s="30"/>
      <c r="F29" s="30" t="s">
        <v>535</v>
      </c>
      <c r="G29" s="31">
        <v>42643</v>
      </c>
      <c r="H29" s="32" t="s">
        <v>387</v>
      </c>
      <c r="I29" s="32" t="s">
        <v>390</v>
      </c>
      <c r="J29" s="32"/>
      <c r="K29" s="30" t="s">
        <v>300</v>
      </c>
      <c r="L29" s="30" t="s">
        <v>545</v>
      </c>
      <c r="M29" s="219">
        <v>131.29999999999998</v>
      </c>
      <c r="N29" s="219">
        <v>24.418181818181814</v>
      </c>
      <c r="O29" s="30"/>
      <c r="P29" s="30"/>
      <c r="Q29" s="180"/>
      <c r="R29" s="30"/>
      <c r="S29" s="180"/>
      <c r="T29" s="30"/>
      <c r="U29" s="30"/>
      <c r="V29" s="180"/>
      <c r="W29" s="180"/>
      <c r="X29" s="30"/>
      <c r="Y29" s="30"/>
      <c r="Z29" s="30"/>
      <c r="AA29" s="30"/>
      <c r="AB29" s="30"/>
      <c r="AC29" s="30"/>
      <c r="AD29" s="30"/>
      <c r="AE29" s="180"/>
      <c r="AF29" s="180">
        <v>16.654545454545453</v>
      </c>
      <c r="AG29" s="30"/>
      <c r="AH29" s="30"/>
      <c r="AI29" s="180"/>
      <c r="AJ29" s="30"/>
      <c r="AK29" s="30"/>
      <c r="AL29" s="30"/>
      <c r="AM29" s="30"/>
      <c r="AN29" s="180"/>
      <c r="AO29" s="30"/>
      <c r="AP29" s="180"/>
      <c r="AQ29" s="30" t="s">
        <v>536</v>
      </c>
      <c r="AR29" s="32" t="s">
        <v>390</v>
      </c>
      <c r="AS29" s="32"/>
      <c r="AT29" s="32"/>
      <c r="AU29" s="32" t="s">
        <v>444</v>
      </c>
      <c r="AV29" s="32">
        <v>10.199999999999999</v>
      </c>
      <c r="AW29" s="32"/>
      <c r="AX29" s="32"/>
      <c r="AY29" s="32"/>
      <c r="AZ29" s="32" t="s">
        <v>534</v>
      </c>
      <c r="BA29" s="30"/>
      <c r="BB29" s="32">
        <v>0</v>
      </c>
      <c r="BC29" s="32">
        <v>0</v>
      </c>
      <c r="BD29" s="32">
        <v>7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30"/>
      <c r="BT29" s="30"/>
      <c r="BU29" s="32"/>
      <c r="BV29" s="32" t="s">
        <v>390</v>
      </c>
      <c r="BW29" s="30"/>
      <c r="BX29" s="111"/>
      <c r="BY29" t="s">
        <v>632</v>
      </c>
    </row>
    <row r="30" spans="1:77" x14ac:dyDescent="0.15">
      <c r="A30" s="27">
        <v>5257</v>
      </c>
      <c r="B30" s="28">
        <v>42831</v>
      </c>
      <c r="C30" s="29" t="s">
        <v>530</v>
      </c>
      <c r="D30" s="30" t="s">
        <v>44</v>
      </c>
      <c r="E30" s="30"/>
      <c r="F30" s="30" t="s">
        <v>535</v>
      </c>
      <c r="G30" s="31">
        <v>42735</v>
      </c>
      <c r="H30" s="32" t="s">
        <v>387</v>
      </c>
      <c r="I30" s="32" t="s">
        <v>390</v>
      </c>
      <c r="J30" s="32"/>
      <c r="K30" s="30" t="s">
        <v>301</v>
      </c>
      <c r="L30" s="30" t="s">
        <v>547</v>
      </c>
      <c r="M30" s="180">
        <v>118</v>
      </c>
      <c r="N30" s="180">
        <v>24.081818181818178</v>
      </c>
      <c r="O30" s="30"/>
      <c r="P30" s="30"/>
      <c r="Q30" s="180"/>
      <c r="R30" s="30"/>
      <c r="S30" s="180"/>
      <c r="T30" s="30"/>
      <c r="U30" s="30"/>
      <c r="V30" s="180"/>
      <c r="W30" s="180"/>
      <c r="X30" s="30"/>
      <c r="Y30" s="30"/>
      <c r="Z30" s="30"/>
      <c r="AA30" s="30"/>
      <c r="AB30" s="30"/>
      <c r="AC30" s="30"/>
      <c r="AD30" s="30"/>
      <c r="AE30" s="180"/>
      <c r="AF30" s="180">
        <v>15.154545454545454</v>
      </c>
      <c r="AG30" s="30"/>
      <c r="AH30" s="30"/>
      <c r="AI30" s="180"/>
      <c r="AJ30" s="30"/>
      <c r="AK30" s="30"/>
      <c r="AL30" s="30"/>
      <c r="AM30" s="30"/>
      <c r="AN30" s="180"/>
      <c r="AO30" s="30"/>
      <c r="AP30" s="18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9.35</v>
      </c>
      <c r="AW30" s="32"/>
      <c r="AX30" s="32"/>
      <c r="AY30" s="32"/>
      <c r="AZ30" s="32" t="s">
        <v>534</v>
      </c>
      <c r="BA30" s="30"/>
      <c r="BB30" s="32">
        <v>13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>
        <v>12</v>
      </c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30"/>
      <c r="BX30" s="111"/>
      <c r="BY30" t="s">
        <v>633</v>
      </c>
    </row>
    <row r="31" spans="1:77" x14ac:dyDescent="0.15">
      <c r="A31" s="27">
        <v>5419</v>
      </c>
      <c r="B31" s="28">
        <v>42831</v>
      </c>
      <c r="C31" s="29" t="s">
        <v>530</v>
      </c>
      <c r="D31" s="30" t="s">
        <v>44</v>
      </c>
      <c r="E31" s="30"/>
      <c r="F31" s="30" t="s">
        <v>535</v>
      </c>
      <c r="G31" s="31">
        <v>42735</v>
      </c>
      <c r="H31" s="32" t="s">
        <v>387</v>
      </c>
      <c r="I31" s="32" t="s">
        <v>390</v>
      </c>
      <c r="J31" s="32"/>
      <c r="K31" s="30" t="s">
        <v>302</v>
      </c>
      <c r="L31" s="30" t="s">
        <v>548</v>
      </c>
      <c r="M31" s="180">
        <v>118.97272727272727</v>
      </c>
      <c r="N31" s="180">
        <v>24.054545454545455</v>
      </c>
      <c r="O31" s="30"/>
      <c r="P31" s="30"/>
      <c r="Q31" s="180"/>
      <c r="R31" s="30"/>
      <c r="S31" s="180"/>
      <c r="T31" s="30"/>
      <c r="U31" s="30"/>
      <c r="V31" s="180"/>
      <c r="W31" s="180"/>
      <c r="X31" s="30"/>
      <c r="Y31" s="30"/>
      <c r="Z31" s="30"/>
      <c r="AA31" s="30"/>
      <c r="AB31" s="30"/>
      <c r="AC31" s="30"/>
      <c r="AD31" s="30"/>
      <c r="AE31" s="180"/>
      <c r="AF31" s="180">
        <v>16.381818181818179</v>
      </c>
      <c r="AG31" s="30"/>
      <c r="AH31" s="30"/>
      <c r="AI31" s="180"/>
      <c r="AJ31" s="30"/>
      <c r="AK31" s="30"/>
      <c r="AL31" s="30"/>
      <c r="AM31" s="30"/>
      <c r="AN31" s="180"/>
      <c r="AO31" s="30"/>
      <c r="AP31" s="18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6</v>
      </c>
      <c r="AW31" s="32"/>
      <c r="AX31" s="32"/>
      <c r="AY31" s="32"/>
      <c r="AZ31" s="32" t="s">
        <v>534</v>
      </c>
      <c r="BA31" s="30"/>
      <c r="BB31" s="32">
        <v>0</v>
      </c>
      <c r="BC31" s="32">
        <v>13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 t="s">
        <v>390</v>
      </c>
      <c r="BN31" s="32">
        <v>12</v>
      </c>
      <c r="BO31" s="32" t="s">
        <v>390</v>
      </c>
      <c r="BP31" s="32"/>
      <c r="BQ31" s="32"/>
      <c r="BR31" s="32"/>
      <c r="BS31" s="30"/>
      <c r="BT31" s="30"/>
      <c r="BU31" s="32"/>
      <c r="BV31" s="32" t="s">
        <v>390</v>
      </c>
      <c r="BW31" s="56"/>
      <c r="BX31" s="111"/>
      <c r="BY31" t="s">
        <v>692</v>
      </c>
    </row>
    <row r="32" spans="1:77" x14ac:dyDescent="0.15">
      <c r="A32" s="27"/>
      <c r="B32" s="28">
        <v>42831</v>
      </c>
      <c r="C32" s="29" t="s">
        <v>530</v>
      </c>
      <c r="D32" s="30" t="s">
        <v>44</v>
      </c>
      <c r="E32" s="30"/>
      <c r="F32" s="30" t="s">
        <v>535</v>
      </c>
      <c r="G32" s="31">
        <v>42825</v>
      </c>
      <c r="H32" s="32" t="s">
        <v>387</v>
      </c>
      <c r="I32" s="32" t="s">
        <v>390</v>
      </c>
      <c r="J32" s="32"/>
      <c r="K32" s="30" t="s">
        <v>303</v>
      </c>
      <c r="L32" s="30" t="s">
        <v>615</v>
      </c>
      <c r="M32" s="180">
        <v>118.33636363636361</v>
      </c>
      <c r="N32" s="180">
        <v>20.390909090909091</v>
      </c>
      <c r="O32" s="30"/>
      <c r="P32" s="30"/>
      <c r="Q32" s="180"/>
      <c r="R32" s="30"/>
      <c r="S32" s="180"/>
      <c r="T32" s="30"/>
      <c r="U32" s="30"/>
      <c r="V32" s="180"/>
      <c r="W32" s="180"/>
      <c r="X32" s="30"/>
      <c r="Y32" s="30"/>
      <c r="Z32" s="30"/>
      <c r="AA32" s="30"/>
      <c r="AB32" s="30"/>
      <c r="AC32" s="30"/>
      <c r="AD32" s="30"/>
      <c r="AE32" s="180"/>
      <c r="AF32" s="180">
        <v>12.290909090909089</v>
      </c>
      <c r="AG32" s="30"/>
      <c r="AH32" s="30"/>
      <c r="AI32" s="180"/>
      <c r="AJ32" s="30"/>
      <c r="AK32" s="30"/>
      <c r="AL32" s="30"/>
      <c r="AM32" s="30"/>
      <c r="AN32" s="180"/>
      <c r="AO32" s="30"/>
      <c r="AP32" s="18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6</v>
      </c>
      <c r="AW32" s="32"/>
      <c r="AX32" s="32"/>
      <c r="AY32" s="32"/>
      <c r="AZ32" s="32" t="s">
        <v>534</v>
      </c>
      <c r="BA32" s="30"/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>
        <v>12</v>
      </c>
      <c r="BO32" s="32" t="s">
        <v>390</v>
      </c>
      <c r="BP32" s="32"/>
      <c r="BQ32" s="32">
        <v>12</v>
      </c>
      <c r="BR32" s="32"/>
      <c r="BS32" s="56"/>
      <c r="BT32" s="56"/>
      <c r="BU32" s="32"/>
      <c r="BV32" s="32" t="s">
        <v>390</v>
      </c>
      <c r="BW32" s="30"/>
      <c r="BY32" s="111" t="s">
        <v>430</v>
      </c>
    </row>
    <row r="33" spans="1:77" x14ac:dyDescent="0.15">
      <c r="A33" s="27">
        <v>5612</v>
      </c>
      <c r="B33" s="28">
        <v>42831</v>
      </c>
      <c r="C33" s="29" t="s">
        <v>530</v>
      </c>
      <c r="D33" s="30" t="s">
        <v>44</v>
      </c>
      <c r="E33" s="30"/>
      <c r="F33" s="30" t="s">
        <v>535</v>
      </c>
      <c r="G33" s="31">
        <v>42551</v>
      </c>
      <c r="H33" s="32" t="s">
        <v>387</v>
      </c>
      <c r="I33" s="32" t="s">
        <v>390</v>
      </c>
      <c r="J33" s="32"/>
      <c r="K33" s="30" t="s">
        <v>48</v>
      </c>
      <c r="L33" s="178" t="s">
        <v>550</v>
      </c>
      <c r="M33" s="180">
        <v>148.66363636363636</v>
      </c>
      <c r="N33" s="180">
        <v>20.818181818181817</v>
      </c>
      <c r="O33" s="30"/>
      <c r="P33" s="30"/>
      <c r="Q33" s="180"/>
      <c r="R33" s="30"/>
      <c r="S33" s="180"/>
      <c r="T33" s="30"/>
      <c r="U33" s="30"/>
      <c r="V33" s="180"/>
      <c r="W33" s="180"/>
      <c r="X33" s="30"/>
      <c r="Y33" s="30"/>
      <c r="Z33" s="30"/>
      <c r="AA33" s="30"/>
      <c r="AB33" s="30"/>
      <c r="AC33" s="30"/>
      <c r="AD33" s="30"/>
      <c r="AE33" s="180"/>
      <c r="AF33" s="180">
        <v>14.127272727272725</v>
      </c>
      <c r="AG33" s="30"/>
      <c r="AH33" s="30"/>
      <c r="AI33" s="180"/>
      <c r="AJ33" s="30"/>
      <c r="AK33" s="30"/>
      <c r="AL33" s="30"/>
      <c r="AM33" s="30"/>
      <c r="AN33" s="180"/>
      <c r="AO33" s="30"/>
      <c r="AP33" s="180"/>
      <c r="AQ33" s="30" t="s">
        <v>536</v>
      </c>
      <c r="AR33" s="32" t="s">
        <v>390</v>
      </c>
      <c r="AS33" s="32"/>
      <c r="AT33" s="32"/>
      <c r="AU33" s="32" t="s">
        <v>444</v>
      </c>
      <c r="AV33" s="32">
        <v>6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6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>
        <v>1</v>
      </c>
      <c r="BY33" t="s">
        <v>583</v>
      </c>
    </row>
    <row r="34" spans="1:77" x14ac:dyDescent="0.15">
      <c r="A34" s="27">
        <v>4115</v>
      </c>
      <c r="B34" s="28">
        <v>42831</v>
      </c>
      <c r="C34" s="29" t="s">
        <v>530</v>
      </c>
      <c r="D34" s="30" t="s">
        <v>44</v>
      </c>
      <c r="E34" s="30"/>
      <c r="F34" s="30" t="s">
        <v>535</v>
      </c>
      <c r="G34" s="58">
        <v>42614</v>
      </c>
      <c r="H34" s="32" t="s">
        <v>387</v>
      </c>
      <c r="I34" s="32" t="s">
        <v>390</v>
      </c>
      <c r="J34" s="32"/>
      <c r="K34" s="30" t="s">
        <v>49</v>
      </c>
      <c r="L34" s="30" t="s">
        <v>472</v>
      </c>
      <c r="M34" s="216">
        <v>150.90909090909091</v>
      </c>
      <c r="N34" s="180">
        <v>18.18181818181818</v>
      </c>
      <c r="O34" s="30"/>
      <c r="P34" s="30"/>
      <c r="Q34" s="180"/>
      <c r="R34" s="30"/>
      <c r="S34" s="180"/>
      <c r="T34" s="30"/>
      <c r="U34" s="30"/>
      <c r="V34" s="180"/>
      <c r="W34" s="180"/>
      <c r="X34" s="30"/>
      <c r="Y34" s="30"/>
      <c r="Z34" s="30"/>
      <c r="AA34" s="30"/>
      <c r="AB34" s="30"/>
      <c r="AC34" s="30"/>
      <c r="AD34" s="30"/>
      <c r="AE34" s="180"/>
      <c r="AF34" s="180">
        <v>15.454545454545453</v>
      </c>
      <c r="AG34" s="30"/>
      <c r="AH34" s="30"/>
      <c r="AI34" s="180"/>
      <c r="AJ34" s="30"/>
      <c r="AK34" s="30"/>
      <c r="AL34" s="30"/>
      <c r="AM34" s="30"/>
      <c r="AN34" s="180"/>
      <c r="AO34" s="30"/>
      <c r="AP34" s="18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16</v>
      </c>
      <c r="AW34" s="32"/>
      <c r="AX34" s="32"/>
      <c r="AY34" s="32"/>
      <c r="AZ34" s="32" t="s">
        <v>534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222">
        <v>218.07272727272721</v>
      </c>
      <c r="BQ34" s="32"/>
      <c r="BR34" s="177">
        <v>42915</v>
      </c>
      <c r="BS34" s="56"/>
      <c r="BT34" s="56"/>
      <c r="BU34" s="56"/>
      <c r="BV34" s="32" t="s">
        <v>390</v>
      </c>
      <c r="BW34" s="178"/>
      <c r="BX34" t="s">
        <v>616</v>
      </c>
      <c r="BY34" t="s">
        <v>634</v>
      </c>
    </row>
    <row r="35" spans="1:77" x14ac:dyDescent="0.15">
      <c r="A35" s="27"/>
      <c r="B35" s="28">
        <v>42831</v>
      </c>
      <c r="C35" s="29" t="s">
        <v>530</v>
      </c>
      <c r="D35" s="30" t="s">
        <v>44</v>
      </c>
      <c r="E35" s="30"/>
      <c r="F35" s="30" t="s">
        <v>535</v>
      </c>
      <c r="G35" s="31">
        <v>42592</v>
      </c>
      <c r="H35" s="32" t="s">
        <v>387</v>
      </c>
      <c r="I35" s="32" t="s">
        <v>390</v>
      </c>
      <c r="J35" s="32"/>
      <c r="K35" s="30" t="s">
        <v>51</v>
      </c>
      <c r="L35" s="30" t="s">
        <v>618</v>
      </c>
      <c r="M35" s="216">
        <v>117.08181818181816</v>
      </c>
      <c r="N35" s="216">
        <v>24.09090909090909</v>
      </c>
      <c r="O35" s="30"/>
      <c r="P35" s="30"/>
      <c r="Q35" s="180"/>
      <c r="R35" s="30"/>
      <c r="S35" s="180"/>
      <c r="T35" s="30"/>
      <c r="U35" s="30"/>
      <c r="V35" s="180"/>
      <c r="W35" s="180"/>
      <c r="X35" s="30"/>
      <c r="Y35" s="30"/>
      <c r="Z35" s="30"/>
      <c r="AA35" s="30"/>
      <c r="AB35" s="30"/>
      <c r="AC35" s="30"/>
      <c r="AD35" s="30"/>
      <c r="AE35" s="180"/>
      <c r="AF35" s="180">
        <v>16.418181818181814</v>
      </c>
      <c r="AG35" s="30"/>
      <c r="AH35" s="30"/>
      <c r="AI35" s="180"/>
      <c r="AJ35" s="30"/>
      <c r="AK35" s="30"/>
      <c r="AL35" s="30"/>
      <c r="AM35" s="30"/>
      <c r="AN35" s="180"/>
      <c r="AO35" s="30"/>
      <c r="AP35" s="18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390</v>
      </c>
      <c r="BA35" s="30"/>
      <c r="BB35" s="32">
        <v>18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56"/>
      <c r="BT35" s="56"/>
      <c r="BU35" s="56"/>
      <c r="BV35" s="32" t="s">
        <v>390</v>
      </c>
      <c r="BW35" s="178"/>
      <c r="BX35" s="111"/>
      <c r="BY35" t="s">
        <v>635</v>
      </c>
    </row>
    <row r="36" spans="1:77" x14ac:dyDescent="0.15">
      <c r="A36" s="27">
        <v>6415</v>
      </c>
      <c r="B36" s="28">
        <v>42831</v>
      </c>
      <c r="C36" s="29" t="s">
        <v>530</v>
      </c>
      <c r="D36" s="30" t="s">
        <v>44</v>
      </c>
      <c r="E36" s="30"/>
      <c r="F36" s="30" t="s">
        <v>535</v>
      </c>
      <c r="G36" s="58">
        <v>42808</v>
      </c>
      <c r="H36" s="197" t="s">
        <v>390</v>
      </c>
      <c r="I36" s="197" t="s">
        <v>507</v>
      </c>
      <c r="J36" s="197"/>
      <c r="K36" s="196" t="s">
        <v>423</v>
      </c>
      <c r="L36" s="30" t="s">
        <v>620</v>
      </c>
      <c r="M36" s="289">
        <v>112.18181818181817</v>
      </c>
      <c r="N36" s="289">
        <v>19.190909090909088</v>
      </c>
      <c r="O36" s="289"/>
      <c r="P36" s="196"/>
      <c r="Q36" s="180"/>
      <c r="R36" s="196"/>
      <c r="S36" s="180"/>
      <c r="T36" s="30"/>
      <c r="U36" s="196"/>
      <c r="V36" s="219"/>
      <c r="W36" s="219"/>
      <c r="X36" s="196"/>
      <c r="Y36" s="196"/>
      <c r="Z36" s="196"/>
      <c r="AA36" s="196"/>
      <c r="AB36" s="196"/>
      <c r="AC36" s="196"/>
      <c r="AD36" s="196"/>
      <c r="AE36" s="219"/>
      <c r="AF36" s="289">
        <v>13.409090909090908</v>
      </c>
      <c r="AG36" s="30"/>
      <c r="AH36" s="196"/>
      <c r="AI36" s="219"/>
      <c r="AJ36" s="196"/>
      <c r="AK36" s="196"/>
      <c r="AL36" s="196"/>
      <c r="AM36" s="196"/>
      <c r="AN36" s="219"/>
      <c r="AO36" s="196"/>
      <c r="AP36" s="219"/>
      <c r="AQ36" s="196" t="s">
        <v>536</v>
      </c>
      <c r="AR36" s="197" t="s">
        <v>390</v>
      </c>
      <c r="AS36" s="197"/>
      <c r="AT36" s="197"/>
      <c r="AU36" s="197"/>
      <c r="AV36" s="197"/>
      <c r="AW36" s="197"/>
      <c r="AX36" s="197"/>
      <c r="AY36" s="197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56"/>
      <c r="BT36" s="56"/>
      <c r="BU36" s="32"/>
      <c r="BV36" s="32" t="s">
        <v>390</v>
      </c>
      <c r="BW36" s="30">
        <v>1</v>
      </c>
      <c r="BY36" t="s">
        <v>713</v>
      </c>
    </row>
    <row r="37" spans="1:77" x14ac:dyDescent="0.15">
      <c r="A37" s="27"/>
      <c r="B37" s="28">
        <v>42831</v>
      </c>
      <c r="C37" s="29" t="s">
        <v>530</v>
      </c>
      <c r="D37" s="30" t="s">
        <v>44</v>
      </c>
      <c r="E37" s="30"/>
      <c r="F37" s="30" t="s">
        <v>535</v>
      </c>
      <c r="G37" s="58">
        <v>42626</v>
      </c>
      <c r="H37" s="32" t="s">
        <v>387</v>
      </c>
      <c r="I37" s="32" t="s">
        <v>390</v>
      </c>
      <c r="J37" s="32"/>
      <c r="K37" s="30" t="s">
        <v>425</v>
      </c>
      <c r="L37" s="30" t="s">
        <v>622</v>
      </c>
      <c r="M37" s="180">
        <v>154</v>
      </c>
      <c r="N37" s="180">
        <v>21.372727272727271</v>
      </c>
      <c r="O37" s="30" t="s">
        <v>453</v>
      </c>
      <c r="P37" s="30">
        <v>1800</v>
      </c>
      <c r="Q37" s="180">
        <v>24.59090909090909</v>
      </c>
      <c r="R37" s="30"/>
      <c r="S37" s="180"/>
      <c r="T37" s="30"/>
      <c r="U37" s="30"/>
      <c r="V37" s="180"/>
      <c r="W37" s="180"/>
      <c r="X37" s="30"/>
      <c r="Y37" s="30"/>
      <c r="Z37" s="30"/>
      <c r="AA37" s="30"/>
      <c r="AB37" s="30"/>
      <c r="AC37" s="30"/>
      <c r="AD37" s="30"/>
      <c r="AE37" s="180"/>
      <c r="AF37" s="180">
        <v>12.463636363636363</v>
      </c>
      <c r="AG37" s="30"/>
      <c r="AH37" s="30"/>
      <c r="AI37" s="180"/>
      <c r="AJ37" s="30"/>
      <c r="AK37" s="30"/>
      <c r="AL37" s="30"/>
      <c r="AM37" s="30"/>
      <c r="AN37" s="180"/>
      <c r="AO37" s="30"/>
      <c r="AP37" s="180"/>
      <c r="AQ37" s="30" t="s">
        <v>536</v>
      </c>
      <c r="AR37" s="32" t="s">
        <v>390</v>
      </c>
      <c r="AS37" s="32"/>
      <c r="AT37" s="32"/>
      <c r="AU37" s="32" t="s">
        <v>444</v>
      </c>
      <c r="AV37" s="32">
        <v>6</v>
      </c>
      <c r="AW37" s="32"/>
      <c r="AX37" s="32"/>
      <c r="AY37" s="32"/>
      <c r="AZ37" s="32" t="s">
        <v>390</v>
      </c>
      <c r="BA37" s="30"/>
      <c r="BB37" s="32">
        <v>5</v>
      </c>
      <c r="BC37" s="32">
        <v>0</v>
      </c>
      <c r="BD37" s="32">
        <v>10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/>
      <c r="BO37" s="32" t="s">
        <v>390</v>
      </c>
      <c r="BP37" s="32"/>
      <c r="BQ37" s="32"/>
      <c r="BR37" s="32"/>
      <c r="BS37" s="30"/>
      <c r="BT37" s="30"/>
      <c r="BU37" s="32"/>
      <c r="BV37" s="32" t="s">
        <v>390</v>
      </c>
      <c r="BW37" s="178">
        <v>1</v>
      </c>
      <c r="BX37" s="111"/>
      <c r="BY37" t="s">
        <v>637</v>
      </c>
    </row>
    <row r="38" spans="1:77" x14ac:dyDescent="0.15">
      <c r="A38" s="27">
        <v>5913</v>
      </c>
      <c r="B38" s="28">
        <v>42831</v>
      </c>
      <c r="C38" s="29" t="s">
        <v>530</v>
      </c>
      <c r="D38" s="30" t="s">
        <v>44</v>
      </c>
      <c r="E38" s="30"/>
      <c r="F38" s="30" t="s">
        <v>535</v>
      </c>
      <c r="G38" s="28">
        <v>42606</v>
      </c>
      <c r="H38" s="32" t="s">
        <v>387</v>
      </c>
      <c r="I38" s="32" t="s">
        <v>390</v>
      </c>
      <c r="J38" s="32"/>
      <c r="K38" s="30" t="s">
        <v>50</v>
      </c>
      <c r="L38" s="178" t="s">
        <v>558</v>
      </c>
      <c r="M38" s="216">
        <v>125.10000000000001</v>
      </c>
      <c r="N38" s="216">
        <v>21.172727272727272</v>
      </c>
      <c r="O38" s="30" t="s">
        <v>453</v>
      </c>
      <c r="P38" s="30">
        <v>2000</v>
      </c>
      <c r="Q38" s="180">
        <v>21.9</v>
      </c>
      <c r="R38" s="30"/>
      <c r="S38" s="180"/>
      <c r="T38" s="30"/>
      <c r="U38" s="30"/>
      <c r="V38" s="180"/>
      <c r="W38" s="180"/>
      <c r="X38" s="30"/>
      <c r="Y38" s="30"/>
      <c r="Z38" s="30"/>
      <c r="AA38" s="30"/>
      <c r="AB38" s="30"/>
      <c r="AC38" s="30"/>
      <c r="AD38" s="30"/>
      <c r="AE38" s="180"/>
      <c r="AF38" s="180">
        <v>16.499999999999996</v>
      </c>
      <c r="AG38" s="30"/>
      <c r="AH38" s="30"/>
      <c r="AI38" s="180"/>
      <c r="AJ38" s="30"/>
      <c r="AK38" s="30"/>
      <c r="AL38" s="30"/>
      <c r="AM38" s="30"/>
      <c r="AN38" s="180"/>
      <c r="AO38" s="30"/>
      <c r="AP38" s="180"/>
      <c r="AQ38" s="30" t="s">
        <v>536</v>
      </c>
      <c r="AR38" s="32" t="s">
        <v>390</v>
      </c>
      <c r="AS38" s="32"/>
      <c r="AT38" s="32"/>
      <c r="AU38" s="32" t="s">
        <v>444</v>
      </c>
      <c r="AV38" s="32">
        <v>15</v>
      </c>
      <c r="AW38" s="32"/>
      <c r="AX38" s="32"/>
      <c r="AY38" s="32"/>
      <c r="AZ38" s="32" t="s">
        <v>534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112" t="s">
        <v>390</v>
      </c>
      <c r="BN38" s="32"/>
      <c r="BO38" s="32" t="s">
        <v>390</v>
      </c>
      <c r="BP38" s="32"/>
      <c r="BQ38" s="32"/>
      <c r="BR38" s="32"/>
      <c r="BS38" s="56"/>
      <c r="BT38" s="56"/>
      <c r="BU38" s="56"/>
      <c r="BV38" s="32" t="s">
        <v>390</v>
      </c>
      <c r="BW38" s="30"/>
      <c r="BX38" t="s">
        <v>627</v>
      </c>
      <c r="BY38" t="s">
        <v>596</v>
      </c>
    </row>
    <row r="39" spans="1:77" x14ac:dyDescent="0.15">
      <c r="A39" s="27"/>
      <c r="B39" s="28">
        <v>42831</v>
      </c>
      <c r="C39" s="29" t="s">
        <v>530</v>
      </c>
      <c r="D39" s="30" t="s">
        <v>44</v>
      </c>
      <c r="E39" s="30"/>
      <c r="F39" s="30" t="s">
        <v>535</v>
      </c>
      <c r="G39" s="31">
        <v>42587</v>
      </c>
      <c r="H39" s="112" t="s">
        <v>387</v>
      </c>
      <c r="I39" s="112" t="s">
        <v>390</v>
      </c>
      <c r="J39" s="32"/>
      <c r="K39" s="178" t="s">
        <v>562</v>
      </c>
      <c r="L39" s="178" t="s">
        <v>628</v>
      </c>
      <c r="M39" s="180">
        <v>128.59090909090907</v>
      </c>
      <c r="N39" s="180">
        <v>19.909090909090907</v>
      </c>
      <c r="O39" s="30"/>
      <c r="P39" s="30"/>
      <c r="Q39" s="180"/>
      <c r="R39" s="30"/>
      <c r="S39" s="180"/>
      <c r="T39" s="30"/>
      <c r="U39" s="30"/>
      <c r="V39" s="180"/>
      <c r="W39" s="180"/>
      <c r="X39" s="30"/>
      <c r="Y39" s="30"/>
      <c r="Z39" s="30"/>
      <c r="AA39" s="30"/>
      <c r="AB39" s="30"/>
      <c r="AC39" s="30"/>
      <c r="AD39" s="30"/>
      <c r="AE39" s="180"/>
      <c r="AF39" s="180">
        <v>16.345454545454544</v>
      </c>
      <c r="AG39" s="30"/>
      <c r="AH39" s="30"/>
      <c r="AI39" s="180"/>
      <c r="AJ39" s="30"/>
      <c r="AK39" s="30"/>
      <c r="AL39" s="30"/>
      <c r="AM39" s="30"/>
      <c r="AN39" s="180"/>
      <c r="AO39" s="30"/>
      <c r="AP39" s="180"/>
      <c r="AQ39" t="s">
        <v>536</v>
      </c>
      <c r="AR39" s="32" t="s">
        <v>390</v>
      </c>
      <c r="AS39" s="32"/>
      <c r="AT39" s="32"/>
      <c r="AU39" s="32" t="s">
        <v>444</v>
      </c>
      <c r="AV39" s="32">
        <v>4</v>
      </c>
      <c r="AW39" s="32"/>
      <c r="AX39" s="32"/>
      <c r="AY39" s="32"/>
      <c r="AZ39" s="32" t="s">
        <v>390</v>
      </c>
      <c r="BA39" s="30"/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>
        <v>12</v>
      </c>
      <c r="BO39" s="32" t="s">
        <v>390</v>
      </c>
      <c r="BP39" s="32"/>
      <c r="BQ39" s="32"/>
      <c r="BR39" s="32"/>
      <c r="BS39" s="56"/>
      <c r="BT39" s="56"/>
      <c r="BU39" s="32"/>
      <c r="BV39" s="32" t="s">
        <v>390</v>
      </c>
      <c r="BW39" s="178"/>
      <c r="BX39" s="111"/>
      <c r="BY39" t="s">
        <v>638</v>
      </c>
    </row>
    <row r="40" spans="1:77" x14ac:dyDescent="0.15">
      <c r="A40" s="27">
        <v>6406</v>
      </c>
      <c r="B40" s="28">
        <v>42831</v>
      </c>
      <c r="C40" s="29" t="s">
        <v>530</v>
      </c>
      <c r="D40" s="30" t="s">
        <v>44</v>
      </c>
      <c r="E40" s="30"/>
      <c r="F40" s="30" t="s">
        <v>535</v>
      </c>
      <c r="G40" s="31">
        <v>42678</v>
      </c>
      <c r="H40" s="32" t="s">
        <v>390</v>
      </c>
      <c r="I40" s="32" t="s">
        <v>507</v>
      </c>
      <c r="J40" s="32"/>
      <c r="K40" s="178" t="s">
        <v>654</v>
      </c>
      <c r="L40" s="178" t="s">
        <v>554</v>
      </c>
      <c r="M40" s="289">
        <v>119.84545454545454</v>
      </c>
      <c r="N40" s="289">
        <v>18.7</v>
      </c>
      <c r="O40" s="289"/>
      <c r="P40" s="196"/>
      <c r="Q40" s="180"/>
      <c r="R40" s="196"/>
      <c r="S40" s="180"/>
      <c r="T40" s="30"/>
      <c r="U40" s="196"/>
      <c r="V40" s="219"/>
      <c r="W40" s="219"/>
      <c r="X40" s="196"/>
      <c r="Y40" s="196"/>
      <c r="Z40" s="196"/>
      <c r="AA40" s="196"/>
      <c r="AB40" s="196"/>
      <c r="AC40" s="196"/>
      <c r="AD40" s="196"/>
      <c r="AE40" s="219"/>
      <c r="AF40" s="289">
        <v>12.309090909090907</v>
      </c>
      <c r="AG40" s="30"/>
      <c r="AH40" s="30"/>
      <c r="AI40" s="180"/>
      <c r="AJ40" s="30"/>
      <c r="AK40" s="30"/>
      <c r="AL40" s="30"/>
      <c r="AM40" s="30"/>
      <c r="AN40" s="180"/>
      <c r="AO40" s="30"/>
      <c r="AP40" s="180"/>
      <c r="AQ40" s="30" t="s">
        <v>536</v>
      </c>
      <c r="AR40" s="32" t="s">
        <v>390</v>
      </c>
      <c r="AS40" s="32"/>
      <c r="AT40" s="32"/>
      <c r="AU40" s="32"/>
      <c r="AV40" s="32"/>
      <c r="AW40" s="32"/>
      <c r="AX40" s="32"/>
      <c r="AY40" s="32"/>
      <c r="AZ40" s="112" t="s">
        <v>534</v>
      </c>
      <c r="BA40" s="30"/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/>
      <c r="BO40" s="32" t="s">
        <v>390</v>
      </c>
      <c r="BP40" s="32"/>
      <c r="BQ40" s="32"/>
      <c r="BR40" s="32"/>
      <c r="BS40" s="30"/>
      <c r="BT40" s="56"/>
      <c r="BU40" s="32"/>
      <c r="BV40" s="32" t="s">
        <v>390</v>
      </c>
      <c r="BW40" s="30"/>
      <c r="BY40" t="s">
        <v>716</v>
      </c>
    </row>
    <row r="41" spans="1:77" x14ac:dyDescent="0.15">
      <c r="A41" s="27"/>
      <c r="B41" s="28">
        <v>42831</v>
      </c>
      <c r="C41" s="29" t="s">
        <v>530</v>
      </c>
      <c r="D41" s="30" t="s">
        <v>44</v>
      </c>
      <c r="E41" s="30"/>
      <c r="F41" s="30" t="s">
        <v>535</v>
      </c>
      <c r="G41" s="31">
        <v>42775</v>
      </c>
      <c r="H41" s="112" t="s">
        <v>387</v>
      </c>
      <c r="I41" s="112" t="s">
        <v>390</v>
      </c>
      <c r="J41" s="32"/>
      <c r="K41" s="178" t="s">
        <v>651</v>
      </c>
      <c r="L41" s="178" t="s">
        <v>652</v>
      </c>
      <c r="M41" s="289">
        <v>105.96363636363635</v>
      </c>
      <c r="N41" s="289">
        <v>18.554545454545455</v>
      </c>
      <c r="O41" s="289"/>
      <c r="P41" s="196"/>
      <c r="Q41" s="180"/>
      <c r="R41" s="196"/>
      <c r="S41" s="180"/>
      <c r="T41" s="30"/>
      <c r="U41" s="196"/>
      <c r="V41" s="219"/>
      <c r="W41" s="219"/>
      <c r="X41" s="196"/>
      <c r="Y41" s="196"/>
      <c r="Z41" s="196"/>
      <c r="AA41" s="196"/>
      <c r="AB41" s="196"/>
      <c r="AC41" s="196"/>
      <c r="AD41" s="196"/>
      <c r="AE41" s="219"/>
      <c r="AF41" s="289">
        <v>13.681818181818182</v>
      </c>
      <c r="AG41" s="30"/>
      <c r="AH41" s="30"/>
      <c r="AI41" s="180"/>
      <c r="AJ41" s="30"/>
      <c r="AK41" s="30"/>
      <c r="AL41" s="30"/>
      <c r="AM41" s="30"/>
      <c r="AN41" s="180"/>
      <c r="AO41" s="30"/>
      <c r="AP41" s="180"/>
      <c r="AQ41" s="30" t="s">
        <v>536</v>
      </c>
      <c r="AR41" s="32" t="s">
        <v>390</v>
      </c>
      <c r="AS41" s="32"/>
      <c r="AT41" s="32"/>
      <c r="AU41" s="112" t="s">
        <v>444</v>
      </c>
      <c r="AV41" s="32">
        <v>5</v>
      </c>
      <c r="AW41" s="32"/>
      <c r="AX41" s="32"/>
      <c r="AY41" s="32"/>
      <c r="AZ41" s="112" t="s">
        <v>390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12</v>
      </c>
      <c r="BM41" s="112" t="s">
        <v>390</v>
      </c>
      <c r="BN41" s="32"/>
      <c r="BO41" s="112" t="s">
        <v>390</v>
      </c>
      <c r="BP41" s="32"/>
      <c r="BQ41" s="32"/>
      <c r="BR41" s="32"/>
      <c r="BS41" s="30"/>
      <c r="BT41" s="56"/>
      <c r="BU41" s="32"/>
      <c r="BV41" s="112" t="s">
        <v>390</v>
      </c>
      <c r="BW41" s="30">
        <v>1</v>
      </c>
      <c r="BY41" t="s">
        <v>715</v>
      </c>
    </row>
    <row r="42" spans="1:77" x14ac:dyDescent="0.15">
      <c r="A42" s="27"/>
      <c r="B42" s="28">
        <v>42831</v>
      </c>
      <c r="C42" s="29" t="s">
        <v>530</v>
      </c>
      <c r="D42" s="30" t="s">
        <v>44</v>
      </c>
      <c r="E42" s="30"/>
      <c r="F42" s="30" t="s">
        <v>535</v>
      </c>
      <c r="G42" s="31">
        <v>42724</v>
      </c>
      <c r="H42" s="112" t="s">
        <v>390</v>
      </c>
      <c r="I42" s="112" t="s">
        <v>507</v>
      </c>
      <c r="J42" s="32"/>
      <c r="K42" s="178" t="s">
        <v>656</v>
      </c>
      <c r="L42" s="178" t="s">
        <v>657</v>
      </c>
      <c r="M42" s="216">
        <v>129</v>
      </c>
      <c r="N42" s="216">
        <v>23.25454545454545</v>
      </c>
      <c r="O42" s="30"/>
      <c r="P42" s="30"/>
      <c r="Q42" s="180"/>
      <c r="R42" s="30"/>
      <c r="S42" s="180"/>
      <c r="T42" s="30"/>
      <c r="U42" s="30"/>
      <c r="V42" s="180"/>
      <c r="W42" s="180"/>
      <c r="X42" s="30"/>
      <c r="Y42" s="30"/>
      <c r="Z42" s="30"/>
      <c r="AA42" s="30"/>
      <c r="AB42" s="30"/>
      <c r="AC42" s="30"/>
      <c r="AD42" s="30"/>
      <c r="AE42" s="180"/>
      <c r="AF42" s="180">
        <v>15.5</v>
      </c>
      <c r="AG42" s="30"/>
      <c r="AH42" s="30"/>
      <c r="AI42" s="180"/>
      <c r="AJ42" s="30"/>
      <c r="AK42" s="30"/>
      <c r="AL42" s="30"/>
      <c r="AM42" s="30"/>
      <c r="AN42" s="180"/>
      <c r="AO42" s="30"/>
      <c r="AP42" s="180"/>
      <c r="AQ42" s="30" t="s">
        <v>536</v>
      </c>
      <c r="AR42" s="112" t="s">
        <v>390</v>
      </c>
      <c r="AS42" s="32"/>
      <c r="AT42" s="32"/>
      <c r="AU42" s="112"/>
      <c r="AV42" s="32"/>
      <c r="AW42" s="32"/>
      <c r="AX42" s="32"/>
      <c r="AY42" s="32"/>
      <c r="AZ42" s="112" t="s">
        <v>390</v>
      </c>
      <c r="BA42" s="30"/>
      <c r="BB42" s="32">
        <v>15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112" t="s">
        <v>390</v>
      </c>
      <c r="BN42" s="32"/>
      <c r="BO42" s="112" t="s">
        <v>390</v>
      </c>
      <c r="BP42" s="32"/>
      <c r="BQ42" s="32"/>
      <c r="BR42" s="32"/>
      <c r="BS42" s="30"/>
      <c r="BT42" s="56"/>
      <c r="BU42" s="32"/>
      <c r="BV42" s="112" t="s">
        <v>390</v>
      </c>
      <c r="BW42" s="30"/>
      <c r="BY42" s="111" t="s">
        <v>718</v>
      </c>
    </row>
    <row r="43" spans="1:77" x14ac:dyDescent="0.15">
      <c r="A43" s="27"/>
      <c r="B43" s="28">
        <v>42831</v>
      </c>
      <c r="C43" s="29" t="s">
        <v>530</v>
      </c>
      <c r="D43" s="30" t="s">
        <v>44</v>
      </c>
      <c r="E43" s="30"/>
      <c r="F43" s="30" t="s">
        <v>535</v>
      </c>
      <c r="G43" s="31">
        <v>42724</v>
      </c>
      <c r="H43" s="112" t="s">
        <v>387</v>
      </c>
      <c r="I43" s="112" t="s">
        <v>390</v>
      </c>
      <c r="J43" s="32"/>
      <c r="K43" s="178" t="s">
        <v>661</v>
      </c>
      <c r="L43" s="178" t="s">
        <v>662</v>
      </c>
      <c r="M43" s="216">
        <v>132.92727272727271</v>
      </c>
      <c r="N43" s="216">
        <v>23.8</v>
      </c>
      <c r="O43" s="30"/>
      <c r="P43" s="30"/>
      <c r="Q43" s="180"/>
      <c r="R43" s="30"/>
      <c r="S43" s="180"/>
      <c r="T43" s="30"/>
      <c r="U43" s="30"/>
      <c r="V43" s="180"/>
      <c r="W43" s="180"/>
      <c r="X43" s="30"/>
      <c r="Y43" s="30"/>
      <c r="Z43" s="30"/>
      <c r="AA43" s="30"/>
      <c r="AB43" s="30"/>
      <c r="AC43" s="30"/>
      <c r="AD43" s="30"/>
      <c r="AE43" s="180"/>
      <c r="AF43" s="180">
        <v>18.14</v>
      </c>
      <c r="AG43" s="30"/>
      <c r="AH43" s="30"/>
      <c r="AI43" s="180"/>
      <c r="AJ43" s="30"/>
      <c r="AK43" s="30"/>
      <c r="AL43" s="30"/>
      <c r="AM43" s="30"/>
      <c r="AN43" s="180"/>
      <c r="AO43" s="30"/>
      <c r="AP43" s="180"/>
      <c r="AQ43" s="30" t="s">
        <v>536</v>
      </c>
      <c r="AR43" s="112" t="s">
        <v>390</v>
      </c>
      <c r="AS43" s="32"/>
      <c r="AT43" s="32"/>
      <c r="AU43" s="112" t="s">
        <v>444</v>
      </c>
      <c r="AV43" s="32">
        <v>6</v>
      </c>
      <c r="AW43" s="32"/>
      <c r="AX43" s="32"/>
      <c r="AY43" s="32"/>
      <c r="AZ43" s="112" t="s">
        <v>534</v>
      </c>
      <c r="BA43" s="30"/>
      <c r="BB43" s="32">
        <v>0</v>
      </c>
      <c r="BC43" s="32">
        <v>18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112" t="s">
        <v>390</v>
      </c>
      <c r="BN43" s="32"/>
      <c r="BO43" s="112" t="s">
        <v>390</v>
      </c>
      <c r="BP43" s="32"/>
      <c r="BQ43" s="32"/>
      <c r="BR43" s="32"/>
      <c r="BS43" s="30"/>
      <c r="BT43" s="56"/>
      <c r="BU43" s="32"/>
      <c r="BV43" s="112" t="s">
        <v>390</v>
      </c>
      <c r="BW43" s="30"/>
      <c r="BX43" s="274" t="s">
        <v>664</v>
      </c>
      <c r="BY43" s="111" t="s">
        <v>665</v>
      </c>
    </row>
    <row r="44" spans="1:77" x14ac:dyDescent="0.15">
      <c r="A44" s="27"/>
      <c r="B44" s="28">
        <v>42831</v>
      </c>
      <c r="C44" s="29" t="s">
        <v>530</v>
      </c>
      <c r="D44" s="30" t="s">
        <v>44</v>
      </c>
      <c r="E44" s="30"/>
      <c r="F44" s="30" t="s">
        <v>535</v>
      </c>
      <c r="G44" s="31">
        <v>42768</v>
      </c>
      <c r="H44" s="112" t="s">
        <v>387</v>
      </c>
      <c r="I44" s="112" t="s">
        <v>390</v>
      </c>
      <c r="J44" s="32"/>
      <c r="K44" s="178" t="s">
        <v>667</v>
      </c>
      <c r="L44" s="178" t="s">
        <v>709</v>
      </c>
      <c r="M44" s="289">
        <v>128.89999999999998</v>
      </c>
      <c r="N44" s="289">
        <v>19.890909090909087</v>
      </c>
      <c r="O44" s="289"/>
      <c r="P44" s="196"/>
      <c r="Q44" s="180"/>
      <c r="R44" s="196"/>
      <c r="S44" s="180"/>
      <c r="T44" s="30"/>
      <c r="U44" s="196"/>
      <c r="V44" s="219"/>
      <c r="W44" s="219"/>
      <c r="X44" s="196"/>
      <c r="Y44" s="196"/>
      <c r="Z44" s="196"/>
      <c r="AA44" s="196"/>
      <c r="AB44" s="196"/>
      <c r="AC44" s="196"/>
      <c r="AD44" s="196"/>
      <c r="AE44" s="219"/>
      <c r="AF44" s="289">
        <v>16.354545454545452</v>
      </c>
      <c r="AG44" s="30"/>
      <c r="AH44" s="30"/>
      <c r="AI44" s="180"/>
      <c r="AJ44" s="30"/>
      <c r="AK44" s="30"/>
      <c r="AL44" s="30"/>
      <c r="AM44" s="30"/>
      <c r="AN44" s="180"/>
      <c r="AO44" s="30"/>
      <c r="AP44" s="180"/>
      <c r="AQ44" s="30" t="s">
        <v>536</v>
      </c>
      <c r="AR44" s="112" t="s">
        <v>390</v>
      </c>
      <c r="AS44" s="32"/>
      <c r="AT44" s="32"/>
      <c r="AU44" s="112" t="s">
        <v>444</v>
      </c>
      <c r="AV44" s="32">
        <v>7</v>
      </c>
      <c r="AW44" s="32"/>
      <c r="AX44" s="32"/>
      <c r="AY44" s="32"/>
      <c r="AZ44" s="112" t="s">
        <v>390</v>
      </c>
      <c r="BA44" s="30"/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112" t="s">
        <v>390</v>
      </c>
      <c r="BN44" s="32"/>
      <c r="BO44" s="112" t="s">
        <v>390</v>
      </c>
      <c r="BP44" s="32"/>
      <c r="BQ44" s="32"/>
      <c r="BR44" s="32"/>
      <c r="BS44" s="30"/>
      <c r="BT44" s="56"/>
      <c r="BU44" s="32"/>
      <c r="BV44" s="112" t="s">
        <v>390</v>
      </c>
      <c r="BW44" s="30">
        <v>1</v>
      </c>
      <c r="BX44" s="275"/>
      <c r="BY44" s="111" t="s">
        <v>721</v>
      </c>
    </row>
    <row r="45" spans="1:77" x14ac:dyDescent="0.15">
      <c r="A45" s="27"/>
      <c r="B45" s="28">
        <v>42831</v>
      </c>
      <c r="C45" s="29" t="s">
        <v>530</v>
      </c>
      <c r="D45" s="30" t="s">
        <v>44</v>
      </c>
      <c r="E45" s="30"/>
      <c r="F45" s="30" t="s">
        <v>535</v>
      </c>
      <c r="G45" s="31">
        <v>9939</v>
      </c>
      <c r="H45" s="112" t="s">
        <v>387</v>
      </c>
      <c r="I45" s="112" t="s">
        <v>390</v>
      </c>
      <c r="J45" s="32"/>
      <c r="K45" s="178" t="s">
        <v>679</v>
      </c>
      <c r="L45" s="178" t="s">
        <v>685</v>
      </c>
      <c r="M45" s="289">
        <v>105.96363636363635</v>
      </c>
      <c r="N45" s="289">
        <v>18.554545454545455</v>
      </c>
      <c r="O45" s="289"/>
      <c r="P45" s="196"/>
      <c r="Q45" s="180"/>
      <c r="R45" s="196"/>
      <c r="S45" s="180"/>
      <c r="T45" s="30"/>
      <c r="U45" s="196"/>
      <c r="V45" s="219"/>
      <c r="W45" s="219"/>
      <c r="X45" s="196"/>
      <c r="Y45" s="196"/>
      <c r="Z45" s="196"/>
      <c r="AA45" s="196"/>
      <c r="AB45" s="196"/>
      <c r="AC45" s="196"/>
      <c r="AD45" s="196"/>
      <c r="AE45" s="219"/>
      <c r="AF45" s="289">
        <v>13.681818181818182</v>
      </c>
      <c r="AG45" s="30"/>
      <c r="AH45" s="30"/>
      <c r="AI45" s="180"/>
      <c r="AJ45" s="30"/>
      <c r="AK45" s="30"/>
      <c r="AL45" s="30"/>
      <c r="AM45" s="30"/>
      <c r="AN45" s="180"/>
      <c r="AO45" s="30"/>
      <c r="AP45" s="180"/>
      <c r="AQ45" s="30" t="s">
        <v>536</v>
      </c>
      <c r="AR45" s="112" t="s">
        <v>390</v>
      </c>
      <c r="AS45" s="32"/>
      <c r="AT45" s="32"/>
      <c r="AU45" s="112" t="s">
        <v>444</v>
      </c>
      <c r="AV45" s="32">
        <v>5</v>
      </c>
      <c r="AW45" s="32"/>
      <c r="AX45" s="32"/>
      <c r="AY45" s="32"/>
      <c r="AZ45" s="112" t="s">
        <v>534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/>
      <c r="BO45" s="112" t="s">
        <v>390</v>
      </c>
      <c r="BP45" s="32"/>
      <c r="BQ45" s="32"/>
      <c r="BR45" s="32"/>
      <c r="BS45" s="30"/>
      <c r="BT45" s="56"/>
      <c r="BU45" s="32"/>
      <c r="BV45" s="112" t="s">
        <v>390</v>
      </c>
      <c r="BW45" s="30">
        <v>1</v>
      </c>
      <c r="BX45" s="275"/>
      <c r="BY45" s="111" t="s">
        <v>715</v>
      </c>
    </row>
    <row r="46" spans="1:77" x14ac:dyDescent="0.15">
      <c r="A46" s="27"/>
      <c r="B46" s="28">
        <v>42831</v>
      </c>
      <c r="C46" s="29" t="s">
        <v>530</v>
      </c>
      <c r="D46" s="30" t="s">
        <v>44</v>
      </c>
      <c r="E46" s="30"/>
      <c r="F46" s="30" t="s">
        <v>535</v>
      </c>
      <c r="G46" s="31">
        <v>42605</v>
      </c>
      <c r="H46" s="112" t="s">
        <v>387</v>
      </c>
      <c r="I46" s="112" t="s">
        <v>390</v>
      </c>
      <c r="J46" s="32"/>
      <c r="K46" s="178" t="s">
        <v>682</v>
      </c>
      <c r="L46" s="178" t="s">
        <v>683</v>
      </c>
      <c r="M46" s="216">
        <v>114.99999999999999</v>
      </c>
      <c r="N46" s="216">
        <v>19.2</v>
      </c>
      <c r="O46" s="30"/>
      <c r="P46" s="30"/>
      <c r="Q46" s="180"/>
      <c r="R46" s="30"/>
      <c r="S46" s="180"/>
      <c r="T46" s="30"/>
      <c r="U46" s="30"/>
      <c r="V46" s="180"/>
      <c r="W46" s="180"/>
      <c r="X46" s="30"/>
      <c r="Y46" s="30"/>
      <c r="Z46" s="30"/>
      <c r="AA46" s="30"/>
      <c r="AB46" s="30"/>
      <c r="AC46" s="30"/>
      <c r="AD46" s="30"/>
      <c r="AE46" s="180"/>
      <c r="AF46" s="180">
        <v>13.4</v>
      </c>
      <c r="AG46" s="30"/>
      <c r="AH46" s="30"/>
      <c r="AI46" s="180"/>
      <c r="AJ46" s="30"/>
      <c r="AK46" s="30"/>
      <c r="AL46" s="30"/>
      <c r="AM46" s="30"/>
      <c r="AN46" s="180"/>
      <c r="AO46" s="30"/>
      <c r="AP46" s="180"/>
      <c r="AQ46" s="30" t="s">
        <v>536</v>
      </c>
      <c r="AR46" s="112" t="s">
        <v>390</v>
      </c>
      <c r="AS46" s="32"/>
      <c r="AT46" s="32"/>
      <c r="AU46" s="112" t="s">
        <v>444</v>
      </c>
      <c r="AV46" s="32">
        <v>6</v>
      </c>
      <c r="AW46" s="32"/>
      <c r="AX46" s="32"/>
      <c r="AY46" s="32"/>
      <c r="AZ46" s="11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112" t="s">
        <v>390</v>
      </c>
      <c r="BN46" s="32"/>
      <c r="BO46" s="112" t="s">
        <v>390</v>
      </c>
      <c r="BP46" s="32"/>
      <c r="BQ46" s="32"/>
      <c r="BR46" s="32"/>
      <c r="BS46" s="30"/>
      <c r="BT46" s="56"/>
      <c r="BU46" s="32"/>
      <c r="BV46" s="112" t="s">
        <v>390</v>
      </c>
      <c r="BW46" s="30">
        <v>1</v>
      </c>
      <c r="BX46" s="275"/>
      <c r="BY46" s="111" t="s">
        <v>687</v>
      </c>
    </row>
    <row r="47" spans="1:77" x14ac:dyDescent="0.15">
      <c r="A47" s="27"/>
      <c r="B47" s="28">
        <v>42831</v>
      </c>
      <c r="C47" s="29" t="s">
        <v>530</v>
      </c>
      <c r="D47" s="30" t="s">
        <v>44</v>
      </c>
      <c r="E47" s="30"/>
      <c r="F47" s="30" t="s">
        <v>535</v>
      </c>
      <c r="G47" s="31">
        <v>42762</v>
      </c>
      <c r="H47" s="112" t="s">
        <v>387</v>
      </c>
      <c r="I47" s="112" t="s">
        <v>390</v>
      </c>
      <c r="J47" s="112"/>
      <c r="K47" s="178" t="s">
        <v>700</v>
      </c>
      <c r="L47" s="178" t="s">
        <v>701</v>
      </c>
      <c r="M47" s="289">
        <v>122.43636363636364</v>
      </c>
      <c r="N47" s="289">
        <v>18.809090909090909</v>
      </c>
      <c r="O47" s="289"/>
      <c r="P47" s="196"/>
      <c r="Q47" s="180"/>
      <c r="R47" s="196"/>
      <c r="S47" s="180"/>
      <c r="T47" s="30"/>
      <c r="U47" s="196"/>
      <c r="V47" s="219"/>
      <c r="W47" s="219"/>
      <c r="X47" s="196"/>
      <c r="Y47" s="196"/>
      <c r="Z47" s="196"/>
      <c r="AA47" s="196"/>
      <c r="AB47" s="196"/>
      <c r="AC47" s="196"/>
      <c r="AD47" s="196"/>
      <c r="AE47" s="219"/>
      <c r="AF47" s="289">
        <v>13.790909090909089</v>
      </c>
      <c r="AG47" s="30"/>
      <c r="AH47" s="30"/>
      <c r="AI47" s="180"/>
      <c r="AJ47" s="30"/>
      <c r="AK47" s="30"/>
      <c r="AL47" s="30"/>
      <c r="AM47" s="30"/>
      <c r="AN47" s="180"/>
      <c r="AO47" s="30"/>
      <c r="AP47" s="180"/>
      <c r="AQ47" s="30" t="s">
        <v>533</v>
      </c>
      <c r="AR47" s="112" t="s">
        <v>390</v>
      </c>
      <c r="AS47" s="32"/>
      <c r="AT47" s="32"/>
      <c r="AU47" s="112" t="s">
        <v>444</v>
      </c>
      <c r="AV47" s="32">
        <v>7</v>
      </c>
      <c r="AW47" s="32"/>
      <c r="AX47" s="32"/>
      <c r="AY47" s="32"/>
      <c r="AZ47" s="112" t="s">
        <v>534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112" t="s">
        <v>390</v>
      </c>
      <c r="BN47" s="32"/>
      <c r="BO47" s="112" t="s">
        <v>390</v>
      </c>
      <c r="BP47" s="32"/>
      <c r="BQ47" s="32"/>
      <c r="BR47" s="32"/>
      <c r="BS47" s="30"/>
      <c r="BT47" s="56"/>
      <c r="BU47" s="32"/>
      <c r="BV47" s="112" t="s">
        <v>390</v>
      </c>
      <c r="BW47" s="30"/>
      <c r="BX47" s="275"/>
      <c r="BY47" s="111" t="s">
        <v>720</v>
      </c>
    </row>
    <row r="48" spans="1:77" x14ac:dyDescent="0.15">
      <c r="A48" s="27">
        <v>4233</v>
      </c>
      <c r="B48" s="28">
        <v>42831</v>
      </c>
      <c r="C48" s="29" t="s">
        <v>530</v>
      </c>
      <c r="D48" s="30" t="s">
        <v>44</v>
      </c>
      <c r="E48" s="30"/>
      <c r="F48" s="30" t="s">
        <v>220</v>
      </c>
      <c r="G48" s="31">
        <v>42825</v>
      </c>
      <c r="H48" s="32" t="s">
        <v>387</v>
      </c>
      <c r="I48" s="32" t="s">
        <v>390</v>
      </c>
      <c r="J48" s="32"/>
      <c r="K48" s="30" t="s">
        <v>298</v>
      </c>
      <c r="L48" s="30" t="s">
        <v>540</v>
      </c>
      <c r="M48" s="216">
        <v>111.87272727272726</v>
      </c>
      <c r="N48" s="180">
        <v>22.518181818181816</v>
      </c>
      <c r="O48" s="30"/>
      <c r="P48" s="30"/>
      <c r="Q48" s="180"/>
      <c r="R48" s="30"/>
      <c r="S48" s="180"/>
      <c r="T48" s="30"/>
      <c r="U48" s="30"/>
      <c r="V48" s="180"/>
      <c r="W48" s="180">
        <v>17.872727272727271</v>
      </c>
      <c r="X48" s="30"/>
      <c r="Y48" s="30"/>
      <c r="Z48" s="30"/>
      <c r="AA48" s="30"/>
      <c r="AB48" s="30"/>
      <c r="AC48" s="30"/>
      <c r="AD48" s="30"/>
      <c r="AE48" s="180"/>
      <c r="AF48" s="180"/>
      <c r="AG48" s="30"/>
      <c r="AH48" s="30"/>
      <c r="AI48" s="180"/>
      <c r="AJ48" s="30"/>
      <c r="AK48" s="30"/>
      <c r="AL48" s="30"/>
      <c r="AM48" s="30"/>
      <c r="AN48" s="180"/>
      <c r="AO48" s="30"/>
      <c r="AP48" s="180"/>
      <c r="AQ48" s="30" t="s">
        <v>565</v>
      </c>
      <c r="AR48" s="32" t="s">
        <v>390</v>
      </c>
      <c r="AS48" s="32"/>
      <c r="AT48" s="32"/>
      <c r="AU48" s="32" t="s">
        <v>444</v>
      </c>
      <c r="AV48" s="32">
        <v>6</v>
      </c>
      <c r="AW48" s="32"/>
      <c r="AX48" s="32"/>
      <c r="AY48" s="32"/>
      <c r="AZ48" s="32" t="s">
        <v>534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32" t="s">
        <v>390</v>
      </c>
      <c r="BN48" s="32">
        <v>12</v>
      </c>
      <c r="BO48" s="32" t="s">
        <v>390</v>
      </c>
      <c r="BP48" s="32"/>
      <c r="BQ48" s="32">
        <v>12</v>
      </c>
      <c r="BR48" s="32"/>
      <c r="BS48" s="56"/>
      <c r="BT48" s="56"/>
      <c r="BU48" s="56"/>
      <c r="BV48" s="32" t="s">
        <v>390</v>
      </c>
      <c r="BW48" s="30"/>
      <c r="BX48" s="111"/>
      <c r="BY48" t="s">
        <v>639</v>
      </c>
    </row>
    <row r="49" spans="1:77" x14ac:dyDescent="0.15">
      <c r="A49" s="27">
        <v>5780</v>
      </c>
      <c r="B49" s="28">
        <v>42831</v>
      </c>
      <c r="C49" s="29" t="s">
        <v>530</v>
      </c>
      <c r="D49" s="30" t="s">
        <v>44</v>
      </c>
      <c r="E49" s="30"/>
      <c r="F49" s="30" t="s">
        <v>220</v>
      </c>
      <c r="G49" s="31">
        <v>42643</v>
      </c>
      <c r="H49" s="32" t="s">
        <v>387</v>
      </c>
      <c r="I49" s="32" t="s">
        <v>390</v>
      </c>
      <c r="J49" s="32"/>
      <c r="K49" s="30" t="s">
        <v>300</v>
      </c>
      <c r="L49" s="30" t="s">
        <v>545</v>
      </c>
      <c r="M49" s="180">
        <v>129.49999999999997</v>
      </c>
      <c r="N49" s="180">
        <v>25.4</v>
      </c>
      <c r="O49" s="30"/>
      <c r="P49" s="30"/>
      <c r="Q49" s="180"/>
      <c r="R49" s="30"/>
      <c r="S49" s="180"/>
      <c r="T49" s="30"/>
      <c r="U49" s="30"/>
      <c r="V49" s="180"/>
      <c r="W49" s="180">
        <v>21.25454545454545</v>
      </c>
      <c r="X49" s="30"/>
      <c r="Y49" s="30"/>
      <c r="Z49" s="30"/>
      <c r="AA49" s="30"/>
      <c r="AB49" s="30"/>
      <c r="AC49" s="30"/>
      <c r="AD49" s="30"/>
      <c r="AE49" s="180"/>
      <c r="AF49" s="180"/>
      <c r="AG49" s="30"/>
      <c r="AH49" s="30"/>
      <c r="AI49" s="180"/>
      <c r="AJ49" s="30"/>
      <c r="AK49" s="30"/>
      <c r="AL49" s="30"/>
      <c r="AM49" s="30"/>
      <c r="AN49" s="180"/>
      <c r="AO49" s="30"/>
      <c r="AP49" s="18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10.199999999999999</v>
      </c>
      <c r="AW49" s="32"/>
      <c r="AX49" s="32"/>
      <c r="AY49" s="32"/>
      <c r="AZ49" s="32" t="s">
        <v>534</v>
      </c>
      <c r="BA49" s="30"/>
      <c r="BB49" s="32">
        <v>0</v>
      </c>
      <c r="BC49" s="32">
        <v>0</v>
      </c>
      <c r="BD49" s="32">
        <v>7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32" t="s">
        <v>390</v>
      </c>
      <c r="BN49" s="32"/>
      <c r="BO49" s="32" t="s">
        <v>390</v>
      </c>
      <c r="BP49" s="32"/>
      <c r="BQ49" s="32"/>
      <c r="BR49" s="32"/>
      <c r="BS49" s="30"/>
      <c r="BT49" s="30"/>
      <c r="BU49" s="32"/>
      <c r="BV49" s="32" t="s">
        <v>390</v>
      </c>
      <c r="BW49" s="30"/>
      <c r="BX49" s="111"/>
      <c r="BY49" t="s">
        <v>641</v>
      </c>
    </row>
    <row r="50" spans="1:77" x14ac:dyDescent="0.15">
      <c r="A50" s="27">
        <v>5260</v>
      </c>
      <c r="B50" s="28">
        <v>42831</v>
      </c>
      <c r="C50" s="29" t="s">
        <v>530</v>
      </c>
      <c r="D50" s="30" t="s">
        <v>44</v>
      </c>
      <c r="E50" s="30"/>
      <c r="F50" s="30" t="s">
        <v>220</v>
      </c>
      <c r="G50" s="31">
        <v>42735</v>
      </c>
      <c r="H50" s="32" t="s">
        <v>387</v>
      </c>
      <c r="I50" s="32" t="s">
        <v>390</v>
      </c>
      <c r="J50" s="32"/>
      <c r="K50" s="30" t="s">
        <v>301</v>
      </c>
      <c r="L50" s="30" t="s">
        <v>547</v>
      </c>
      <c r="M50" s="180">
        <v>120.99999999999999</v>
      </c>
      <c r="N50" s="180">
        <v>25.309090909090909</v>
      </c>
      <c r="O50" s="30"/>
      <c r="P50" s="30"/>
      <c r="Q50" s="180"/>
      <c r="R50" s="30"/>
      <c r="S50" s="180"/>
      <c r="T50" s="30"/>
      <c r="U50" s="30"/>
      <c r="V50" s="180"/>
      <c r="W50" s="180">
        <v>20.854545454545455</v>
      </c>
      <c r="X50" s="30"/>
      <c r="Y50" s="30"/>
      <c r="Z50" s="30"/>
      <c r="AA50" s="30"/>
      <c r="AB50" s="30"/>
      <c r="AC50" s="30"/>
      <c r="AD50" s="30"/>
      <c r="AE50" s="180"/>
      <c r="AF50" s="180"/>
      <c r="AG50" s="30"/>
      <c r="AH50" s="30"/>
      <c r="AI50" s="180"/>
      <c r="AJ50" s="30"/>
      <c r="AK50" s="30"/>
      <c r="AL50" s="30"/>
      <c r="AM50" s="30"/>
      <c r="AN50" s="180"/>
      <c r="AO50" s="30"/>
      <c r="AP50" s="180"/>
      <c r="AQ50" s="30" t="s">
        <v>565</v>
      </c>
      <c r="AR50" s="32" t="s">
        <v>390</v>
      </c>
      <c r="AS50" s="32"/>
      <c r="AT50" s="32"/>
      <c r="AU50" s="32" t="s">
        <v>444</v>
      </c>
      <c r="AV50" s="32">
        <v>9.35</v>
      </c>
      <c r="AW50" s="32"/>
      <c r="AX50" s="32"/>
      <c r="AY50" s="32"/>
      <c r="AZ50" s="32" t="s">
        <v>534</v>
      </c>
      <c r="BA50" s="30"/>
      <c r="BB50" s="32">
        <v>13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>
        <v>12</v>
      </c>
      <c r="BO50" s="32" t="s">
        <v>390</v>
      </c>
      <c r="BP50" s="32"/>
      <c r="BQ50" s="32"/>
      <c r="BR50" s="32"/>
      <c r="BS50" s="30"/>
      <c r="BT50" s="30"/>
      <c r="BU50" s="32"/>
      <c r="BV50" s="32" t="s">
        <v>390</v>
      </c>
      <c r="BW50" s="30"/>
      <c r="BX50" s="111"/>
      <c r="BY50" t="s">
        <v>642</v>
      </c>
    </row>
    <row r="51" spans="1:77" x14ac:dyDescent="0.15">
      <c r="A51" s="27">
        <v>5422</v>
      </c>
      <c r="B51" s="28">
        <v>42831</v>
      </c>
      <c r="C51" s="29" t="s">
        <v>530</v>
      </c>
      <c r="D51" s="30" t="s">
        <v>44</v>
      </c>
      <c r="E51" s="30"/>
      <c r="F51" s="30" t="s">
        <v>220</v>
      </c>
      <c r="G51" s="31">
        <v>42735</v>
      </c>
      <c r="H51" s="32" t="s">
        <v>387</v>
      </c>
      <c r="I51" s="32" t="s">
        <v>390</v>
      </c>
      <c r="J51" s="32"/>
      <c r="K51" s="30" t="s">
        <v>302</v>
      </c>
      <c r="L51" s="30" t="s">
        <v>548</v>
      </c>
      <c r="M51" s="180">
        <v>121.98181818181818</v>
      </c>
      <c r="N51" s="180">
        <v>25.336363636363636</v>
      </c>
      <c r="O51" s="30"/>
      <c r="P51" s="30"/>
      <c r="Q51" s="180"/>
      <c r="R51" s="30"/>
      <c r="S51" s="180"/>
      <c r="T51" s="30"/>
      <c r="U51" s="30"/>
      <c r="V51" s="180"/>
      <c r="W51" s="180">
        <v>22.16363636363636</v>
      </c>
      <c r="X51" s="30"/>
      <c r="Y51" s="30"/>
      <c r="Z51" s="30"/>
      <c r="AA51" s="30"/>
      <c r="AB51" s="30"/>
      <c r="AC51" s="30"/>
      <c r="AD51" s="30"/>
      <c r="AE51" s="180"/>
      <c r="AF51" s="180"/>
      <c r="AG51" s="30"/>
      <c r="AH51" s="30"/>
      <c r="AI51" s="180"/>
      <c r="AJ51" s="30"/>
      <c r="AK51" s="30"/>
      <c r="AL51" s="30"/>
      <c r="AM51" s="30"/>
      <c r="AN51" s="180"/>
      <c r="AO51" s="30"/>
      <c r="AP51" s="18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6</v>
      </c>
      <c r="AW51" s="32"/>
      <c r="AX51" s="32"/>
      <c r="AY51" s="32"/>
      <c r="AZ51" s="32" t="s">
        <v>534</v>
      </c>
      <c r="BA51" s="30"/>
      <c r="BB51" s="32">
        <v>0</v>
      </c>
      <c r="BC51" s="32">
        <v>13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>
        <v>12</v>
      </c>
      <c r="BO51" s="32" t="s">
        <v>390</v>
      </c>
      <c r="BP51" s="32"/>
      <c r="BQ51" s="32"/>
      <c r="BR51" s="32"/>
      <c r="BS51" s="30"/>
      <c r="BT51" s="30"/>
      <c r="BU51" s="32"/>
      <c r="BV51" s="32" t="s">
        <v>390</v>
      </c>
      <c r="BW51" s="56"/>
      <c r="BX51" s="111"/>
      <c r="BY51" t="s">
        <v>693</v>
      </c>
    </row>
    <row r="52" spans="1:77" x14ac:dyDescent="0.15">
      <c r="A52" s="27"/>
      <c r="B52" s="28">
        <v>42831</v>
      </c>
      <c r="C52" s="29" t="s">
        <v>530</v>
      </c>
      <c r="D52" s="30" t="s">
        <v>44</v>
      </c>
      <c r="E52" s="30"/>
      <c r="F52" s="30" t="s">
        <v>220</v>
      </c>
      <c r="G52" s="31">
        <v>42735</v>
      </c>
      <c r="H52" s="32" t="s">
        <v>387</v>
      </c>
      <c r="I52" s="32" t="s">
        <v>390</v>
      </c>
      <c r="J52" s="32"/>
      <c r="K52" s="30" t="s">
        <v>303</v>
      </c>
      <c r="L52" s="30" t="s">
        <v>615</v>
      </c>
      <c r="M52" s="180">
        <v>114.52727272727272</v>
      </c>
      <c r="N52" s="180">
        <v>23.054545454545451</v>
      </c>
      <c r="O52" s="30"/>
      <c r="P52" s="30"/>
      <c r="Q52" s="180"/>
      <c r="R52" s="30"/>
      <c r="S52" s="180"/>
      <c r="T52" s="30"/>
      <c r="U52" s="30"/>
      <c r="V52" s="180"/>
      <c r="W52" s="180">
        <v>18.299999999999997</v>
      </c>
      <c r="X52" s="30"/>
      <c r="Y52" s="30"/>
      <c r="Z52" s="30"/>
      <c r="AA52" s="30"/>
      <c r="AB52" s="30"/>
      <c r="AC52" s="30"/>
      <c r="AD52" s="30"/>
      <c r="AE52" s="180"/>
      <c r="AF52" s="180"/>
      <c r="AG52" s="30"/>
      <c r="AH52" s="30"/>
      <c r="AI52" s="180"/>
      <c r="AJ52" s="30"/>
      <c r="AK52" s="30"/>
      <c r="AL52" s="30"/>
      <c r="AM52" s="30"/>
      <c r="AN52" s="180"/>
      <c r="AO52" s="30"/>
      <c r="AP52" s="18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6</v>
      </c>
      <c r="AW52" s="32"/>
      <c r="AX52" s="32"/>
      <c r="AY52" s="32"/>
      <c r="AZ52" s="32" t="s">
        <v>534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>
        <v>12</v>
      </c>
      <c r="BO52" s="32" t="s">
        <v>390</v>
      </c>
      <c r="BP52" s="32"/>
      <c r="BQ52" s="32">
        <v>12</v>
      </c>
      <c r="BR52" s="32"/>
      <c r="BS52" s="56"/>
      <c r="BT52" s="56"/>
      <c r="BU52" s="32"/>
      <c r="BV52" s="32" t="s">
        <v>390</v>
      </c>
      <c r="BW52" s="30"/>
      <c r="BY52" s="111" t="s">
        <v>430</v>
      </c>
    </row>
    <row r="53" spans="1:77" x14ac:dyDescent="0.15">
      <c r="A53" s="27">
        <v>5615</v>
      </c>
      <c r="B53" s="28">
        <v>42831</v>
      </c>
      <c r="C53" s="29" t="s">
        <v>530</v>
      </c>
      <c r="D53" s="30" t="s">
        <v>44</v>
      </c>
      <c r="E53" s="30"/>
      <c r="F53" s="30" t="s">
        <v>220</v>
      </c>
      <c r="G53" s="31">
        <v>42551</v>
      </c>
      <c r="H53" s="32" t="s">
        <v>387</v>
      </c>
      <c r="I53" s="32" t="s">
        <v>390</v>
      </c>
      <c r="J53" s="32"/>
      <c r="K53" s="30" t="s">
        <v>48</v>
      </c>
      <c r="L53" s="178" t="s">
        <v>550</v>
      </c>
      <c r="M53" s="180">
        <v>144.79999999999998</v>
      </c>
      <c r="N53" s="180">
        <v>23.209090909090907</v>
      </c>
      <c r="O53" s="30"/>
      <c r="P53" s="30"/>
      <c r="Q53" s="180"/>
      <c r="R53" s="30"/>
      <c r="S53" s="180"/>
      <c r="T53" s="30"/>
      <c r="U53" s="30"/>
      <c r="V53" s="180"/>
      <c r="W53" s="180">
        <v>17.18181818181818</v>
      </c>
      <c r="X53" s="180"/>
      <c r="Y53" s="180"/>
      <c r="Z53" s="180"/>
      <c r="AA53" s="180"/>
      <c r="AB53" s="180"/>
      <c r="AC53" s="180"/>
      <c r="AD53" s="180"/>
      <c r="AE53" s="180"/>
      <c r="AF53" s="180"/>
      <c r="AG53" s="30"/>
      <c r="AH53" s="30"/>
      <c r="AI53" s="180"/>
      <c r="AJ53" s="30"/>
      <c r="AK53" s="30"/>
      <c r="AL53" s="30"/>
      <c r="AM53" s="30"/>
      <c r="AN53" s="180"/>
      <c r="AO53" s="30"/>
      <c r="AP53" s="180"/>
      <c r="AQ53" s="30" t="s">
        <v>565</v>
      </c>
      <c r="AR53" s="32" t="s">
        <v>390</v>
      </c>
      <c r="AS53" s="32"/>
      <c r="AT53" s="32"/>
      <c r="AU53" s="32" t="s">
        <v>444</v>
      </c>
      <c r="AV53" s="32">
        <v>6</v>
      </c>
      <c r="AW53" s="32"/>
      <c r="AX53" s="32"/>
      <c r="AY53" s="32"/>
      <c r="AZ53" s="32" t="s">
        <v>534</v>
      </c>
      <c r="BA53" s="30"/>
      <c r="BB53" s="32">
        <v>0</v>
      </c>
      <c r="BC53" s="32">
        <v>0</v>
      </c>
      <c r="BD53" s="32">
        <v>6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32"/>
      <c r="BQ53" s="32"/>
      <c r="BR53" s="32"/>
      <c r="BS53" s="56"/>
      <c r="BT53" s="56"/>
      <c r="BU53" s="32"/>
      <c r="BV53" s="32" t="s">
        <v>390</v>
      </c>
      <c r="BW53" s="178">
        <v>1</v>
      </c>
      <c r="BY53" t="s">
        <v>583</v>
      </c>
    </row>
    <row r="54" spans="1:77" x14ac:dyDescent="0.15">
      <c r="A54" s="27">
        <v>4118</v>
      </c>
      <c r="B54" s="28">
        <v>42831</v>
      </c>
      <c r="C54" s="29" t="s">
        <v>530</v>
      </c>
      <c r="D54" s="30" t="s">
        <v>44</v>
      </c>
      <c r="E54" s="30"/>
      <c r="F54" s="30" t="s">
        <v>220</v>
      </c>
      <c r="G54" s="58">
        <v>42614</v>
      </c>
      <c r="H54" s="32" t="s">
        <v>387</v>
      </c>
      <c r="I54" s="32" t="s">
        <v>390</v>
      </c>
      <c r="J54" s="32"/>
      <c r="K54" s="30" t="s">
        <v>49</v>
      </c>
      <c r="L54" s="30" t="s">
        <v>472</v>
      </c>
      <c r="M54" s="216">
        <v>88.181818181818173</v>
      </c>
      <c r="N54" s="180">
        <v>21.818181818181817</v>
      </c>
      <c r="O54" s="30"/>
      <c r="P54" s="30"/>
      <c r="Q54" s="180"/>
      <c r="R54" s="30"/>
      <c r="S54" s="180"/>
      <c r="T54" s="30"/>
      <c r="U54" s="30"/>
      <c r="V54" s="180"/>
      <c r="W54" s="180">
        <v>17.281818181818181</v>
      </c>
      <c r="X54" s="30"/>
      <c r="Y54" s="30"/>
      <c r="Z54" s="30"/>
      <c r="AA54" s="30"/>
      <c r="AB54" s="30"/>
      <c r="AC54" s="30"/>
      <c r="AD54" s="30"/>
      <c r="AE54" s="180"/>
      <c r="AF54" s="180"/>
      <c r="AG54" s="30"/>
      <c r="AH54" s="30"/>
      <c r="AI54" s="180"/>
      <c r="AJ54" s="30"/>
      <c r="AK54" s="30"/>
      <c r="AL54" s="30"/>
      <c r="AM54" s="30"/>
      <c r="AN54" s="180"/>
      <c r="AO54" s="30"/>
      <c r="AP54" s="180"/>
      <c r="AQ54" s="30" t="s">
        <v>565</v>
      </c>
      <c r="AR54" s="32" t="s">
        <v>390</v>
      </c>
      <c r="AS54" s="32"/>
      <c r="AT54" s="32"/>
      <c r="AU54" s="32" t="s">
        <v>444</v>
      </c>
      <c r="AV54" s="32">
        <v>16</v>
      </c>
      <c r="AW54" s="32"/>
      <c r="AX54" s="32"/>
      <c r="AY54" s="32"/>
      <c r="AZ54" s="32" t="s">
        <v>534</v>
      </c>
      <c r="BA54" s="30"/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/>
      <c r="BM54" s="32" t="s">
        <v>390</v>
      </c>
      <c r="BN54" s="32"/>
      <c r="BO54" s="32" t="s">
        <v>390</v>
      </c>
      <c r="BP54" s="222">
        <v>218.07272727272721</v>
      </c>
      <c r="BQ54" s="32"/>
      <c r="BR54" s="177">
        <v>42915</v>
      </c>
      <c r="BS54" s="56"/>
      <c r="BT54" s="56"/>
      <c r="BU54" s="56"/>
      <c r="BV54" s="32" t="s">
        <v>390</v>
      </c>
      <c r="BW54" s="178"/>
      <c r="BX54" t="s">
        <v>616</v>
      </c>
      <c r="BY54" t="s">
        <v>645</v>
      </c>
    </row>
    <row r="55" spans="1:77" x14ac:dyDescent="0.15">
      <c r="A55" s="27"/>
      <c r="B55" s="28">
        <v>42831</v>
      </c>
      <c r="C55" s="29" t="s">
        <v>530</v>
      </c>
      <c r="D55" s="30" t="s">
        <v>44</v>
      </c>
      <c r="E55" s="30"/>
      <c r="F55" s="30" t="s">
        <v>220</v>
      </c>
      <c r="G55" s="31">
        <v>42592</v>
      </c>
      <c r="H55" s="32" t="s">
        <v>387</v>
      </c>
      <c r="I55" s="32" t="s">
        <v>390</v>
      </c>
      <c r="J55" s="32"/>
      <c r="K55" s="30" t="s">
        <v>51</v>
      </c>
      <c r="L55" s="30" t="s">
        <v>618</v>
      </c>
      <c r="M55" s="216">
        <v>121.99999999999999</v>
      </c>
      <c r="N55" s="216">
        <v>25.799999999999997</v>
      </c>
      <c r="O55" s="30"/>
      <c r="P55" s="30"/>
      <c r="Q55" s="180"/>
      <c r="R55" s="30"/>
      <c r="S55" s="180"/>
      <c r="T55" s="30"/>
      <c r="U55" s="30"/>
      <c r="V55" s="180"/>
      <c r="W55" s="180">
        <v>21</v>
      </c>
      <c r="X55" s="30"/>
      <c r="Y55" s="30"/>
      <c r="Z55" s="30"/>
      <c r="AA55" s="30"/>
      <c r="AB55" s="30"/>
      <c r="AC55" s="30"/>
      <c r="AD55" s="30"/>
      <c r="AE55" s="180"/>
      <c r="AF55" s="180"/>
      <c r="AG55" s="30"/>
      <c r="AH55" s="30"/>
      <c r="AI55" s="180"/>
      <c r="AJ55" s="30"/>
      <c r="AK55" s="30"/>
      <c r="AL55" s="30"/>
      <c r="AM55" s="30"/>
      <c r="AN55" s="180"/>
      <c r="AO55" s="30"/>
      <c r="AP55" s="180"/>
      <c r="AQ55" s="30" t="s">
        <v>565</v>
      </c>
      <c r="AR55" s="32" t="s">
        <v>390</v>
      </c>
      <c r="AS55" s="32"/>
      <c r="AT55" s="32"/>
      <c r="AU55" s="32" t="s">
        <v>444</v>
      </c>
      <c r="AV55" s="32">
        <v>10</v>
      </c>
      <c r="AW55" s="32"/>
      <c r="AX55" s="32"/>
      <c r="AY55" s="32"/>
      <c r="AZ55" s="32" t="s">
        <v>390</v>
      </c>
      <c r="BA55" s="30"/>
      <c r="BB55" s="32">
        <v>18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/>
      <c r="BM55" s="32" t="s">
        <v>390</v>
      </c>
      <c r="BN55" s="32"/>
      <c r="BO55" s="32" t="s">
        <v>390</v>
      </c>
      <c r="BP55" s="32"/>
      <c r="BQ55" s="32"/>
      <c r="BR55" s="32"/>
      <c r="BS55" s="56"/>
      <c r="BT55" s="56"/>
      <c r="BU55" s="56"/>
      <c r="BV55" s="32" t="s">
        <v>390</v>
      </c>
      <c r="BW55" s="178"/>
      <c r="BX55" s="111"/>
      <c r="BY55" t="s">
        <v>646</v>
      </c>
    </row>
    <row r="56" spans="1:77" x14ac:dyDescent="0.15">
      <c r="A56" s="27">
        <v>6417</v>
      </c>
      <c r="B56" s="28">
        <v>42831</v>
      </c>
      <c r="C56" s="29" t="s">
        <v>530</v>
      </c>
      <c r="D56" s="30" t="s">
        <v>44</v>
      </c>
      <c r="E56" s="30"/>
      <c r="F56" s="30" t="s">
        <v>220</v>
      </c>
      <c r="G56" s="58">
        <v>42808</v>
      </c>
      <c r="H56" s="32" t="s">
        <v>390</v>
      </c>
      <c r="I56" s="32" t="s">
        <v>507</v>
      </c>
      <c r="J56" s="32"/>
      <c r="K56" s="30" t="s">
        <v>423</v>
      </c>
      <c r="L56" s="30" t="s">
        <v>620</v>
      </c>
      <c r="M56" s="289">
        <v>109.99999999999999</v>
      </c>
      <c r="N56" s="289">
        <v>21.163636363636364</v>
      </c>
      <c r="O56" s="30"/>
      <c r="P56" s="30"/>
      <c r="Q56" s="180"/>
      <c r="R56" s="30"/>
      <c r="S56" s="180"/>
      <c r="T56" s="30"/>
      <c r="U56" s="30"/>
      <c r="V56" s="180"/>
      <c r="W56" s="289">
        <v>17.190909090909091</v>
      </c>
      <c r="X56" s="30"/>
      <c r="Y56" s="30"/>
      <c r="Z56" s="30"/>
      <c r="AA56" s="30"/>
      <c r="AB56" s="30"/>
      <c r="AC56" s="30"/>
      <c r="AD56" s="30"/>
      <c r="AE56" s="180"/>
      <c r="AF56" s="222"/>
      <c r="AG56" s="30"/>
      <c r="AH56" s="30"/>
      <c r="AI56" s="180"/>
      <c r="AJ56" s="30"/>
      <c r="AK56" s="30"/>
      <c r="AL56" s="30"/>
      <c r="AM56" s="30"/>
      <c r="AN56" s="180"/>
      <c r="AO56" s="30"/>
      <c r="AP56" s="180"/>
      <c r="AQ56" s="30" t="s">
        <v>565</v>
      </c>
      <c r="AR56" s="32" t="s">
        <v>390</v>
      </c>
      <c r="AS56" s="32"/>
      <c r="AT56" s="32"/>
      <c r="AU56" s="32"/>
      <c r="AV56" s="32"/>
      <c r="AW56" s="32"/>
      <c r="AX56" s="32"/>
      <c r="AY56" s="32"/>
      <c r="AZ56" s="32" t="s">
        <v>390</v>
      </c>
      <c r="BA56" s="30"/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/>
      <c r="BM56" s="32" t="s">
        <v>390</v>
      </c>
      <c r="BN56" s="32"/>
      <c r="BO56" s="32" t="s">
        <v>390</v>
      </c>
      <c r="BP56" s="32"/>
      <c r="BQ56" s="32"/>
      <c r="BR56" s="32"/>
      <c r="BS56" s="56"/>
      <c r="BT56" s="56"/>
      <c r="BU56" s="32"/>
      <c r="BV56" s="32" t="s">
        <v>390</v>
      </c>
      <c r="BW56" s="30">
        <v>1</v>
      </c>
      <c r="BY56" t="s">
        <v>699</v>
      </c>
    </row>
    <row r="57" spans="1:77" x14ac:dyDescent="0.15">
      <c r="A57" s="27"/>
      <c r="B57" s="28">
        <v>42831</v>
      </c>
      <c r="C57" s="29" t="s">
        <v>530</v>
      </c>
      <c r="D57" s="30" t="s">
        <v>44</v>
      </c>
      <c r="E57" s="30"/>
      <c r="F57" s="30" t="s">
        <v>220</v>
      </c>
      <c r="G57" s="58">
        <v>42626</v>
      </c>
      <c r="H57" s="32" t="s">
        <v>387</v>
      </c>
      <c r="I57" s="32" t="s">
        <v>390</v>
      </c>
      <c r="J57" s="32"/>
      <c r="K57" s="30" t="s">
        <v>425</v>
      </c>
      <c r="L57" s="30" t="s">
        <v>622</v>
      </c>
      <c r="M57" s="180">
        <v>149</v>
      </c>
      <c r="N57" s="180">
        <v>23.881818181818179</v>
      </c>
      <c r="O57" s="30"/>
      <c r="P57" s="30"/>
      <c r="Q57" s="180"/>
      <c r="R57" s="30"/>
      <c r="S57" s="180"/>
      <c r="T57" s="30"/>
      <c r="U57" s="30"/>
      <c r="V57" s="180"/>
      <c r="W57" s="180">
        <v>20.281818181818178</v>
      </c>
      <c r="X57" s="30"/>
      <c r="Y57" s="30"/>
      <c r="Z57" s="30"/>
      <c r="AA57" s="30"/>
      <c r="AB57" s="30"/>
      <c r="AC57" s="30"/>
      <c r="AD57" s="30"/>
      <c r="AE57" s="180"/>
      <c r="AF57" s="180"/>
      <c r="AG57" s="30"/>
      <c r="AH57" s="30"/>
      <c r="AI57" s="180"/>
      <c r="AJ57" s="30"/>
      <c r="AK57" s="30"/>
      <c r="AL57" s="30"/>
      <c r="AM57" s="30"/>
      <c r="AN57" s="180"/>
      <c r="AO57" s="30"/>
      <c r="AP57" s="180"/>
      <c r="AQ57" s="30" t="s">
        <v>565</v>
      </c>
      <c r="AR57" s="32" t="s">
        <v>390</v>
      </c>
      <c r="AS57" s="32"/>
      <c r="AT57" s="32"/>
      <c r="AU57" s="32" t="s">
        <v>444</v>
      </c>
      <c r="AV57" s="32">
        <v>6</v>
      </c>
      <c r="AW57" s="32"/>
      <c r="AX57" s="32"/>
      <c r="AY57" s="32"/>
      <c r="AZ57" s="32" t="s">
        <v>390</v>
      </c>
      <c r="BA57" s="30"/>
      <c r="BB57" s="32">
        <v>5</v>
      </c>
      <c r="BC57" s="32">
        <v>0</v>
      </c>
      <c r="BD57" s="32">
        <v>10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/>
      <c r="BM57" s="32" t="s">
        <v>390</v>
      </c>
      <c r="BN57" s="32"/>
      <c r="BO57" s="32" t="s">
        <v>390</v>
      </c>
      <c r="BP57" s="32"/>
      <c r="BQ57" s="32"/>
      <c r="BR57" s="32"/>
      <c r="BS57" s="30"/>
      <c r="BT57" s="30"/>
      <c r="BU57" s="32"/>
      <c r="BV57" s="32" t="s">
        <v>390</v>
      </c>
      <c r="BW57" s="178">
        <v>1</v>
      </c>
      <c r="BX57" s="111"/>
      <c r="BY57" t="s">
        <v>648</v>
      </c>
    </row>
    <row r="58" spans="1:77" x14ac:dyDescent="0.15">
      <c r="A58" s="27"/>
      <c r="B58" s="28">
        <v>42831</v>
      </c>
      <c r="C58" s="29" t="s">
        <v>530</v>
      </c>
      <c r="D58" s="30" t="s">
        <v>44</v>
      </c>
      <c r="E58" s="30"/>
      <c r="F58" s="30" t="s">
        <v>220</v>
      </c>
      <c r="G58" s="28">
        <v>42582</v>
      </c>
      <c r="H58" s="32" t="s">
        <v>387</v>
      </c>
      <c r="I58" s="32" t="s">
        <v>390</v>
      </c>
      <c r="J58" s="32"/>
      <c r="K58" s="30" t="s">
        <v>466</v>
      </c>
      <c r="L58" s="178" t="s">
        <v>626</v>
      </c>
      <c r="M58" s="216">
        <v>105.89999999999999</v>
      </c>
      <c r="N58" s="180">
        <v>19.499999999999996</v>
      </c>
      <c r="O58" s="30"/>
      <c r="P58" s="30"/>
      <c r="Q58" s="180"/>
      <c r="R58" s="30"/>
      <c r="S58" s="180"/>
      <c r="T58" s="30"/>
      <c r="U58" s="30"/>
      <c r="V58" s="180"/>
      <c r="W58" s="180">
        <v>15.5</v>
      </c>
      <c r="X58" s="30"/>
      <c r="Y58" s="30"/>
      <c r="Z58" s="30"/>
      <c r="AA58" s="30"/>
      <c r="AB58" s="30"/>
      <c r="AC58" s="30"/>
      <c r="AD58" s="30"/>
      <c r="AE58" s="180"/>
      <c r="AF58" s="180"/>
      <c r="AG58" s="30"/>
      <c r="AH58" s="30"/>
      <c r="AI58" s="180"/>
      <c r="AJ58" s="30"/>
      <c r="AK58" s="30"/>
      <c r="AL58" s="30"/>
      <c r="AM58" s="30"/>
      <c r="AN58" s="180"/>
      <c r="AO58" s="30"/>
      <c r="AP58" s="180"/>
      <c r="AQ58" s="30" t="s">
        <v>565</v>
      </c>
      <c r="AR58" s="32" t="s">
        <v>390</v>
      </c>
      <c r="AS58" s="32"/>
      <c r="AT58" s="32"/>
      <c r="AU58" s="32" t="s">
        <v>444</v>
      </c>
      <c r="AV58" s="32">
        <v>10</v>
      </c>
      <c r="AW58" s="32"/>
      <c r="AX58" s="32"/>
      <c r="AY58" s="32"/>
      <c r="AZ58" s="32" t="s">
        <v>390</v>
      </c>
      <c r="BA58" s="30"/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/>
      <c r="BM58" s="32" t="s">
        <v>390</v>
      </c>
      <c r="BN58" s="32"/>
      <c r="BO58" s="32" t="s">
        <v>390</v>
      </c>
      <c r="BP58" s="32"/>
      <c r="BQ58" s="32"/>
      <c r="BR58" s="32"/>
      <c r="BS58" s="56"/>
      <c r="BT58" s="56"/>
      <c r="BU58" s="56"/>
      <c r="BV58" s="32" t="s">
        <v>390</v>
      </c>
      <c r="BW58" s="30"/>
      <c r="BY58" t="s">
        <v>604</v>
      </c>
    </row>
    <row r="59" spans="1:77" x14ac:dyDescent="0.15">
      <c r="A59" s="27">
        <v>5916</v>
      </c>
      <c r="B59" s="28">
        <v>42831</v>
      </c>
      <c r="C59" s="29" t="s">
        <v>530</v>
      </c>
      <c r="D59" s="30" t="s">
        <v>44</v>
      </c>
      <c r="E59" s="30"/>
      <c r="F59" s="30" t="s">
        <v>220</v>
      </c>
      <c r="G59" s="31">
        <v>42606</v>
      </c>
      <c r="H59" s="32" t="s">
        <v>387</v>
      </c>
      <c r="I59" s="32" t="s">
        <v>390</v>
      </c>
      <c r="J59" s="32"/>
      <c r="K59" s="30" t="s">
        <v>50</v>
      </c>
      <c r="L59" s="30" t="s">
        <v>558</v>
      </c>
      <c r="M59" s="216">
        <v>122.39999999999998</v>
      </c>
      <c r="N59" s="180">
        <v>22.16363636363636</v>
      </c>
      <c r="O59" s="30" t="s">
        <v>453</v>
      </c>
      <c r="P59" s="30">
        <v>2000</v>
      </c>
      <c r="Q59" s="180">
        <v>21.9</v>
      </c>
      <c r="R59" s="30"/>
      <c r="S59" s="180"/>
      <c r="T59" s="30"/>
      <c r="U59" s="30"/>
      <c r="V59" s="180"/>
      <c r="W59" s="180">
        <v>18.972727272727273</v>
      </c>
      <c r="X59" s="30"/>
      <c r="Y59" s="30"/>
      <c r="Z59" s="30"/>
      <c r="AA59" s="30"/>
      <c r="AB59" s="30"/>
      <c r="AC59" s="30"/>
      <c r="AD59" s="30"/>
      <c r="AE59" s="180"/>
      <c r="AF59" s="180"/>
      <c r="AG59" s="30"/>
      <c r="AH59" s="30"/>
      <c r="AI59" s="180"/>
      <c r="AJ59" s="30"/>
      <c r="AK59" s="30"/>
      <c r="AL59" s="30"/>
      <c r="AM59" s="30"/>
      <c r="AN59" s="180"/>
      <c r="AO59" s="30"/>
      <c r="AP59" s="180"/>
      <c r="AQ59" s="30" t="s">
        <v>565</v>
      </c>
      <c r="AR59" s="32" t="s">
        <v>390</v>
      </c>
      <c r="AS59" s="32"/>
      <c r="AT59" s="32"/>
      <c r="AU59" s="32" t="s">
        <v>444</v>
      </c>
      <c r="AV59" s="32">
        <v>15</v>
      </c>
      <c r="AW59" s="32"/>
      <c r="AX59" s="32"/>
      <c r="AY59" s="32"/>
      <c r="AZ59" s="32" t="s">
        <v>534</v>
      </c>
      <c r="BA59" s="30"/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/>
      <c r="BM59" s="32" t="s">
        <v>390</v>
      </c>
      <c r="BN59" s="32"/>
      <c r="BO59" s="32" t="s">
        <v>390</v>
      </c>
      <c r="BP59" s="32"/>
      <c r="BQ59" s="32"/>
      <c r="BR59" s="32"/>
      <c r="BS59" s="30"/>
      <c r="BT59" s="56"/>
      <c r="BU59" s="32"/>
      <c r="BV59" s="32" t="s">
        <v>390</v>
      </c>
      <c r="BW59" s="56"/>
      <c r="BX59" s="57" t="s">
        <v>627</v>
      </c>
      <c r="BY59" t="s">
        <v>605</v>
      </c>
    </row>
    <row r="60" spans="1:77" x14ac:dyDescent="0.15">
      <c r="A60" s="27">
        <v>5901</v>
      </c>
      <c r="B60" s="28">
        <v>42831</v>
      </c>
      <c r="C60" s="29" t="s">
        <v>530</v>
      </c>
      <c r="D60" s="30" t="s">
        <v>44</v>
      </c>
      <c r="E60" s="30"/>
      <c r="F60" s="30" t="s">
        <v>220</v>
      </c>
      <c r="G60" s="31">
        <v>42635</v>
      </c>
      <c r="H60" s="32" t="s">
        <v>387</v>
      </c>
      <c r="I60" s="32" t="s">
        <v>390</v>
      </c>
      <c r="J60" s="32"/>
      <c r="K60" s="30" t="s">
        <v>560</v>
      </c>
      <c r="L60" s="30" t="s">
        <v>561</v>
      </c>
      <c r="M60" s="216">
        <v>125</v>
      </c>
      <c r="N60" s="180">
        <v>20.75454545454545</v>
      </c>
      <c r="O60" s="30"/>
      <c r="P60" s="30"/>
      <c r="Q60" s="180"/>
      <c r="R60" s="30"/>
      <c r="S60" s="180"/>
      <c r="T60" s="30"/>
      <c r="U60" s="30"/>
      <c r="V60" s="180"/>
      <c r="W60" s="180">
        <v>18.75454545454545</v>
      </c>
      <c r="X60" s="30"/>
      <c r="Y60" s="30"/>
      <c r="Z60" s="30"/>
      <c r="AA60" s="30"/>
      <c r="AB60" s="30"/>
      <c r="AC60" s="30"/>
      <c r="AD60" s="30"/>
      <c r="AE60" s="180"/>
      <c r="AF60" s="180"/>
      <c r="AG60" s="30"/>
      <c r="AH60" s="30"/>
      <c r="AI60" s="180"/>
      <c r="AJ60" s="30"/>
      <c r="AK60" s="30"/>
      <c r="AL60" s="30"/>
      <c r="AM60" s="30"/>
      <c r="AN60" s="180"/>
      <c r="AO60" s="30"/>
      <c r="AP60" s="180"/>
      <c r="AQ60" t="s">
        <v>565</v>
      </c>
      <c r="AR60" s="32" t="s">
        <v>390</v>
      </c>
      <c r="AS60" s="32"/>
      <c r="AT60" s="32"/>
      <c r="AU60" s="32" t="s">
        <v>444</v>
      </c>
      <c r="AV60" s="32">
        <v>8</v>
      </c>
      <c r="AW60" s="32"/>
      <c r="AX60" s="32"/>
      <c r="AY60" s="32"/>
      <c r="AZ60" s="32" t="s">
        <v>390</v>
      </c>
      <c r="BA60" s="30"/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/>
      <c r="BM60" s="32" t="s">
        <v>390</v>
      </c>
      <c r="BN60" s="32"/>
      <c r="BO60" s="32" t="s">
        <v>390</v>
      </c>
      <c r="BP60" s="32"/>
      <c r="BQ60" s="32"/>
      <c r="BR60" s="32"/>
      <c r="BS60" s="30"/>
      <c r="BT60" s="56"/>
      <c r="BU60" s="32"/>
      <c r="BV60" s="32" t="s">
        <v>390</v>
      </c>
      <c r="BW60" s="30">
        <v>1</v>
      </c>
      <c r="BY60" t="s">
        <v>650</v>
      </c>
    </row>
    <row r="61" spans="1:77" x14ac:dyDescent="0.15">
      <c r="A61" s="27">
        <v>6409</v>
      </c>
      <c r="B61" s="28">
        <v>42831</v>
      </c>
      <c r="C61" s="29" t="s">
        <v>530</v>
      </c>
      <c r="D61" s="30" t="s">
        <v>44</v>
      </c>
      <c r="E61" s="30"/>
      <c r="F61" s="30" t="s">
        <v>220</v>
      </c>
      <c r="G61" s="31">
        <v>42698</v>
      </c>
      <c r="H61" s="32" t="s">
        <v>390</v>
      </c>
      <c r="I61" s="32" t="s">
        <v>507</v>
      </c>
      <c r="J61" s="32"/>
      <c r="K61" s="178" t="s">
        <v>654</v>
      </c>
      <c r="L61" s="30" t="s">
        <v>552</v>
      </c>
      <c r="M61" s="289">
        <v>119.99999999999999</v>
      </c>
      <c r="N61" s="289">
        <v>21.099999999999998</v>
      </c>
      <c r="O61" s="30"/>
      <c r="P61" s="30"/>
      <c r="Q61" s="180"/>
      <c r="R61" s="30"/>
      <c r="S61" s="180"/>
      <c r="T61" s="30"/>
      <c r="U61" s="30"/>
      <c r="V61" s="180"/>
      <c r="W61" s="289">
        <v>16.681818181818183</v>
      </c>
      <c r="X61" s="30"/>
      <c r="Y61" s="30"/>
      <c r="Z61" s="30"/>
      <c r="AA61" s="30"/>
      <c r="AB61" s="30"/>
      <c r="AC61" s="30"/>
      <c r="AD61" s="30"/>
      <c r="AE61" s="180"/>
      <c r="AF61" s="180"/>
      <c r="AG61" s="30"/>
      <c r="AH61" s="30"/>
      <c r="AI61" s="180"/>
      <c r="AJ61" s="30"/>
      <c r="AK61" s="30"/>
      <c r="AL61" s="30"/>
      <c r="AM61" s="30"/>
      <c r="AN61" s="180"/>
      <c r="AO61" s="30"/>
      <c r="AP61" s="180"/>
      <c r="AQ61" s="30" t="s">
        <v>565</v>
      </c>
      <c r="AR61" s="32" t="s">
        <v>390</v>
      </c>
      <c r="AS61" s="32"/>
      <c r="AT61" s="32"/>
      <c r="AU61" s="32"/>
      <c r="AV61" s="32"/>
      <c r="AW61" s="32"/>
      <c r="AX61" s="32"/>
      <c r="AY61" s="32"/>
      <c r="AZ61" s="112" t="s">
        <v>534</v>
      </c>
      <c r="BA61" s="30"/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/>
      <c r="BM61" s="32" t="s">
        <v>390</v>
      </c>
      <c r="BN61" s="32"/>
      <c r="BO61" s="32" t="s">
        <v>390</v>
      </c>
      <c r="BP61" s="32"/>
      <c r="BQ61" s="32"/>
      <c r="BR61" s="32"/>
      <c r="BS61" s="30"/>
      <c r="BT61" s="56"/>
      <c r="BU61" s="32"/>
      <c r="BV61" s="32" t="s">
        <v>390</v>
      </c>
      <c r="BW61" s="30"/>
      <c r="BY61" t="s">
        <v>717</v>
      </c>
    </row>
    <row r="62" spans="1:77" x14ac:dyDescent="0.15">
      <c r="A62" s="27"/>
      <c r="B62" s="28">
        <v>42831</v>
      </c>
      <c r="C62" s="29" t="s">
        <v>530</v>
      </c>
      <c r="D62" s="30" t="s">
        <v>44</v>
      </c>
      <c r="E62" s="30"/>
      <c r="F62" s="30" t="s">
        <v>220</v>
      </c>
      <c r="G62" s="31">
        <v>42551</v>
      </c>
      <c r="H62" s="32" t="s">
        <v>390</v>
      </c>
      <c r="I62" s="32" t="s">
        <v>507</v>
      </c>
      <c r="J62" s="32"/>
      <c r="K62" s="178" t="s">
        <v>656</v>
      </c>
      <c r="L62" s="178" t="s">
        <v>657</v>
      </c>
      <c r="M62" s="218">
        <v>129</v>
      </c>
      <c r="N62" s="219">
        <v>26.9</v>
      </c>
      <c r="O62" s="30"/>
      <c r="P62" s="30"/>
      <c r="Q62" s="180"/>
      <c r="R62" s="30"/>
      <c r="S62" s="180"/>
      <c r="T62" s="30"/>
      <c r="U62" s="30"/>
      <c r="V62" s="180"/>
      <c r="W62" s="180">
        <v>22</v>
      </c>
      <c r="X62" s="30"/>
      <c r="Y62" s="30"/>
      <c r="Z62" s="30"/>
      <c r="AA62" s="30"/>
      <c r="AB62" s="30"/>
      <c r="AC62" s="30"/>
      <c r="AD62" s="30"/>
      <c r="AE62" s="180"/>
      <c r="AF62" s="180"/>
      <c r="AG62" s="30"/>
      <c r="AH62" s="30"/>
      <c r="AI62" s="180"/>
      <c r="AJ62" s="30"/>
      <c r="AK62" s="30"/>
      <c r="AL62" s="30"/>
      <c r="AM62" s="30"/>
      <c r="AN62" s="180"/>
      <c r="AO62" s="30"/>
      <c r="AP62" s="180"/>
      <c r="AQ62" s="30" t="s">
        <v>565</v>
      </c>
      <c r="AR62" s="32" t="s">
        <v>390</v>
      </c>
      <c r="AS62" s="32"/>
      <c r="AT62" s="32"/>
      <c r="AU62" s="32"/>
      <c r="AV62" s="32"/>
      <c r="AW62" s="32"/>
      <c r="AX62" s="32"/>
      <c r="AY62" s="32"/>
      <c r="AZ62" s="32" t="s">
        <v>390</v>
      </c>
      <c r="BA62" s="30"/>
      <c r="BB62" s="32">
        <v>15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/>
      <c r="BM62" s="32" t="s">
        <v>390</v>
      </c>
      <c r="BN62" s="32"/>
      <c r="BO62" s="32" t="s">
        <v>390</v>
      </c>
      <c r="BP62" s="32"/>
      <c r="BQ62" s="32"/>
      <c r="BR62" s="32"/>
      <c r="BS62" s="30"/>
      <c r="BT62" s="56"/>
      <c r="BU62" s="32"/>
      <c r="BV62" s="32" t="s">
        <v>390</v>
      </c>
      <c r="BW62" s="30"/>
      <c r="BY62" t="s">
        <v>660</v>
      </c>
    </row>
    <row r="63" spans="1:77" x14ac:dyDescent="0.15">
      <c r="A63" s="27"/>
      <c r="B63" s="28">
        <v>42831</v>
      </c>
      <c r="C63" s="29" t="s">
        <v>530</v>
      </c>
      <c r="D63" s="30" t="s">
        <v>44</v>
      </c>
      <c r="E63" s="30"/>
      <c r="F63" s="30" t="s">
        <v>220</v>
      </c>
      <c r="G63" s="31">
        <v>42724</v>
      </c>
      <c r="H63" s="112" t="s">
        <v>387</v>
      </c>
      <c r="I63" s="112" t="s">
        <v>390</v>
      </c>
      <c r="J63" s="32"/>
      <c r="K63" s="178" t="s">
        <v>661</v>
      </c>
      <c r="L63" s="178" t="s">
        <v>662</v>
      </c>
      <c r="M63" s="218">
        <v>128</v>
      </c>
      <c r="N63" s="219">
        <v>28</v>
      </c>
      <c r="O63" s="30"/>
      <c r="P63" s="30"/>
      <c r="Q63" s="180"/>
      <c r="R63" s="30"/>
      <c r="S63" s="180"/>
      <c r="T63" s="30"/>
      <c r="U63" s="30"/>
      <c r="V63" s="180"/>
      <c r="W63" s="180">
        <v>22.454545454545453</v>
      </c>
      <c r="X63" s="30"/>
      <c r="Y63" s="30"/>
      <c r="Z63" s="30"/>
      <c r="AA63" s="30"/>
      <c r="AB63" s="30"/>
      <c r="AC63" s="30"/>
      <c r="AD63" s="30"/>
      <c r="AE63" s="180"/>
      <c r="AF63" s="180"/>
      <c r="AG63" s="30"/>
      <c r="AH63" s="30"/>
      <c r="AI63" s="180"/>
      <c r="AJ63" s="30"/>
      <c r="AK63" s="30"/>
      <c r="AL63" s="30"/>
      <c r="AM63" s="30"/>
      <c r="AN63" s="180"/>
      <c r="AO63" s="30"/>
      <c r="AP63" s="180"/>
      <c r="AQ63" s="30" t="s">
        <v>565</v>
      </c>
      <c r="AR63" s="32" t="s">
        <v>390</v>
      </c>
      <c r="AS63" s="32"/>
      <c r="AT63" s="32"/>
      <c r="AU63" s="112" t="s">
        <v>444</v>
      </c>
      <c r="AV63" s="32">
        <v>6</v>
      </c>
      <c r="AW63" s="32"/>
      <c r="AX63" s="32"/>
      <c r="AY63" s="32"/>
      <c r="AZ63" s="112" t="s">
        <v>534</v>
      </c>
      <c r="BA63" s="30"/>
      <c r="BB63" s="32">
        <v>0</v>
      </c>
      <c r="BC63" s="32">
        <v>13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/>
      <c r="BM63" s="32" t="s">
        <v>390</v>
      </c>
      <c r="BN63" s="32"/>
      <c r="BO63" s="32" t="s">
        <v>390</v>
      </c>
      <c r="BP63" s="32"/>
      <c r="BQ63" s="32"/>
      <c r="BR63" s="32"/>
      <c r="BS63" s="30"/>
      <c r="BT63" s="56"/>
      <c r="BU63" s="32"/>
      <c r="BV63" s="32" t="s">
        <v>390</v>
      </c>
      <c r="BW63" s="30"/>
      <c r="BX63" s="274" t="s">
        <v>664</v>
      </c>
      <c r="BY63" t="s">
        <v>666</v>
      </c>
    </row>
    <row r="64" spans="1:77" x14ac:dyDescent="0.15">
      <c r="A64" s="27"/>
      <c r="B64" s="28">
        <v>42831</v>
      </c>
      <c r="C64" s="29" t="s">
        <v>530</v>
      </c>
      <c r="D64" s="30" t="s">
        <v>44</v>
      </c>
      <c r="E64" s="30"/>
      <c r="F64" s="30" t="s">
        <v>220</v>
      </c>
      <c r="G64" s="31">
        <v>42768</v>
      </c>
      <c r="H64" s="112" t="s">
        <v>387</v>
      </c>
      <c r="I64" s="112" t="s">
        <v>390</v>
      </c>
      <c r="J64" s="32"/>
      <c r="K64" s="178" t="s">
        <v>667</v>
      </c>
      <c r="L64" s="178" t="s">
        <v>709</v>
      </c>
      <c r="M64" s="289">
        <v>102</v>
      </c>
      <c r="N64" s="289">
        <v>24.999999999999996</v>
      </c>
      <c r="O64" s="30"/>
      <c r="P64" s="30"/>
      <c r="Q64" s="180"/>
      <c r="R64" s="30"/>
      <c r="S64" s="180"/>
      <c r="T64" s="30"/>
      <c r="U64" s="30"/>
      <c r="V64" s="180"/>
      <c r="W64" s="289">
        <v>18.399999999999999</v>
      </c>
      <c r="X64" s="30"/>
      <c r="Y64" s="30"/>
      <c r="Z64" s="30"/>
      <c r="AA64" s="30"/>
      <c r="AB64" s="30"/>
      <c r="AC64" s="30"/>
      <c r="AD64" s="30"/>
      <c r="AE64" s="180"/>
      <c r="AF64" s="180"/>
      <c r="AG64" s="30"/>
      <c r="AH64" s="30"/>
      <c r="AI64" s="180"/>
      <c r="AJ64" s="30"/>
      <c r="AK64" s="30"/>
      <c r="AL64" s="30"/>
      <c r="AM64" s="30"/>
      <c r="AN64" s="180"/>
      <c r="AO64" s="30"/>
      <c r="AP64" s="180"/>
      <c r="AQ64" s="30" t="s">
        <v>565</v>
      </c>
      <c r="AR64" s="32" t="s">
        <v>390</v>
      </c>
      <c r="AS64" s="32"/>
      <c r="AT64" s="32"/>
      <c r="AU64" s="112" t="s">
        <v>444</v>
      </c>
      <c r="AV64" s="32">
        <v>7</v>
      </c>
      <c r="AW64" s="32"/>
      <c r="AX64" s="32"/>
      <c r="AY64" s="32"/>
      <c r="AZ64" s="112" t="s">
        <v>534</v>
      </c>
      <c r="BA64" s="30"/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/>
      <c r="BM64" s="32" t="s">
        <v>390</v>
      </c>
      <c r="BN64" s="32"/>
      <c r="BO64" s="32" t="s">
        <v>390</v>
      </c>
      <c r="BP64" s="32"/>
      <c r="BQ64" s="32"/>
      <c r="BR64" s="32"/>
      <c r="BS64" s="30"/>
      <c r="BT64" s="56"/>
      <c r="BU64" s="32"/>
      <c r="BV64" s="32" t="s">
        <v>390</v>
      </c>
      <c r="BW64" s="30">
        <v>1</v>
      </c>
      <c r="BX64" s="274"/>
      <c r="BY64" t="s">
        <v>722</v>
      </c>
    </row>
    <row r="65" spans="1:77" x14ac:dyDescent="0.15">
      <c r="A65" s="27"/>
      <c r="B65" s="28">
        <v>42831</v>
      </c>
      <c r="C65" s="29" t="s">
        <v>530</v>
      </c>
      <c r="D65" s="30" t="s">
        <v>44</v>
      </c>
      <c r="E65" s="30"/>
      <c r="F65" s="30" t="s">
        <v>220</v>
      </c>
      <c r="G65" s="31">
        <v>42812</v>
      </c>
      <c r="H65" s="112" t="s">
        <v>387</v>
      </c>
      <c r="I65" s="112" t="s">
        <v>390</v>
      </c>
      <c r="J65" s="32"/>
      <c r="K65" s="178" t="s">
        <v>679</v>
      </c>
      <c r="L65" s="178" t="s">
        <v>685</v>
      </c>
      <c r="M65" s="289">
        <v>103.69999999999999</v>
      </c>
      <c r="N65" s="289">
        <v>18.336363636363636</v>
      </c>
      <c r="O65" s="30"/>
      <c r="P65" s="30"/>
      <c r="Q65" s="180"/>
      <c r="R65" s="30"/>
      <c r="S65" s="180"/>
      <c r="T65" s="30"/>
      <c r="U65" s="30"/>
      <c r="V65" s="180"/>
      <c r="W65" s="289">
        <v>16.609090909090906</v>
      </c>
      <c r="X65" s="30"/>
      <c r="Y65" s="30"/>
      <c r="Z65" s="30"/>
      <c r="AA65" s="30"/>
      <c r="AB65" s="30"/>
      <c r="AC65" s="30"/>
      <c r="AD65" s="30"/>
      <c r="AE65" s="180"/>
      <c r="AF65" s="180"/>
      <c r="AG65" s="30"/>
      <c r="AH65" s="30"/>
      <c r="AI65" s="180"/>
      <c r="AJ65" s="30"/>
      <c r="AK65" s="30"/>
      <c r="AL65" s="30"/>
      <c r="AM65" s="30"/>
      <c r="AN65" s="180"/>
      <c r="AO65" s="30"/>
      <c r="AP65" s="180"/>
      <c r="AQ65" s="30" t="s">
        <v>565</v>
      </c>
      <c r="AR65" s="32" t="s">
        <v>390</v>
      </c>
      <c r="AS65" s="32"/>
      <c r="AT65" s="32"/>
      <c r="AU65" s="112" t="s">
        <v>444</v>
      </c>
      <c r="AV65" s="32">
        <v>5</v>
      </c>
      <c r="AW65" s="32"/>
      <c r="AX65" s="32"/>
      <c r="AY65" s="32"/>
      <c r="AZ65" s="112" t="s">
        <v>534</v>
      </c>
      <c r="BA65" s="30"/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/>
      <c r="BM65" s="32" t="s">
        <v>390</v>
      </c>
      <c r="BN65" s="32"/>
      <c r="BO65" s="32" t="s">
        <v>390</v>
      </c>
      <c r="BP65" s="32"/>
      <c r="BQ65" s="32"/>
      <c r="BR65" s="32"/>
      <c r="BS65" s="30"/>
      <c r="BT65" s="56"/>
      <c r="BU65" s="32"/>
      <c r="BV65" s="32" t="s">
        <v>390</v>
      </c>
      <c r="BW65" s="30">
        <v>1</v>
      </c>
      <c r="BX65" s="274"/>
      <c r="BY65" t="s">
        <v>694</v>
      </c>
    </row>
    <row r="66" spans="1:77" x14ac:dyDescent="0.15">
      <c r="A66" s="27"/>
      <c r="B66" s="28">
        <v>42831</v>
      </c>
      <c r="C66" s="29" t="s">
        <v>530</v>
      </c>
      <c r="D66" s="30" t="s">
        <v>44</v>
      </c>
      <c r="E66" s="30"/>
      <c r="F66" s="30" t="s">
        <v>220</v>
      </c>
      <c r="G66" s="31">
        <v>42605</v>
      </c>
      <c r="H66" s="112" t="s">
        <v>387</v>
      </c>
      <c r="I66" s="112" t="s">
        <v>390</v>
      </c>
      <c r="J66" s="32"/>
      <c r="K66" s="178" t="s">
        <v>682</v>
      </c>
      <c r="L66" s="178" t="s">
        <v>683</v>
      </c>
      <c r="M66" s="218">
        <v>115</v>
      </c>
      <c r="N66" s="219">
        <v>23</v>
      </c>
      <c r="O66" s="30"/>
      <c r="P66" s="30"/>
      <c r="Q66" s="180"/>
      <c r="R66" s="30"/>
      <c r="S66" s="180"/>
      <c r="T66" s="30"/>
      <c r="U66" s="30"/>
      <c r="V66" s="180"/>
      <c r="W66" s="180">
        <v>18</v>
      </c>
      <c r="X66" s="30"/>
      <c r="Y66" s="30"/>
      <c r="Z66" s="30"/>
      <c r="AA66" s="30"/>
      <c r="AB66" s="30"/>
      <c r="AC66" s="30"/>
      <c r="AD66" s="30"/>
      <c r="AE66" s="180"/>
      <c r="AF66" s="180"/>
      <c r="AG66" s="30"/>
      <c r="AH66" s="30"/>
      <c r="AI66" s="180"/>
      <c r="AJ66" s="30"/>
      <c r="AK66" s="30"/>
      <c r="AL66" s="30"/>
      <c r="AM66" s="30"/>
      <c r="AN66" s="180"/>
      <c r="AO66" s="30"/>
      <c r="AP66" s="180"/>
      <c r="AQ66" s="30" t="s">
        <v>565</v>
      </c>
      <c r="AR66" s="32" t="s">
        <v>390</v>
      </c>
      <c r="AS66" s="32"/>
      <c r="AT66" s="32"/>
      <c r="AU66" s="112" t="s">
        <v>444</v>
      </c>
      <c r="AV66" s="32">
        <v>6</v>
      </c>
      <c r="AW66" s="32"/>
      <c r="AX66" s="32"/>
      <c r="AY66" s="32"/>
      <c r="AZ66" s="112" t="s">
        <v>390</v>
      </c>
      <c r="BA66" s="30"/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/>
      <c r="BM66" s="32" t="s">
        <v>390</v>
      </c>
      <c r="BN66" s="32"/>
      <c r="BO66" s="32" t="s">
        <v>390</v>
      </c>
      <c r="BP66" s="32"/>
      <c r="BQ66" s="32"/>
      <c r="BR66" s="32"/>
      <c r="BS66" s="30"/>
      <c r="BT66" s="56"/>
      <c r="BU66" s="32"/>
      <c r="BV66" s="32" t="s">
        <v>390</v>
      </c>
      <c r="BW66" s="30">
        <v>1</v>
      </c>
      <c r="BX66" s="274"/>
      <c r="BY66" t="s">
        <v>690</v>
      </c>
    </row>
    <row r="67" spans="1:77" x14ac:dyDescent="0.15">
      <c r="A67" s="27"/>
      <c r="B67" s="28">
        <v>42831</v>
      </c>
      <c r="C67" s="29" t="s">
        <v>530</v>
      </c>
      <c r="D67" s="30" t="s">
        <v>44</v>
      </c>
      <c r="E67" s="30"/>
      <c r="F67" s="30" t="s">
        <v>220</v>
      </c>
      <c r="G67" s="31">
        <v>42587</v>
      </c>
      <c r="H67" s="32" t="s">
        <v>387</v>
      </c>
      <c r="I67" s="32" t="s">
        <v>390</v>
      </c>
      <c r="J67" s="32"/>
      <c r="K67" s="30" t="s">
        <v>562</v>
      </c>
      <c r="L67" s="30" t="s">
        <v>628</v>
      </c>
      <c r="M67" s="289">
        <v>102.34545454545453</v>
      </c>
      <c r="N67" s="289">
        <v>22.818181818181817</v>
      </c>
      <c r="O67" s="30"/>
      <c r="P67" s="30"/>
      <c r="Q67" s="180"/>
      <c r="R67" s="30"/>
      <c r="S67" s="180"/>
      <c r="T67" s="30"/>
      <c r="U67" s="30"/>
      <c r="V67" s="180"/>
      <c r="W67" s="289">
        <v>18.36363636363636</v>
      </c>
      <c r="X67" s="30"/>
      <c r="Y67" s="30"/>
      <c r="Z67" s="30"/>
      <c r="AA67" s="30"/>
      <c r="AB67" s="30"/>
      <c r="AC67" s="30"/>
      <c r="AD67" s="30"/>
      <c r="AE67" s="180"/>
      <c r="AF67" s="180"/>
      <c r="AG67" s="30"/>
      <c r="AH67" s="30"/>
      <c r="AI67" s="180"/>
      <c r="AJ67" s="30"/>
      <c r="AK67" s="30"/>
      <c r="AL67" s="30"/>
      <c r="AM67" s="30"/>
      <c r="AN67" s="180"/>
      <c r="AO67" s="30"/>
      <c r="AP67" s="180"/>
      <c r="AQ67" s="30" t="s">
        <v>565</v>
      </c>
      <c r="AR67" s="32" t="s">
        <v>390</v>
      </c>
      <c r="AS67" s="32"/>
      <c r="AT67" s="32"/>
      <c r="AU67" s="32" t="s">
        <v>444</v>
      </c>
      <c r="AV67" s="32">
        <v>4</v>
      </c>
      <c r="AW67" s="32"/>
      <c r="AX67" s="32"/>
      <c r="AY67" s="32"/>
      <c r="AZ67" s="32" t="s">
        <v>390</v>
      </c>
      <c r="BA67" s="30"/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/>
      <c r="BM67" s="32" t="s">
        <v>390</v>
      </c>
      <c r="BN67" s="32">
        <v>12</v>
      </c>
      <c r="BO67" s="32" t="s">
        <v>390</v>
      </c>
      <c r="BP67" s="32"/>
      <c r="BQ67" s="32"/>
      <c r="BR67" s="32"/>
      <c r="BS67" s="30"/>
      <c r="BT67" s="56"/>
      <c r="BU67" s="32"/>
      <c r="BV67" s="32" t="s">
        <v>390</v>
      </c>
      <c r="BW67" s="30"/>
      <c r="BY67" t="s">
        <v>710</v>
      </c>
    </row>
    <row r="68" spans="1:77" x14ac:dyDescent="0.15">
      <c r="A68" s="27"/>
      <c r="B68" s="28">
        <v>42831</v>
      </c>
      <c r="C68" s="29" t="s">
        <v>530</v>
      </c>
      <c r="D68" s="30" t="s">
        <v>44</v>
      </c>
      <c r="E68" s="30"/>
      <c r="F68" s="30" t="s">
        <v>220</v>
      </c>
      <c r="G68" s="31">
        <v>42762</v>
      </c>
      <c r="H68" s="112" t="s">
        <v>387</v>
      </c>
      <c r="I68" s="112" t="s">
        <v>390</v>
      </c>
      <c r="J68" s="112"/>
      <c r="K68" s="178" t="s">
        <v>700</v>
      </c>
      <c r="L68" s="178" t="s">
        <v>701</v>
      </c>
      <c r="M68" s="289">
        <v>122.43636363636364</v>
      </c>
      <c r="N68" s="289">
        <v>46.581818181818178</v>
      </c>
      <c r="O68" s="30"/>
      <c r="P68" s="30"/>
      <c r="Q68" s="180"/>
      <c r="R68" s="30"/>
      <c r="S68" s="180"/>
      <c r="T68" s="30"/>
      <c r="U68" s="30"/>
      <c r="V68" s="180"/>
      <c r="W68" s="289">
        <v>17.627272727272725</v>
      </c>
      <c r="X68" s="30"/>
      <c r="Y68" s="30"/>
      <c r="Z68" s="30"/>
      <c r="AA68" s="30"/>
      <c r="AB68" s="30"/>
      <c r="AC68" s="30"/>
      <c r="AD68" s="30"/>
      <c r="AE68" s="180"/>
      <c r="AF68" s="180"/>
      <c r="AG68" s="30"/>
      <c r="AH68" s="30"/>
      <c r="AI68" s="180"/>
      <c r="AJ68" s="30"/>
      <c r="AK68" s="30"/>
      <c r="AL68" s="30"/>
      <c r="AM68" s="30"/>
      <c r="AN68" s="180"/>
      <c r="AO68" s="30"/>
      <c r="AP68" s="180"/>
      <c r="AQ68" s="30" t="s">
        <v>533</v>
      </c>
      <c r="AR68" s="112" t="s">
        <v>390</v>
      </c>
      <c r="AS68" s="32"/>
      <c r="AT68" s="32"/>
      <c r="AU68" s="112" t="s">
        <v>444</v>
      </c>
      <c r="AV68" s="32">
        <v>7</v>
      </c>
      <c r="AW68" s="32"/>
      <c r="AX68" s="32"/>
      <c r="AY68" s="32"/>
      <c r="AZ68" s="112" t="s">
        <v>534</v>
      </c>
      <c r="BA68" s="30"/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/>
      <c r="BM68" s="112" t="s">
        <v>390</v>
      </c>
      <c r="BN68" s="32"/>
      <c r="BO68" s="112" t="s">
        <v>390</v>
      </c>
      <c r="BP68" s="32"/>
      <c r="BQ68" s="32"/>
      <c r="BR68" s="32"/>
      <c r="BS68" s="30"/>
      <c r="BT68" s="56"/>
      <c r="BU68" s="32"/>
      <c r="BV68" s="112" t="s">
        <v>390</v>
      </c>
      <c r="BW68" s="30"/>
      <c r="BX68" s="275"/>
      <c r="BY68" s="111" t="s">
        <v>719</v>
      </c>
    </row>
  </sheetData>
  <sheetProtection algorithmName="SHA-512" hashValue="7XQjF+1KOW2QjGd/t6B00V/ZZPRcMBkEF7iLmb9mJL7FsxVfqKlRLxu1KBYJ3RHbCJNmMlBEhGjhrrpt97Y3Xg==" saltValue="yINvz0vFdNQ1x/qru5aRWA==" spinCount="100000" sheet="1" objects="1" scenarios="1"/>
  <hyperlinks>
    <hyperlink ref="BY15" r:id="rId1" xr:uid="{990B3BD0-881E-C348-90B5-92DB5AC48684}"/>
  </hyperlinks>
  <pageMargins left="0.75" right="0.75" top="1" bottom="1" header="0.5" footer="0.5"/>
  <pageSetup paperSize="9" orientation="portrait" horizontalDpi="0" verticalDpi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6A2AC-1A8C-C146-9AA1-EE7FBAEB5E47}">
  <sheetPr codeName="Sheet41"/>
  <dimension ref="A1:BZ4"/>
  <sheetViews>
    <sheetView workbookViewId="0">
      <selection activeCell="B2" sqref="B2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42657</v>
      </c>
      <c r="C2" s="29" t="s">
        <v>530</v>
      </c>
      <c r="D2" s="30" t="s">
        <v>45</v>
      </c>
      <c r="E2" s="30"/>
      <c r="F2" s="30" t="s">
        <v>531</v>
      </c>
      <c r="G2" s="31">
        <v>42551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128.26636363636362</v>
      </c>
      <c r="N2" s="180">
        <v>23.25454545454545</v>
      </c>
      <c r="O2" s="30"/>
      <c r="P2" s="30"/>
      <c r="Q2" s="180"/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/>
      <c r="AV2" s="32"/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430</v>
      </c>
      <c r="BZ2" t="s">
        <v>432</v>
      </c>
    </row>
    <row r="3" spans="1:78" x14ac:dyDescent="0.15">
      <c r="A3" s="27">
        <v>643</v>
      </c>
      <c r="B3" s="28">
        <v>42657</v>
      </c>
      <c r="C3" s="29" t="s">
        <v>530</v>
      </c>
      <c r="D3" s="30" t="s">
        <v>45</v>
      </c>
      <c r="E3" s="30"/>
      <c r="F3" s="30" t="s">
        <v>535</v>
      </c>
      <c r="G3" s="31">
        <v>42551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128.26363636363635</v>
      </c>
      <c r="N3" s="180">
        <v>23.25454545454545</v>
      </c>
      <c r="O3" s="30"/>
      <c r="P3" s="30"/>
      <c r="Q3" s="180"/>
      <c r="R3" s="30"/>
      <c r="S3" s="180"/>
      <c r="T3" s="30"/>
      <c r="U3" s="30"/>
      <c r="V3" s="180"/>
      <c r="W3" s="180"/>
      <c r="X3" s="30"/>
      <c r="Y3" s="30"/>
      <c r="Z3" s="30"/>
      <c r="AA3" s="30"/>
      <c r="AB3" s="30"/>
      <c r="AC3" s="30"/>
      <c r="AD3" s="30"/>
      <c r="AE3" s="180"/>
      <c r="AF3" s="180">
        <v>14.936363636363636</v>
      </c>
      <c r="AG3" s="30"/>
      <c r="AH3" s="30"/>
      <c r="AI3" s="180"/>
      <c r="AJ3" s="30"/>
      <c r="AK3" s="30"/>
      <c r="AL3" s="30"/>
      <c r="AM3" s="30"/>
      <c r="AN3" s="180"/>
      <c r="AO3" s="30"/>
      <c r="AP3" s="180"/>
      <c r="AQ3" s="30" t="s">
        <v>536</v>
      </c>
      <c r="AR3" s="32" t="s">
        <v>390</v>
      </c>
      <c r="AS3" s="176"/>
      <c r="AT3" s="32"/>
      <c r="AU3" s="32"/>
      <c r="AV3" s="32"/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430</v>
      </c>
      <c r="BZ3" t="s">
        <v>432</v>
      </c>
    </row>
    <row r="4" spans="1:78" x14ac:dyDescent="0.15">
      <c r="A4" s="27">
        <v>649</v>
      </c>
      <c r="B4" s="28">
        <v>42657</v>
      </c>
      <c r="C4" s="29" t="s">
        <v>530</v>
      </c>
      <c r="D4" s="30" t="s">
        <v>45</v>
      </c>
      <c r="E4" s="30"/>
      <c r="F4" s="30" t="s">
        <v>537</v>
      </c>
      <c r="G4" s="31">
        <v>42551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118.33636363636361</v>
      </c>
      <c r="N4" s="180">
        <v>54.5</v>
      </c>
      <c r="O4" s="30"/>
      <c r="P4" s="30"/>
      <c r="Q4" s="180"/>
      <c r="R4" s="30"/>
      <c r="S4" s="180"/>
      <c r="T4" s="30"/>
      <c r="U4" s="30"/>
      <c r="V4" s="180">
        <v>21.77272727272727</v>
      </c>
      <c r="W4" s="180">
        <v>21.77272727272727</v>
      </c>
      <c r="X4" s="30"/>
      <c r="Y4" s="30"/>
      <c r="Z4" s="30"/>
      <c r="AA4" s="30"/>
      <c r="AB4" s="30"/>
      <c r="AC4" s="30"/>
      <c r="AD4" s="30"/>
      <c r="AE4" s="180">
        <v>21.77272727272727</v>
      </c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538</v>
      </c>
      <c r="AR4" s="32" t="s">
        <v>387</v>
      </c>
      <c r="AS4" s="32" t="s">
        <v>539</v>
      </c>
      <c r="AT4" s="32">
        <v>3</v>
      </c>
      <c r="AU4" s="32"/>
      <c r="AV4" s="32"/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430</v>
      </c>
      <c r="BZ4" t="s">
        <v>432</v>
      </c>
    </row>
  </sheetData>
  <sheetProtection algorithmName="SHA-512" hashValue="fkEVaxRWnyKbLa0Xo96NwaJiJTK6gmCeW86Jr6RqDYK/77G8Nv6aKp5khmusOBcbxTNNBs8eDZX98ix4GNvVag==" saltValue="nk1YF0kJb1o7hbrUpzyCNA==" spinCount="100000" sheet="1" objects="1" scenarios="1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29046-E068-1C4B-B7EE-BCCAABABF1FE}">
  <sheetPr codeName="Sheet34"/>
  <dimension ref="A1:BZ67"/>
  <sheetViews>
    <sheetView zoomScaleNormal="100" zoomScalePageLayoutView="120" workbookViewId="0">
      <pane ySplit="1" topLeftCell="A2" activePane="bottomLeft" state="frozen"/>
      <selection activeCell="BF54" sqref="A54:XFD54"/>
      <selection pane="bottomLeft" activeCell="BP3" sqref="BP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20" t="s">
        <v>145</v>
      </c>
      <c r="N1" s="221" t="s">
        <v>316</v>
      </c>
      <c r="O1" s="10" t="s">
        <v>146</v>
      </c>
      <c r="P1" s="10" t="s">
        <v>317</v>
      </c>
      <c r="Q1" s="221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23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4232</v>
      </c>
      <c r="B2" s="28">
        <v>42656</v>
      </c>
      <c r="C2" s="29" t="s">
        <v>530</v>
      </c>
      <c r="D2" s="30" t="s">
        <v>44</v>
      </c>
      <c r="E2" s="30"/>
      <c r="F2" s="30" t="s">
        <v>531</v>
      </c>
      <c r="G2" s="31">
        <v>42564</v>
      </c>
      <c r="H2" s="32" t="s">
        <v>387</v>
      </c>
      <c r="I2" s="32" t="s">
        <v>390</v>
      </c>
      <c r="J2" s="32"/>
      <c r="K2" s="30" t="s">
        <v>298</v>
      </c>
      <c r="L2" s="30" t="s">
        <v>540</v>
      </c>
      <c r="M2" s="216">
        <v>109.01818181818182</v>
      </c>
      <c r="N2" s="216">
        <v>19.209090909090907</v>
      </c>
      <c r="O2" s="30" t="s">
        <v>453</v>
      </c>
      <c r="P2" s="30">
        <v>5000</v>
      </c>
      <c r="Q2" s="180">
        <v>19.209090909090907</v>
      </c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 t="s">
        <v>444</v>
      </c>
      <c r="AV2" s="32">
        <v>8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>
        <v>12</v>
      </c>
      <c r="BO2" s="32" t="s">
        <v>390</v>
      </c>
      <c r="BP2" s="32"/>
      <c r="BQ2" s="32">
        <v>12</v>
      </c>
      <c r="BR2" s="32"/>
      <c r="BS2" s="56"/>
      <c r="BT2" s="56"/>
      <c r="BU2" s="56"/>
      <c r="BV2" s="32" t="s">
        <v>390</v>
      </c>
      <c r="BW2" s="30"/>
      <c r="BX2" s="111"/>
      <c r="BY2" t="s">
        <v>609</v>
      </c>
      <c r="BZ2" t="s">
        <v>429</v>
      </c>
    </row>
    <row r="3" spans="1:78" x14ac:dyDescent="0.15">
      <c r="A3" s="27"/>
      <c r="B3" s="28">
        <v>42656</v>
      </c>
      <c r="C3" s="29" t="s">
        <v>530</v>
      </c>
      <c r="D3" s="30" t="s">
        <v>44</v>
      </c>
      <c r="E3" s="30"/>
      <c r="F3" s="30" t="s">
        <v>531</v>
      </c>
      <c r="G3" s="31">
        <v>42551</v>
      </c>
      <c r="H3" s="32" t="s">
        <v>387</v>
      </c>
      <c r="I3" s="32" t="s">
        <v>390</v>
      </c>
      <c r="J3" s="32"/>
      <c r="K3" s="30" t="s">
        <v>299</v>
      </c>
      <c r="L3" s="178" t="s">
        <v>610</v>
      </c>
      <c r="M3" s="180">
        <v>132.52727272727273</v>
      </c>
      <c r="N3" s="180">
        <v>21.927272727272726</v>
      </c>
      <c r="O3" s="30"/>
      <c r="P3" s="30"/>
      <c r="Q3" s="180"/>
      <c r="R3" s="30"/>
      <c r="S3" s="180"/>
      <c r="T3" s="30"/>
      <c r="U3" s="30"/>
      <c r="V3" s="180"/>
      <c r="W3" s="180"/>
      <c r="X3" s="30"/>
      <c r="Y3" s="30"/>
      <c r="Z3" s="30"/>
      <c r="AA3" s="30"/>
      <c r="AB3" s="30"/>
      <c r="AC3" s="30"/>
      <c r="AD3" s="30"/>
      <c r="AE3" s="180"/>
      <c r="AF3" s="180"/>
      <c r="AG3" s="30"/>
      <c r="AH3" s="30"/>
      <c r="AI3" s="180"/>
      <c r="AJ3" s="30"/>
      <c r="AK3" s="30"/>
      <c r="AL3" s="30"/>
      <c r="AM3" s="30"/>
      <c r="AN3" s="180"/>
      <c r="AO3" s="30"/>
      <c r="AP3" s="180"/>
      <c r="AQ3" s="30" t="s">
        <v>533</v>
      </c>
      <c r="AR3" s="32" t="s">
        <v>390</v>
      </c>
      <c r="AS3" s="32"/>
      <c r="AT3" s="32"/>
      <c r="AU3" s="32" t="s">
        <v>444</v>
      </c>
      <c r="AV3" s="32">
        <v>8</v>
      </c>
      <c r="AW3" s="32"/>
      <c r="AX3" s="32"/>
      <c r="AY3" s="32"/>
      <c r="AZ3" s="32" t="s">
        <v>390</v>
      </c>
      <c r="BA3" s="30"/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/>
      <c r="BT3" s="30"/>
      <c r="BU3" s="32"/>
      <c r="BV3" s="32" t="s">
        <v>390</v>
      </c>
      <c r="BW3" s="30">
        <v>1</v>
      </c>
      <c r="BX3" s="111"/>
      <c r="BY3" t="s">
        <v>611</v>
      </c>
      <c r="BZ3" t="s">
        <v>429</v>
      </c>
    </row>
    <row r="4" spans="1:78" x14ac:dyDescent="0.15">
      <c r="A4" s="27">
        <v>5779</v>
      </c>
      <c r="B4" s="28">
        <v>42657</v>
      </c>
      <c r="C4" s="195" t="s">
        <v>530</v>
      </c>
      <c r="D4" s="30" t="s">
        <v>44</v>
      </c>
      <c r="E4" s="196"/>
      <c r="F4" s="196" t="s">
        <v>531</v>
      </c>
      <c r="G4" s="31">
        <v>42643</v>
      </c>
      <c r="H4" s="197" t="s">
        <v>387</v>
      </c>
      <c r="I4" s="197" t="s">
        <v>390</v>
      </c>
      <c r="J4" s="197"/>
      <c r="K4" s="196" t="s">
        <v>300</v>
      </c>
      <c r="L4" s="30" t="s">
        <v>545</v>
      </c>
      <c r="M4" s="180">
        <v>129.49999999999997</v>
      </c>
      <c r="N4" s="180">
        <v>24.418181818181814</v>
      </c>
      <c r="O4" s="30"/>
      <c r="P4" s="30"/>
      <c r="Q4" s="180"/>
      <c r="R4" s="196"/>
      <c r="S4" s="219"/>
      <c r="T4" s="196"/>
      <c r="U4" s="196"/>
      <c r="V4" s="219"/>
      <c r="W4" s="219"/>
      <c r="X4" s="196"/>
      <c r="Y4" s="196"/>
      <c r="Z4" s="196"/>
      <c r="AA4" s="196"/>
      <c r="AB4" s="196"/>
      <c r="AC4" s="196"/>
      <c r="AD4" s="196"/>
      <c r="AE4" s="219"/>
      <c r="AF4" s="219"/>
      <c r="AG4" s="196"/>
      <c r="AH4" s="196"/>
      <c r="AI4" s="219"/>
      <c r="AJ4" s="196"/>
      <c r="AK4" s="196"/>
      <c r="AL4" s="196"/>
      <c r="AM4" s="196"/>
      <c r="AN4" s="219"/>
      <c r="AO4" s="196"/>
      <c r="AP4" s="219"/>
      <c r="AQ4" s="196" t="s">
        <v>533</v>
      </c>
      <c r="AR4" s="197" t="s">
        <v>390</v>
      </c>
      <c r="AS4" s="197"/>
      <c r="AT4" s="197"/>
      <c r="AU4" s="197" t="s">
        <v>444</v>
      </c>
      <c r="AV4" s="197">
        <v>10.199999999999999</v>
      </c>
      <c r="AW4" s="197"/>
      <c r="AX4" s="197"/>
      <c r="AY4" s="197"/>
      <c r="AZ4" s="32" t="s">
        <v>534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/>
      <c r="BY4" t="s">
        <v>612</v>
      </c>
      <c r="BZ4" t="s">
        <v>432</v>
      </c>
    </row>
    <row r="5" spans="1:78" x14ac:dyDescent="0.15">
      <c r="A5" s="27">
        <v>5259</v>
      </c>
      <c r="B5" s="28">
        <v>42657</v>
      </c>
      <c r="C5" s="29" t="s">
        <v>530</v>
      </c>
      <c r="D5" s="30" t="s">
        <v>44</v>
      </c>
      <c r="E5" s="30"/>
      <c r="F5" s="30" t="s">
        <v>531</v>
      </c>
      <c r="G5" s="31">
        <v>42577</v>
      </c>
      <c r="H5" s="32" t="s">
        <v>387</v>
      </c>
      <c r="I5" s="32" t="s">
        <v>390</v>
      </c>
      <c r="J5" s="32"/>
      <c r="K5" s="30" t="s">
        <v>301</v>
      </c>
      <c r="L5" s="30" t="s">
        <v>547</v>
      </c>
      <c r="M5" s="180">
        <v>114.99999999999999</v>
      </c>
      <c r="N5" s="180">
        <v>24.081818181818178</v>
      </c>
      <c r="O5" s="30"/>
      <c r="P5" s="30"/>
      <c r="Q5" s="180"/>
      <c r="R5" s="30"/>
      <c r="S5" s="180"/>
      <c r="T5" s="30"/>
      <c r="U5" s="30"/>
      <c r="V5" s="180"/>
      <c r="W5" s="180"/>
      <c r="X5" s="30"/>
      <c r="Y5" s="30"/>
      <c r="Z5" s="30"/>
      <c r="AA5" s="30"/>
      <c r="AB5" s="30"/>
      <c r="AC5" s="30"/>
      <c r="AD5" s="30"/>
      <c r="AE5" s="180"/>
      <c r="AF5" s="180"/>
      <c r="AG5" s="30"/>
      <c r="AH5" s="30"/>
      <c r="AI5" s="180"/>
      <c r="AJ5" s="30"/>
      <c r="AK5" s="30"/>
      <c r="AL5" s="30"/>
      <c r="AM5" s="30"/>
      <c r="AN5" s="180"/>
      <c r="AO5" s="30"/>
      <c r="AP5" s="180"/>
      <c r="AQ5" s="30" t="s">
        <v>533</v>
      </c>
      <c r="AR5" s="32" t="s">
        <v>390</v>
      </c>
      <c r="AS5" s="32"/>
      <c r="AT5" s="32"/>
      <c r="AU5" s="32" t="s">
        <v>444</v>
      </c>
      <c r="AV5" s="32">
        <v>12.65</v>
      </c>
      <c r="AW5" s="32"/>
      <c r="AX5" s="32"/>
      <c r="AY5" s="32"/>
      <c r="AZ5" s="32" t="s">
        <v>534</v>
      </c>
      <c r="BA5" s="30"/>
      <c r="BB5" s="32">
        <v>13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30"/>
      <c r="BX5" s="111"/>
      <c r="BY5" t="s">
        <v>613</v>
      </c>
      <c r="BZ5" t="s">
        <v>432</v>
      </c>
    </row>
    <row r="6" spans="1:78" x14ac:dyDescent="0.15">
      <c r="A6" s="27">
        <v>5421</v>
      </c>
      <c r="B6" s="28">
        <v>42657</v>
      </c>
      <c r="C6" s="29" t="s">
        <v>530</v>
      </c>
      <c r="D6" s="30" t="s">
        <v>44</v>
      </c>
      <c r="E6" s="30"/>
      <c r="F6" s="30" t="s">
        <v>531</v>
      </c>
      <c r="G6" s="31">
        <v>42551</v>
      </c>
      <c r="H6" s="32" t="s">
        <v>387</v>
      </c>
      <c r="I6" s="32" t="s">
        <v>390</v>
      </c>
      <c r="J6" s="32"/>
      <c r="K6" s="30" t="s">
        <v>302</v>
      </c>
      <c r="L6" s="30" t="s">
        <v>548</v>
      </c>
      <c r="M6" s="180">
        <v>116.61818181818181</v>
      </c>
      <c r="N6" s="180">
        <v>24.054545454545455</v>
      </c>
      <c r="O6" s="30"/>
      <c r="P6" s="30"/>
      <c r="Q6" s="180"/>
      <c r="R6" s="30"/>
      <c r="S6" s="180"/>
      <c r="T6" s="30"/>
      <c r="U6" s="30"/>
      <c r="V6" s="180"/>
      <c r="W6" s="180"/>
      <c r="X6" s="30"/>
      <c r="Y6" s="30"/>
      <c r="Z6" s="30"/>
      <c r="AA6" s="30"/>
      <c r="AB6" s="30"/>
      <c r="AC6" s="30"/>
      <c r="AD6" s="30"/>
      <c r="AE6" s="180"/>
      <c r="AF6" s="180"/>
      <c r="AG6" s="30"/>
      <c r="AH6" s="30"/>
      <c r="AI6" s="180"/>
      <c r="AJ6" s="30"/>
      <c r="AK6" s="30"/>
      <c r="AL6" s="30"/>
      <c r="AM6" s="30"/>
      <c r="AN6" s="180"/>
      <c r="AO6" s="30"/>
      <c r="AP6" s="180"/>
      <c r="AQ6" t="s">
        <v>533</v>
      </c>
      <c r="AR6" s="32" t="s">
        <v>390</v>
      </c>
      <c r="AS6" s="32"/>
      <c r="AT6" s="32"/>
      <c r="AU6" s="32" t="s">
        <v>444</v>
      </c>
      <c r="AV6" s="32">
        <v>6</v>
      </c>
      <c r="AW6" s="32"/>
      <c r="AX6" s="32"/>
      <c r="AY6" s="32"/>
      <c r="AZ6" s="32" t="s">
        <v>534</v>
      </c>
      <c r="BA6" s="30"/>
      <c r="BB6" s="32">
        <v>12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/>
      <c r="BR6" s="32"/>
      <c r="BS6" s="30"/>
      <c r="BT6" s="30"/>
      <c r="BU6" s="32"/>
      <c r="BV6" s="32" t="s">
        <v>390</v>
      </c>
      <c r="BW6" s="56"/>
      <c r="BX6" s="111"/>
      <c r="BY6" t="s">
        <v>614</v>
      </c>
      <c r="BZ6" t="s">
        <v>429</v>
      </c>
    </row>
    <row r="7" spans="1:78" x14ac:dyDescent="0.15">
      <c r="A7" s="27"/>
      <c r="B7" s="28">
        <v>42657</v>
      </c>
      <c r="C7" s="29" t="s">
        <v>530</v>
      </c>
      <c r="D7" s="30" t="s">
        <v>44</v>
      </c>
      <c r="E7" s="30"/>
      <c r="F7" s="30" t="s">
        <v>531</v>
      </c>
      <c r="G7" s="31">
        <v>42564</v>
      </c>
      <c r="H7" s="32" t="s">
        <v>387</v>
      </c>
      <c r="I7" s="32" t="s">
        <v>390</v>
      </c>
      <c r="J7" s="32"/>
      <c r="K7" s="30" t="s">
        <v>303</v>
      </c>
      <c r="L7" s="30" t="s">
        <v>615</v>
      </c>
      <c r="M7" s="180">
        <v>115.75454545454545</v>
      </c>
      <c r="N7" s="180">
        <v>20.390909090909091</v>
      </c>
      <c r="O7" s="30"/>
      <c r="P7" s="30"/>
      <c r="Q7" s="180"/>
      <c r="R7" s="30"/>
      <c r="S7" s="180"/>
      <c r="T7" s="30"/>
      <c r="U7" s="30"/>
      <c r="V7" s="180"/>
      <c r="W7" s="180"/>
      <c r="X7" s="30"/>
      <c r="Y7" s="30"/>
      <c r="Z7" s="30"/>
      <c r="AA7" s="30"/>
      <c r="AB7" s="30"/>
      <c r="AC7" s="30"/>
      <c r="AD7" s="30"/>
      <c r="AE7" s="180"/>
      <c r="AF7" s="180"/>
      <c r="AG7" s="30"/>
      <c r="AH7" s="30"/>
      <c r="AI7" s="180"/>
      <c r="AJ7" s="30"/>
      <c r="AK7" s="30"/>
      <c r="AL7" s="30"/>
      <c r="AM7" s="30"/>
      <c r="AN7" s="180"/>
      <c r="AO7" s="30"/>
      <c r="AP7" s="180"/>
      <c r="AQ7" s="30" t="s">
        <v>533</v>
      </c>
      <c r="AR7" s="32" t="s">
        <v>390</v>
      </c>
      <c r="AS7" s="32"/>
      <c r="AT7" s="32"/>
      <c r="AU7" s="32" t="s">
        <v>444</v>
      </c>
      <c r="AV7" s="32">
        <v>8</v>
      </c>
      <c r="AW7" s="32"/>
      <c r="AX7" s="32"/>
      <c r="AY7" s="32"/>
      <c r="AZ7" s="32" t="s">
        <v>534</v>
      </c>
      <c r="BA7" s="30"/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>
        <v>12</v>
      </c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30"/>
      <c r="BY7" t="s">
        <v>582</v>
      </c>
      <c r="BZ7" t="s">
        <v>469</v>
      </c>
    </row>
    <row r="8" spans="1:78" x14ac:dyDescent="0.15">
      <c r="A8" s="27">
        <v>5614</v>
      </c>
      <c r="B8" s="28">
        <v>42657</v>
      </c>
      <c r="C8" s="29" t="s">
        <v>530</v>
      </c>
      <c r="D8" s="30" t="s">
        <v>44</v>
      </c>
      <c r="E8" s="30"/>
      <c r="F8" s="30" t="s">
        <v>531</v>
      </c>
      <c r="G8" s="31">
        <v>42551</v>
      </c>
      <c r="H8" s="32" t="s">
        <v>387</v>
      </c>
      <c r="I8" s="32" t="s">
        <v>390</v>
      </c>
      <c r="J8" s="32"/>
      <c r="K8" s="30" t="s">
        <v>48</v>
      </c>
      <c r="L8" s="178" t="s">
        <v>550</v>
      </c>
      <c r="M8" s="180">
        <v>144.79999999999998</v>
      </c>
      <c r="N8" s="180">
        <v>20.818181818181817</v>
      </c>
      <c r="O8" s="30"/>
      <c r="P8" s="30"/>
      <c r="Q8" s="180"/>
      <c r="R8" s="30"/>
      <c r="S8" s="18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30"/>
      <c r="AH8" s="30"/>
      <c r="AI8" s="180"/>
      <c r="AJ8" s="30"/>
      <c r="AK8" s="30"/>
      <c r="AL8" s="30"/>
      <c r="AM8" s="30"/>
      <c r="AN8" s="180"/>
      <c r="AO8" s="30"/>
      <c r="AP8" s="180"/>
      <c r="AQ8" s="30" t="s">
        <v>533</v>
      </c>
      <c r="AR8" s="32" t="s">
        <v>390</v>
      </c>
      <c r="AS8" s="32"/>
      <c r="AT8" s="32"/>
      <c r="AU8" s="32" t="s">
        <v>444</v>
      </c>
      <c r="AV8" s="32">
        <v>6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6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32"/>
      <c r="BQ8" s="32"/>
      <c r="BR8" s="32"/>
      <c r="BS8" s="56"/>
      <c r="BT8" s="56"/>
      <c r="BU8" s="32"/>
      <c r="BV8" s="32" t="s">
        <v>390</v>
      </c>
      <c r="BW8" s="178">
        <v>1</v>
      </c>
      <c r="BY8" t="s">
        <v>583</v>
      </c>
      <c r="BZ8" t="s">
        <v>429</v>
      </c>
    </row>
    <row r="9" spans="1:78" x14ac:dyDescent="0.15">
      <c r="A9" s="27">
        <v>4117</v>
      </c>
      <c r="B9" s="28">
        <v>42657</v>
      </c>
      <c r="C9" s="29" t="s">
        <v>530</v>
      </c>
      <c r="D9" s="30" t="s">
        <v>44</v>
      </c>
      <c r="E9" s="30"/>
      <c r="F9" s="30" t="s">
        <v>531</v>
      </c>
      <c r="G9" s="58">
        <v>42614</v>
      </c>
      <c r="H9" s="32" t="s">
        <v>387</v>
      </c>
      <c r="I9" s="32" t="s">
        <v>390</v>
      </c>
      <c r="J9" s="32"/>
      <c r="K9" s="30" t="s">
        <v>49</v>
      </c>
      <c r="L9" s="30" t="s">
        <v>472</v>
      </c>
      <c r="M9" s="216">
        <v>88.181818181818173</v>
      </c>
      <c r="N9" s="180">
        <v>18.18181818181818</v>
      </c>
      <c r="O9" s="30"/>
      <c r="P9" s="30"/>
      <c r="Q9" s="180"/>
      <c r="R9" s="30"/>
      <c r="S9" s="180"/>
      <c r="T9" s="30"/>
      <c r="U9" s="30"/>
      <c r="V9" s="180"/>
      <c r="W9" s="180"/>
      <c r="X9" s="30"/>
      <c r="Y9" s="30"/>
      <c r="Z9" s="30"/>
      <c r="AA9" s="30"/>
      <c r="AB9" s="30"/>
      <c r="AC9" s="30"/>
      <c r="AD9" s="30"/>
      <c r="AE9" s="180"/>
      <c r="AF9" s="180"/>
      <c r="AG9" s="30"/>
      <c r="AH9" s="30"/>
      <c r="AI9" s="180"/>
      <c r="AJ9" s="30"/>
      <c r="AK9" s="30"/>
      <c r="AL9" s="30"/>
      <c r="AM9" s="30"/>
      <c r="AN9" s="180"/>
      <c r="AO9" s="30"/>
      <c r="AP9" s="180"/>
      <c r="AQ9" s="30" t="s">
        <v>533</v>
      </c>
      <c r="AR9" s="32" t="s">
        <v>390</v>
      </c>
      <c r="AS9" s="32"/>
      <c r="AT9" s="32"/>
      <c r="AU9" s="32" t="s">
        <v>444</v>
      </c>
      <c r="AV9" s="32">
        <v>16</v>
      </c>
      <c r="AW9" s="32"/>
      <c r="AX9" s="32"/>
      <c r="AY9" s="32"/>
      <c r="AZ9" s="32" t="s">
        <v>534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222">
        <v>218.07272727272721</v>
      </c>
      <c r="BQ9" s="32"/>
      <c r="BR9" s="177">
        <v>42915</v>
      </c>
      <c r="BS9" s="56"/>
      <c r="BT9" s="56"/>
      <c r="BU9" s="56"/>
      <c r="BV9" s="32" t="s">
        <v>390</v>
      </c>
      <c r="BW9" s="178"/>
      <c r="BX9" t="s">
        <v>616</v>
      </c>
      <c r="BY9" t="s">
        <v>617</v>
      </c>
      <c r="BZ9" t="s">
        <v>429</v>
      </c>
    </row>
    <row r="10" spans="1:78" x14ac:dyDescent="0.15">
      <c r="A10" s="27"/>
      <c r="B10" s="28">
        <v>42657</v>
      </c>
      <c r="C10" s="29" t="s">
        <v>530</v>
      </c>
      <c r="D10" s="30" t="s">
        <v>44</v>
      </c>
      <c r="E10" s="30"/>
      <c r="F10" s="30" t="s">
        <v>531</v>
      </c>
      <c r="G10" s="31">
        <v>42592</v>
      </c>
      <c r="H10" s="32" t="s">
        <v>387</v>
      </c>
      <c r="I10" s="32" t="s">
        <v>390</v>
      </c>
      <c r="J10" s="32"/>
      <c r="K10" s="30" t="s">
        <v>51</v>
      </c>
      <c r="L10" s="30" t="s">
        <v>618</v>
      </c>
      <c r="M10" s="217">
        <v>114.57272727272726</v>
      </c>
      <c r="N10" s="216">
        <v>24.09090909090909</v>
      </c>
      <c r="O10" s="30"/>
      <c r="P10" s="30"/>
      <c r="Q10" s="180"/>
      <c r="R10" s="30"/>
      <c r="S10" s="180"/>
      <c r="T10" s="30"/>
      <c r="U10" s="30"/>
      <c r="V10" s="180"/>
      <c r="W10" s="180"/>
      <c r="X10" s="30"/>
      <c r="Y10" s="30"/>
      <c r="Z10" s="30"/>
      <c r="AA10" s="30"/>
      <c r="AB10" s="30"/>
      <c r="AC10" s="30"/>
      <c r="AD10" s="30"/>
      <c r="AE10" s="180"/>
      <c r="AF10" s="180"/>
      <c r="AG10" s="30"/>
      <c r="AH10" s="30"/>
      <c r="AI10" s="180"/>
      <c r="AJ10" s="30"/>
      <c r="AK10" s="30"/>
      <c r="AL10" s="30"/>
      <c r="AM10" s="30"/>
      <c r="AN10" s="180"/>
      <c r="AO10" s="30"/>
      <c r="AP10" s="180"/>
      <c r="AQ10" s="30" t="s">
        <v>533</v>
      </c>
      <c r="AR10" s="32" t="s">
        <v>390</v>
      </c>
      <c r="AS10" s="32"/>
      <c r="AT10" s="32"/>
      <c r="AU10" s="32" t="s">
        <v>444</v>
      </c>
      <c r="AV10" s="32">
        <v>10</v>
      </c>
      <c r="AW10" s="32"/>
      <c r="AX10" s="32"/>
      <c r="AY10" s="32"/>
      <c r="AZ10" s="32" t="s">
        <v>390</v>
      </c>
      <c r="BA10" s="30"/>
      <c r="BB10" s="32">
        <v>18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/>
      <c r="BT10" s="56"/>
      <c r="BU10" s="56"/>
      <c r="BV10" s="32" t="s">
        <v>390</v>
      </c>
      <c r="BW10" s="178"/>
      <c r="BX10" s="111"/>
      <c r="BY10" t="s">
        <v>619</v>
      </c>
      <c r="BZ10" t="s">
        <v>432</v>
      </c>
    </row>
    <row r="11" spans="1:78" x14ac:dyDescent="0.15">
      <c r="A11" s="27">
        <v>6414</v>
      </c>
      <c r="B11" s="28">
        <v>42656</v>
      </c>
      <c r="C11" s="29" t="s">
        <v>530</v>
      </c>
      <c r="D11" s="30" t="s">
        <v>44</v>
      </c>
      <c r="E11" s="30"/>
      <c r="F11" s="30" t="s">
        <v>531</v>
      </c>
      <c r="G11" s="58">
        <v>42647</v>
      </c>
      <c r="H11" s="32" t="s">
        <v>390</v>
      </c>
      <c r="I11" s="32" t="s">
        <v>507</v>
      </c>
      <c r="J11" s="32"/>
      <c r="K11" s="30" t="s">
        <v>423</v>
      </c>
      <c r="L11" s="30" t="s">
        <v>620</v>
      </c>
      <c r="M11" s="180">
        <v>129</v>
      </c>
      <c r="N11" s="180">
        <v>20.063636363636363</v>
      </c>
      <c r="O11" s="30"/>
      <c r="P11" s="30"/>
      <c r="Q11" s="180"/>
      <c r="R11" s="30"/>
      <c r="S11" s="180"/>
      <c r="T11" s="30"/>
      <c r="U11" s="30"/>
      <c r="V11" s="180"/>
      <c r="W11" s="180"/>
      <c r="X11" s="30"/>
      <c r="Y11" s="30"/>
      <c r="Z11" s="30"/>
      <c r="AA11" s="30"/>
      <c r="AB11" s="30"/>
      <c r="AC11" s="30"/>
      <c r="AD11" s="30"/>
      <c r="AE11" s="180"/>
      <c r="AF11" s="180"/>
      <c r="AG11" s="30"/>
      <c r="AH11" s="30"/>
      <c r="AI11" s="180"/>
      <c r="AJ11" s="30"/>
      <c r="AK11" s="30"/>
      <c r="AL11" s="30"/>
      <c r="AM11" s="30"/>
      <c r="AN11" s="180"/>
      <c r="AO11" s="30"/>
      <c r="AP11" s="180"/>
      <c r="AQ11" s="30" t="s">
        <v>533</v>
      </c>
      <c r="AR11" s="32" t="s">
        <v>390</v>
      </c>
      <c r="AS11" s="32"/>
      <c r="AT11" s="32"/>
      <c r="AU11" s="32"/>
      <c r="AV11" s="32"/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56"/>
      <c r="BT11" s="56"/>
      <c r="BU11" s="32"/>
      <c r="BV11" s="32" t="s">
        <v>390</v>
      </c>
      <c r="BW11" s="30">
        <v>1</v>
      </c>
      <c r="BY11" t="s">
        <v>621</v>
      </c>
      <c r="BZ11" t="s">
        <v>432</v>
      </c>
    </row>
    <row r="12" spans="1:78" x14ac:dyDescent="0.15">
      <c r="A12" s="27"/>
      <c r="B12" s="28">
        <v>42656</v>
      </c>
      <c r="C12" s="29" t="s">
        <v>530</v>
      </c>
      <c r="D12" s="30" t="s">
        <v>44</v>
      </c>
      <c r="E12" s="30"/>
      <c r="F12" s="30" t="s">
        <v>531</v>
      </c>
      <c r="G12" s="58">
        <v>42626</v>
      </c>
      <c r="H12" s="32" t="s">
        <v>387</v>
      </c>
      <c r="I12" s="32" t="s">
        <v>390</v>
      </c>
      <c r="J12" s="32"/>
      <c r="K12" s="30" t="s">
        <v>425</v>
      </c>
      <c r="L12" s="30" t="s">
        <v>622</v>
      </c>
      <c r="M12" s="180">
        <v>149</v>
      </c>
      <c r="N12" s="180">
        <v>21.372727272727271</v>
      </c>
      <c r="O12" s="30" t="s">
        <v>453</v>
      </c>
      <c r="P12" s="30">
        <v>1800</v>
      </c>
      <c r="Q12" s="180">
        <v>24.59090909090909</v>
      </c>
      <c r="R12" s="30"/>
      <c r="S12" s="180"/>
      <c r="T12" s="30"/>
      <c r="U12" s="30"/>
      <c r="V12" s="180"/>
      <c r="W12" s="180"/>
      <c r="X12" s="30"/>
      <c r="Y12" s="30"/>
      <c r="Z12" s="30"/>
      <c r="AA12" s="30"/>
      <c r="AB12" s="30"/>
      <c r="AC12" s="30"/>
      <c r="AD12" s="30"/>
      <c r="AE12" s="180"/>
      <c r="AF12" s="180"/>
      <c r="AG12" s="30"/>
      <c r="AH12" s="30"/>
      <c r="AI12" s="180"/>
      <c r="AJ12" s="30"/>
      <c r="AK12" s="30"/>
      <c r="AL12" s="30"/>
      <c r="AM12" s="30"/>
      <c r="AN12" s="180"/>
      <c r="AO12" s="30"/>
      <c r="AP12" s="180"/>
      <c r="AQ12" s="30" t="s">
        <v>533</v>
      </c>
      <c r="AR12" s="32" t="s">
        <v>390</v>
      </c>
      <c r="AS12" s="32"/>
      <c r="AT12" s="32"/>
      <c r="AU12" s="32" t="s">
        <v>444</v>
      </c>
      <c r="AV12" s="32">
        <v>6</v>
      </c>
      <c r="AW12" s="32"/>
      <c r="AX12" s="32"/>
      <c r="AY12" s="32"/>
      <c r="AZ12" s="32" t="s">
        <v>390</v>
      </c>
      <c r="BA12" s="30"/>
      <c r="BB12" s="32">
        <v>5</v>
      </c>
      <c r="BC12" s="32">
        <v>0</v>
      </c>
      <c r="BD12" s="32">
        <v>10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/>
      <c r="BN12" s="32"/>
      <c r="BO12" s="32" t="s">
        <v>390</v>
      </c>
      <c r="BP12" s="32"/>
      <c r="BQ12" s="32"/>
      <c r="BR12" s="32"/>
      <c r="BS12" s="30"/>
      <c r="BT12" s="30"/>
      <c r="BU12" s="32"/>
      <c r="BV12" s="32" t="s">
        <v>390</v>
      </c>
      <c r="BW12" s="178">
        <v>1</v>
      </c>
      <c r="BX12" s="111"/>
      <c r="BY12" t="s">
        <v>623</v>
      </c>
      <c r="BZ12" t="s">
        <v>469</v>
      </c>
    </row>
    <row r="13" spans="1:78" x14ac:dyDescent="0.15">
      <c r="A13" s="27"/>
      <c r="B13" s="28">
        <v>42657</v>
      </c>
      <c r="C13" s="29" t="s">
        <v>530</v>
      </c>
      <c r="D13" s="30" t="s">
        <v>44</v>
      </c>
      <c r="E13" s="30"/>
      <c r="F13" s="30" t="s">
        <v>531</v>
      </c>
      <c r="G13" s="28">
        <v>42565</v>
      </c>
      <c r="H13" s="32" t="s">
        <v>390</v>
      </c>
      <c r="I13" s="32" t="s">
        <v>507</v>
      </c>
      <c r="J13" s="32"/>
      <c r="K13" s="30" t="s">
        <v>556</v>
      </c>
      <c r="L13" s="178" t="s">
        <v>624</v>
      </c>
      <c r="M13" s="216">
        <v>105.24545454545454</v>
      </c>
      <c r="N13" s="216">
        <v>16.66363636363636</v>
      </c>
      <c r="O13" s="30"/>
      <c r="P13" s="30"/>
      <c r="Q13" s="180"/>
      <c r="R13" s="30"/>
      <c r="S13" s="180"/>
      <c r="T13" s="30"/>
      <c r="U13" s="30"/>
      <c r="V13" s="180"/>
      <c r="W13" s="180"/>
      <c r="X13" s="30"/>
      <c r="Y13" s="30"/>
      <c r="Z13" s="30"/>
      <c r="AA13" s="30"/>
      <c r="AB13" s="30"/>
      <c r="AC13" s="30"/>
      <c r="AD13" s="30"/>
      <c r="AE13" s="180"/>
      <c r="AF13" s="180"/>
      <c r="AG13" s="30"/>
      <c r="AH13" s="30"/>
      <c r="AI13" s="180"/>
      <c r="AJ13" s="30"/>
      <c r="AK13" s="30"/>
      <c r="AL13" s="30"/>
      <c r="AM13" s="30"/>
      <c r="AN13" s="180"/>
      <c r="AO13" s="30"/>
      <c r="AP13" s="180"/>
      <c r="AQ13" s="30" t="s">
        <v>533</v>
      </c>
      <c r="AR13" s="32" t="s">
        <v>390</v>
      </c>
      <c r="AS13" s="32"/>
      <c r="AT13" s="32"/>
      <c r="AU13" s="32"/>
      <c r="AV13" s="32"/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/>
      <c r="BN13" s="32"/>
      <c r="BO13" s="32" t="s">
        <v>390</v>
      </c>
      <c r="BP13" s="222">
        <v>71.999999999999986</v>
      </c>
      <c r="BQ13" s="32"/>
      <c r="BR13" s="32"/>
      <c r="BS13" s="56"/>
      <c r="BT13" s="56"/>
      <c r="BU13" s="56"/>
      <c r="BV13" s="32" t="s">
        <v>390</v>
      </c>
      <c r="BW13" s="30">
        <v>1</v>
      </c>
      <c r="BX13" t="s">
        <v>584</v>
      </c>
      <c r="BY13" t="s">
        <v>625</v>
      </c>
      <c r="BZ13" t="s">
        <v>429</v>
      </c>
    </row>
    <row r="14" spans="1:78" x14ac:dyDescent="0.15">
      <c r="A14" s="27"/>
      <c r="B14" s="28">
        <v>42657</v>
      </c>
      <c r="C14" s="29" t="s">
        <v>530</v>
      </c>
      <c r="D14" s="30" t="s">
        <v>44</v>
      </c>
      <c r="E14" s="30"/>
      <c r="F14" s="30" t="s">
        <v>531</v>
      </c>
      <c r="G14" s="31">
        <v>42601</v>
      </c>
      <c r="H14" s="32" t="s">
        <v>387</v>
      </c>
      <c r="I14" s="32" t="s">
        <v>390</v>
      </c>
      <c r="J14" s="32"/>
      <c r="K14" s="30" t="s">
        <v>466</v>
      </c>
      <c r="L14" s="30" t="s">
        <v>626</v>
      </c>
      <c r="M14" s="218">
        <v>229.69999999999996</v>
      </c>
      <c r="N14" s="218">
        <v>18</v>
      </c>
      <c r="O14" s="30" t="s">
        <v>453</v>
      </c>
      <c r="P14" s="30">
        <v>2500</v>
      </c>
      <c r="Q14" s="180">
        <v>18</v>
      </c>
      <c r="R14" s="30"/>
      <c r="S14" s="180"/>
      <c r="T14" s="30"/>
      <c r="U14" s="30"/>
      <c r="V14" s="180"/>
      <c r="W14" s="180"/>
      <c r="X14" s="30"/>
      <c r="Y14" s="30"/>
      <c r="Z14" s="30"/>
      <c r="AA14" s="30"/>
      <c r="AB14" s="30"/>
      <c r="AC14" s="30"/>
      <c r="AD14" s="30"/>
      <c r="AE14" s="180"/>
      <c r="AF14" s="180"/>
      <c r="AG14" s="30"/>
      <c r="AH14" s="30"/>
      <c r="AI14" s="180"/>
      <c r="AJ14" s="30"/>
      <c r="AK14" s="30"/>
      <c r="AL14" s="30"/>
      <c r="AM14" s="30"/>
      <c r="AN14" s="180"/>
      <c r="AO14" s="30"/>
      <c r="AP14" s="18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10</v>
      </c>
      <c r="AW14" s="32"/>
      <c r="AX14" s="32"/>
      <c r="AY14" s="32"/>
      <c r="AZ14" s="32" t="s">
        <v>390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 t="s">
        <v>390</v>
      </c>
      <c r="BN14" s="32"/>
      <c r="BO14" s="32" t="s">
        <v>390</v>
      </c>
      <c r="BP14" s="32"/>
      <c r="BQ14" s="32"/>
      <c r="BR14" s="32"/>
      <c r="BS14" s="30"/>
      <c r="BT14" s="56"/>
      <c r="BU14" s="32"/>
      <c r="BV14" s="32" t="s">
        <v>390</v>
      </c>
      <c r="BW14" s="56"/>
      <c r="BX14" s="57"/>
      <c r="BY14" t="s">
        <v>586</v>
      </c>
      <c r="BZ14" t="s">
        <v>432</v>
      </c>
    </row>
    <row r="15" spans="1:78" x14ac:dyDescent="0.15">
      <c r="A15" s="27">
        <v>5915</v>
      </c>
      <c r="B15" s="28">
        <v>42657</v>
      </c>
      <c r="C15" s="29" t="s">
        <v>530</v>
      </c>
      <c r="D15" s="30" t="s">
        <v>44</v>
      </c>
      <c r="E15" s="30"/>
      <c r="F15" s="30" t="s">
        <v>531</v>
      </c>
      <c r="G15" s="31">
        <v>42606</v>
      </c>
      <c r="H15" s="112" t="s">
        <v>387</v>
      </c>
      <c r="I15" s="112" t="s">
        <v>390</v>
      </c>
      <c r="J15" s="32"/>
      <c r="K15" s="178" t="s">
        <v>50</v>
      </c>
      <c r="L15" s="178" t="s">
        <v>558</v>
      </c>
      <c r="M15" s="180">
        <v>122.39999999999998</v>
      </c>
      <c r="N15" s="180">
        <v>21.172727272727272</v>
      </c>
      <c r="O15" s="30" t="s">
        <v>453</v>
      </c>
      <c r="P15" s="30">
        <v>2000</v>
      </c>
      <c r="Q15" s="180">
        <v>21.9</v>
      </c>
      <c r="R15" s="30"/>
      <c r="S15" s="180"/>
      <c r="T15" s="30"/>
      <c r="U15" s="30"/>
      <c r="V15" s="180"/>
      <c r="W15" s="180"/>
      <c r="X15" s="30"/>
      <c r="Y15" s="30"/>
      <c r="Z15" s="30"/>
      <c r="AA15" s="30"/>
      <c r="AB15" s="30"/>
      <c r="AC15" s="30"/>
      <c r="AD15" s="30"/>
      <c r="AE15" s="180"/>
      <c r="AF15" s="180"/>
      <c r="AG15" s="30"/>
      <c r="AH15" s="30"/>
      <c r="AI15" s="180"/>
      <c r="AJ15" s="30"/>
      <c r="AK15" s="30"/>
      <c r="AL15" s="30"/>
      <c r="AM15" s="30"/>
      <c r="AN15" s="180"/>
      <c r="AO15" s="30"/>
      <c r="AP15" s="18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15</v>
      </c>
      <c r="AW15" s="32"/>
      <c r="AX15" s="32"/>
      <c r="AY15" s="32"/>
      <c r="AZ15" s="32" t="s">
        <v>534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32"/>
      <c r="BQ15" s="32"/>
      <c r="BR15" s="32"/>
      <c r="BS15" s="56"/>
      <c r="BT15" s="56"/>
      <c r="BU15" s="32"/>
      <c r="BV15" s="32" t="s">
        <v>390</v>
      </c>
      <c r="BW15" s="178"/>
      <c r="BX15" s="111" t="s">
        <v>627</v>
      </c>
      <c r="BY15" t="s">
        <v>587</v>
      </c>
      <c r="BZ15" t="s">
        <v>429</v>
      </c>
    </row>
    <row r="16" spans="1:78" x14ac:dyDescent="0.15">
      <c r="A16" s="27">
        <v>5900</v>
      </c>
      <c r="B16" s="28">
        <v>42663</v>
      </c>
      <c r="C16" s="29" t="s">
        <v>530</v>
      </c>
      <c r="D16" s="30" t="s">
        <v>44</v>
      </c>
      <c r="E16" s="30"/>
      <c r="F16" s="30" t="s">
        <v>531</v>
      </c>
      <c r="G16" s="31">
        <v>42635</v>
      </c>
      <c r="H16" s="32" t="s">
        <v>387</v>
      </c>
      <c r="I16" s="32" t="s">
        <v>390</v>
      </c>
      <c r="J16" s="32"/>
      <c r="K16" s="30" t="s">
        <v>560</v>
      </c>
      <c r="L16" s="30" t="s">
        <v>561</v>
      </c>
      <c r="M16" s="216">
        <v>201.7</v>
      </c>
      <c r="N16" s="216">
        <v>13.172727272727272</v>
      </c>
      <c r="O16" s="178" t="s">
        <v>453</v>
      </c>
      <c r="P16" s="30">
        <v>10000</v>
      </c>
      <c r="Q16" s="180">
        <v>17.899999999999999</v>
      </c>
      <c r="R16" s="30"/>
      <c r="S16" s="180"/>
      <c r="T16" s="30"/>
      <c r="U16" s="30"/>
      <c r="V16" s="180"/>
      <c r="W16" s="180"/>
      <c r="X16" s="30"/>
      <c r="Y16" s="30"/>
      <c r="Z16" s="30"/>
      <c r="AA16" s="30"/>
      <c r="AB16" s="30"/>
      <c r="AC16" s="30"/>
      <c r="AD16" s="30"/>
      <c r="AE16" s="180"/>
      <c r="AF16" s="180"/>
      <c r="AG16" s="30"/>
      <c r="AH16" s="30"/>
      <c r="AI16" s="180"/>
      <c r="AJ16" s="30"/>
      <c r="AK16" s="30"/>
      <c r="AL16" s="30"/>
      <c r="AM16" s="30"/>
      <c r="AN16" s="180"/>
      <c r="AO16" s="30"/>
      <c r="AP16" s="18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8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/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>
        <v>1</v>
      </c>
      <c r="BY16" t="s">
        <v>649</v>
      </c>
      <c r="BZ16" s="111" t="s">
        <v>432</v>
      </c>
    </row>
    <row r="17" spans="1:78" x14ac:dyDescent="0.15">
      <c r="A17" s="27"/>
      <c r="B17" s="28">
        <v>42657</v>
      </c>
      <c r="C17" s="29" t="s">
        <v>530</v>
      </c>
      <c r="D17" s="30" t="s">
        <v>44</v>
      </c>
      <c r="E17" s="30"/>
      <c r="F17" s="30" t="s">
        <v>531</v>
      </c>
      <c r="G17" s="31">
        <v>42587</v>
      </c>
      <c r="H17" s="32" t="s">
        <v>387</v>
      </c>
      <c r="I17" s="32" t="s">
        <v>390</v>
      </c>
      <c r="J17" s="32"/>
      <c r="K17" s="30" t="s">
        <v>562</v>
      </c>
      <c r="L17" s="30" t="s">
        <v>628</v>
      </c>
      <c r="M17" s="216">
        <v>125.89090909090908</v>
      </c>
      <c r="N17" s="216">
        <v>19.909090909090907</v>
      </c>
      <c r="O17" s="30"/>
      <c r="P17" s="30"/>
      <c r="Q17" s="180"/>
      <c r="R17" s="30"/>
      <c r="S17" s="180"/>
      <c r="T17" s="30"/>
      <c r="U17" s="30"/>
      <c r="V17" s="180"/>
      <c r="W17" s="180"/>
      <c r="X17" s="30"/>
      <c r="Y17" s="30"/>
      <c r="Z17" s="30"/>
      <c r="AA17" s="30"/>
      <c r="AB17" s="30"/>
      <c r="AC17" s="30"/>
      <c r="AD17" s="30"/>
      <c r="AE17" s="180"/>
      <c r="AF17" s="180"/>
      <c r="AG17" s="30"/>
      <c r="AH17" s="30"/>
      <c r="AI17" s="180"/>
      <c r="AJ17" s="30"/>
      <c r="AK17" s="30"/>
      <c r="AL17" s="30"/>
      <c r="AM17" s="30"/>
      <c r="AN17" s="180"/>
      <c r="AO17" s="30"/>
      <c r="AP17" s="180"/>
      <c r="AQ17" s="30" t="s">
        <v>533</v>
      </c>
      <c r="AR17" s="32" t="s">
        <v>390</v>
      </c>
      <c r="AS17" s="32"/>
      <c r="AT17" s="32"/>
      <c r="AU17" s="32" t="s">
        <v>444</v>
      </c>
      <c r="AV17" s="32">
        <v>4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>
        <v>12</v>
      </c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/>
      <c r="BY17" t="s">
        <v>629</v>
      </c>
      <c r="BZ17" t="s">
        <v>429</v>
      </c>
    </row>
    <row r="18" spans="1:78" x14ac:dyDescent="0.15">
      <c r="A18" s="27">
        <v>6408</v>
      </c>
      <c r="B18" s="28">
        <v>42657</v>
      </c>
      <c r="C18" s="29" t="s">
        <v>530</v>
      </c>
      <c r="D18" s="30" t="s">
        <v>44</v>
      </c>
      <c r="E18" s="30"/>
      <c r="F18" s="30" t="s">
        <v>531</v>
      </c>
      <c r="G18" s="31">
        <v>42474</v>
      </c>
      <c r="H18" s="32" t="s">
        <v>390</v>
      </c>
      <c r="I18" s="32" t="s">
        <v>507</v>
      </c>
      <c r="J18" s="32"/>
      <c r="K18" s="178" t="s">
        <v>654</v>
      </c>
      <c r="L18" s="30" t="s">
        <v>552</v>
      </c>
      <c r="M18" s="216">
        <v>120.47272727272727</v>
      </c>
      <c r="N18" s="216">
        <v>21.4</v>
      </c>
      <c r="O18" s="30"/>
      <c r="P18" s="30"/>
      <c r="Q18" s="180"/>
      <c r="R18" s="30"/>
      <c r="S18" s="180"/>
      <c r="T18" s="30"/>
      <c r="U18" s="30"/>
      <c r="V18" s="180"/>
      <c r="W18" s="180"/>
      <c r="X18" s="30"/>
      <c r="Y18" s="30"/>
      <c r="Z18" s="30"/>
      <c r="AA18" s="30"/>
      <c r="AB18" s="30"/>
      <c r="AC18" s="30"/>
      <c r="AD18" s="30"/>
      <c r="AE18" s="180"/>
      <c r="AF18" s="180"/>
      <c r="AG18" s="30"/>
      <c r="AH18" s="30"/>
      <c r="AI18" s="180"/>
      <c r="AJ18" s="30"/>
      <c r="AK18" s="30"/>
      <c r="AL18" s="30"/>
      <c r="AM18" s="30"/>
      <c r="AN18" s="180"/>
      <c r="AO18" s="30"/>
      <c r="AP18" s="180"/>
      <c r="AQ18" s="30" t="s">
        <v>533</v>
      </c>
      <c r="AR18" s="32" t="s">
        <v>390</v>
      </c>
      <c r="AS18" s="32"/>
      <c r="AT18" s="32"/>
      <c r="AU18" s="32"/>
      <c r="AV18" s="32"/>
      <c r="AW18" s="32"/>
      <c r="AX18" s="32"/>
      <c r="AY18" s="32"/>
      <c r="AZ18" s="3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/>
      <c r="BM18" s="32" t="s">
        <v>390</v>
      </c>
      <c r="BN18" s="32"/>
      <c r="BO18" s="32" t="s">
        <v>390</v>
      </c>
      <c r="BP18" s="32"/>
      <c r="BQ18" s="32"/>
      <c r="BR18" s="32"/>
      <c r="BS18" s="30"/>
      <c r="BT18" s="56"/>
      <c r="BU18" s="32"/>
      <c r="BV18" s="32" t="s">
        <v>390</v>
      </c>
      <c r="BW18" s="30"/>
      <c r="BY18" t="s">
        <v>592</v>
      </c>
      <c r="BZ18" t="s">
        <v>429</v>
      </c>
    </row>
    <row r="19" spans="1:78" x14ac:dyDescent="0.15">
      <c r="A19" s="27"/>
      <c r="B19" s="28">
        <v>42663</v>
      </c>
      <c r="C19" s="29" t="s">
        <v>530</v>
      </c>
      <c r="D19" s="30" t="s">
        <v>44</v>
      </c>
      <c r="E19" s="30"/>
      <c r="F19" s="30" t="s">
        <v>531</v>
      </c>
      <c r="G19" s="31">
        <v>42643</v>
      </c>
      <c r="H19" s="112" t="s">
        <v>387</v>
      </c>
      <c r="I19" s="112" t="s">
        <v>390</v>
      </c>
      <c r="J19" s="32"/>
      <c r="K19" s="178" t="s">
        <v>651</v>
      </c>
      <c r="L19" s="178" t="s">
        <v>652</v>
      </c>
      <c r="M19" s="216">
        <v>118.18181818181817</v>
      </c>
      <c r="N19" s="216">
        <v>18.172727272727268</v>
      </c>
      <c r="O19" s="30"/>
      <c r="P19" s="30"/>
      <c r="Q19" s="180"/>
      <c r="R19" s="30"/>
      <c r="S19" s="180"/>
      <c r="T19" s="30"/>
      <c r="U19" s="30"/>
      <c r="V19" s="180"/>
      <c r="W19" s="180"/>
      <c r="X19" s="30"/>
      <c r="Y19" s="30"/>
      <c r="Z19" s="30"/>
      <c r="AA19" s="30"/>
      <c r="AB19" s="30"/>
      <c r="AC19" s="30"/>
      <c r="AD19" s="30"/>
      <c r="AE19" s="180"/>
      <c r="AF19" s="180"/>
      <c r="AG19" s="30"/>
      <c r="AH19" s="30"/>
      <c r="AI19" s="180"/>
      <c r="AJ19" s="30"/>
      <c r="AK19" s="30"/>
      <c r="AL19" s="30"/>
      <c r="AM19" s="30"/>
      <c r="AN19" s="180"/>
      <c r="AO19" s="30"/>
      <c r="AP19" s="180"/>
      <c r="AQ19" s="30" t="s">
        <v>533</v>
      </c>
      <c r="AR19" s="32" t="s">
        <v>390</v>
      </c>
      <c r="AS19" s="32"/>
      <c r="AT19" s="32"/>
      <c r="AU19" s="112" t="s">
        <v>444</v>
      </c>
      <c r="AV19" s="32">
        <v>6</v>
      </c>
      <c r="AW19" s="32"/>
      <c r="AX19" s="32"/>
      <c r="AY19" s="32"/>
      <c r="AZ19" s="112" t="s">
        <v>390</v>
      </c>
      <c r="BA19" s="30"/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12</v>
      </c>
      <c r="BM19" s="112" t="s">
        <v>390</v>
      </c>
      <c r="BN19" s="32"/>
      <c r="BO19" s="112" t="s">
        <v>390</v>
      </c>
      <c r="BP19" s="32"/>
      <c r="BQ19" s="32"/>
      <c r="BR19" s="32"/>
      <c r="BS19" s="30"/>
      <c r="BT19" s="56"/>
      <c r="BU19" s="32"/>
      <c r="BV19" s="112" t="s">
        <v>390</v>
      </c>
      <c r="BW19" s="30">
        <v>1</v>
      </c>
      <c r="BY19" t="s">
        <v>653</v>
      </c>
      <c r="BZ19" s="111" t="s">
        <v>469</v>
      </c>
    </row>
    <row r="20" spans="1:78" x14ac:dyDescent="0.15">
      <c r="A20" s="27"/>
      <c r="B20" s="28">
        <v>42663</v>
      </c>
      <c r="C20" s="29" t="s">
        <v>530</v>
      </c>
      <c r="D20" s="30" t="s">
        <v>44</v>
      </c>
      <c r="E20" s="30"/>
      <c r="F20" s="30" t="s">
        <v>531</v>
      </c>
      <c r="G20" s="31">
        <v>42551</v>
      </c>
      <c r="H20" s="112" t="s">
        <v>390</v>
      </c>
      <c r="I20" s="112" t="s">
        <v>507</v>
      </c>
      <c r="J20" s="32"/>
      <c r="K20" s="178" t="s">
        <v>656</v>
      </c>
      <c r="L20" s="178" t="s">
        <v>657</v>
      </c>
      <c r="M20" s="216">
        <v>129</v>
      </c>
      <c r="N20" s="216">
        <v>23.25454545454545</v>
      </c>
      <c r="O20" s="30"/>
      <c r="P20" s="30"/>
      <c r="Q20" s="180"/>
      <c r="R20" s="30"/>
      <c r="S20" s="180"/>
      <c r="T20" s="30"/>
      <c r="U20" s="30"/>
      <c r="V20" s="180"/>
      <c r="W20" s="180"/>
      <c r="X20" s="30"/>
      <c r="Y20" s="30"/>
      <c r="Z20" s="30"/>
      <c r="AA20" s="30"/>
      <c r="AB20" s="30"/>
      <c r="AC20" s="30"/>
      <c r="AD20" s="30"/>
      <c r="AE20" s="180"/>
      <c r="AF20" s="180"/>
      <c r="AG20" s="30"/>
      <c r="AH20" s="30"/>
      <c r="AI20" s="180"/>
      <c r="AJ20" s="30"/>
      <c r="AK20" s="30"/>
      <c r="AL20" s="30"/>
      <c r="AM20" s="30"/>
      <c r="AN20" s="180"/>
      <c r="AO20" s="30"/>
      <c r="AP20" s="180"/>
      <c r="AQ20" s="30" t="s">
        <v>533</v>
      </c>
      <c r="AR20" s="112" t="s">
        <v>390</v>
      </c>
      <c r="AS20" s="32"/>
      <c r="AT20" s="32"/>
      <c r="AU20" s="112"/>
      <c r="AV20" s="32"/>
      <c r="AW20" s="32"/>
      <c r="AX20" s="32"/>
      <c r="AY20" s="32"/>
      <c r="AZ20" s="112" t="s">
        <v>390</v>
      </c>
      <c r="BA20" s="30"/>
      <c r="BB20" s="32">
        <v>15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112" t="s">
        <v>390</v>
      </c>
      <c r="BN20" s="32"/>
      <c r="BO20" s="112" t="s">
        <v>390</v>
      </c>
      <c r="BP20" s="32"/>
      <c r="BQ20" s="32"/>
      <c r="BR20" s="32"/>
      <c r="BS20" s="30"/>
      <c r="BT20" s="56"/>
      <c r="BU20" s="32"/>
      <c r="BV20" s="112" t="s">
        <v>390</v>
      </c>
      <c r="BW20" s="30"/>
      <c r="BY20" s="111" t="s">
        <v>658</v>
      </c>
      <c r="BZ20" s="111" t="s">
        <v>469</v>
      </c>
    </row>
    <row r="21" spans="1:78" x14ac:dyDescent="0.15">
      <c r="A21" s="27"/>
      <c r="B21" s="28">
        <v>42663</v>
      </c>
      <c r="C21" s="29" t="s">
        <v>530</v>
      </c>
      <c r="D21" s="30" t="s">
        <v>44</v>
      </c>
      <c r="E21" s="30"/>
      <c r="F21" s="30" t="s">
        <v>531</v>
      </c>
      <c r="G21" s="31">
        <v>42607</v>
      </c>
      <c r="H21" s="112" t="s">
        <v>387</v>
      </c>
      <c r="I21" s="112" t="s">
        <v>390</v>
      </c>
      <c r="J21" s="32"/>
      <c r="K21" s="178" t="s">
        <v>661</v>
      </c>
      <c r="L21" s="178" t="s">
        <v>662</v>
      </c>
      <c r="M21" s="216">
        <v>130</v>
      </c>
      <c r="N21" s="216">
        <v>23.799999999999997</v>
      </c>
      <c r="O21" s="30"/>
      <c r="P21" s="30"/>
      <c r="Q21" s="180"/>
      <c r="R21" s="30"/>
      <c r="S21" s="180"/>
      <c r="T21" s="30"/>
      <c r="U21" s="30"/>
      <c r="V21" s="180"/>
      <c r="W21" s="180"/>
      <c r="X21" s="30"/>
      <c r="Y21" s="30"/>
      <c r="Z21" s="30"/>
      <c r="AA21" s="30"/>
      <c r="AB21" s="30"/>
      <c r="AC21" s="30"/>
      <c r="AD21" s="30"/>
      <c r="AE21" s="180"/>
      <c r="AF21" s="180"/>
      <c r="AG21" s="30"/>
      <c r="AH21" s="30"/>
      <c r="AI21" s="180"/>
      <c r="AJ21" s="30"/>
      <c r="AK21" s="30"/>
      <c r="AL21" s="30"/>
      <c r="AM21" s="30"/>
      <c r="AN21" s="180"/>
      <c r="AO21" s="30"/>
      <c r="AP21" s="180"/>
      <c r="AQ21" s="30" t="s">
        <v>533</v>
      </c>
      <c r="AR21" s="112" t="s">
        <v>390</v>
      </c>
      <c r="AS21" s="32"/>
      <c r="AT21" s="32"/>
      <c r="AU21" s="112" t="s">
        <v>444</v>
      </c>
      <c r="AV21" s="32">
        <v>6</v>
      </c>
      <c r="AW21" s="32"/>
      <c r="AX21" s="32"/>
      <c r="AY21" s="32"/>
      <c r="AZ21" s="112" t="s">
        <v>534</v>
      </c>
      <c r="BA21" s="30"/>
      <c r="BB21" s="32">
        <v>0</v>
      </c>
      <c r="BC21" s="32">
        <v>18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112" t="s">
        <v>390</v>
      </c>
      <c r="BN21" s="32"/>
      <c r="BO21" s="112" t="s">
        <v>390</v>
      </c>
      <c r="BP21" s="32"/>
      <c r="BQ21" s="32"/>
      <c r="BR21" s="32"/>
      <c r="BS21" s="30"/>
      <c r="BT21" s="56"/>
      <c r="BU21" s="32"/>
      <c r="BV21" s="112" t="s">
        <v>390</v>
      </c>
      <c r="BW21" s="30"/>
      <c r="BX21" s="274" t="s">
        <v>664</v>
      </c>
      <c r="BY21" s="111" t="s">
        <v>663</v>
      </c>
      <c r="BZ21" s="111" t="s">
        <v>469</v>
      </c>
    </row>
    <row r="22" spans="1:78" x14ac:dyDescent="0.15">
      <c r="A22" s="27"/>
      <c r="B22" s="28">
        <v>42663</v>
      </c>
      <c r="C22" s="29" t="s">
        <v>530</v>
      </c>
      <c r="D22" s="30" t="s">
        <v>44</v>
      </c>
      <c r="E22" s="30"/>
      <c r="F22" s="30" t="s">
        <v>531</v>
      </c>
      <c r="G22" s="31">
        <v>42658</v>
      </c>
      <c r="H22" s="112" t="s">
        <v>387</v>
      </c>
      <c r="I22" s="112" t="s">
        <v>390</v>
      </c>
      <c r="J22" s="32"/>
      <c r="K22" s="178" t="s">
        <v>667</v>
      </c>
      <c r="L22" s="178" t="s">
        <v>668</v>
      </c>
      <c r="M22" s="216">
        <v>122</v>
      </c>
      <c r="N22" s="216">
        <v>23.954545454545453</v>
      </c>
      <c r="O22" s="30"/>
      <c r="P22" s="30"/>
      <c r="Q22" s="180"/>
      <c r="R22" s="30"/>
      <c r="S22" s="180"/>
      <c r="T22" s="30"/>
      <c r="U22" s="30"/>
      <c r="V22" s="180"/>
      <c r="W22" s="180"/>
      <c r="X22" s="30"/>
      <c r="Y22" s="30"/>
      <c r="Z22" s="30"/>
      <c r="AA22" s="30"/>
      <c r="AB22" s="30"/>
      <c r="AC22" s="30"/>
      <c r="AD22" s="30"/>
      <c r="AE22" s="180"/>
      <c r="AF22" s="180"/>
      <c r="AG22" s="30"/>
      <c r="AH22" s="30"/>
      <c r="AI22" s="180"/>
      <c r="AJ22" s="30"/>
      <c r="AK22" s="30"/>
      <c r="AL22" s="30"/>
      <c r="AM22" s="30"/>
      <c r="AN22" s="180"/>
      <c r="AO22" s="30"/>
      <c r="AP22" s="180"/>
      <c r="AQ22" s="30" t="s">
        <v>533</v>
      </c>
      <c r="AR22" s="112" t="s">
        <v>390</v>
      </c>
      <c r="AS22" s="32"/>
      <c r="AT22" s="32"/>
      <c r="AU22" s="112" t="s">
        <v>444</v>
      </c>
      <c r="AV22" s="32">
        <v>7</v>
      </c>
      <c r="AW22" s="32"/>
      <c r="AX22" s="32"/>
      <c r="AY22" s="32"/>
      <c r="AZ22" s="112" t="s">
        <v>390</v>
      </c>
      <c r="BA22" s="30"/>
      <c r="BB22" s="32">
        <v>0</v>
      </c>
      <c r="BC22" s="32">
        <v>0</v>
      </c>
      <c r="BD22" s="32">
        <v>0</v>
      </c>
      <c r="BE22" s="32">
        <v>17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112" t="s">
        <v>390</v>
      </c>
      <c r="BN22" s="32"/>
      <c r="BO22" s="112" t="s">
        <v>390</v>
      </c>
      <c r="BP22" s="32"/>
      <c r="BQ22" s="32"/>
      <c r="BR22" s="32"/>
      <c r="BS22" s="30"/>
      <c r="BT22" s="56"/>
      <c r="BU22" s="32"/>
      <c r="BV22" s="112" t="s">
        <v>390</v>
      </c>
      <c r="BW22" s="30">
        <v>1</v>
      </c>
      <c r="BX22" s="275"/>
      <c r="BY22" s="111" t="s">
        <v>669</v>
      </c>
      <c r="BZ22" s="111" t="s">
        <v>469</v>
      </c>
    </row>
    <row r="23" spans="1:78" x14ac:dyDescent="0.15">
      <c r="A23" s="27"/>
      <c r="B23" s="28">
        <v>42663</v>
      </c>
      <c r="C23" s="29" t="s">
        <v>530</v>
      </c>
      <c r="D23" s="30" t="s">
        <v>44</v>
      </c>
      <c r="E23" s="30"/>
      <c r="F23" s="30" t="s">
        <v>531</v>
      </c>
      <c r="G23" s="31">
        <v>42553</v>
      </c>
      <c r="H23" s="112" t="s">
        <v>387</v>
      </c>
      <c r="I23" s="112" t="s">
        <v>390</v>
      </c>
      <c r="J23" s="32"/>
      <c r="K23" s="178" t="s">
        <v>672</v>
      </c>
      <c r="L23" s="178" t="s">
        <v>673</v>
      </c>
      <c r="M23" s="216">
        <v>113.19090909090909</v>
      </c>
      <c r="N23" s="216">
        <v>24.109090909090906</v>
      </c>
      <c r="O23" s="30"/>
      <c r="P23" s="30"/>
      <c r="Q23" s="180"/>
      <c r="R23" s="30"/>
      <c r="S23" s="180"/>
      <c r="T23" s="30"/>
      <c r="U23" s="30"/>
      <c r="V23" s="180"/>
      <c r="W23" s="180"/>
      <c r="X23" s="30"/>
      <c r="Y23" s="30"/>
      <c r="Z23" s="30"/>
      <c r="AA23" s="30"/>
      <c r="AB23" s="30"/>
      <c r="AC23" s="30"/>
      <c r="AD23" s="30"/>
      <c r="AE23" s="180"/>
      <c r="AF23" s="180"/>
      <c r="AG23" s="30"/>
      <c r="AH23" s="30"/>
      <c r="AI23" s="180"/>
      <c r="AJ23" s="30"/>
      <c r="AK23" s="30"/>
      <c r="AL23" s="30"/>
      <c r="AM23" s="30"/>
      <c r="AN23" s="180"/>
      <c r="AO23" s="30"/>
      <c r="AP23" s="180"/>
      <c r="AQ23" s="30" t="s">
        <v>533</v>
      </c>
      <c r="AR23" s="112" t="s">
        <v>390</v>
      </c>
      <c r="AS23" s="32"/>
      <c r="AT23" s="32"/>
      <c r="AU23" s="112" t="s">
        <v>444</v>
      </c>
      <c r="AV23" s="32">
        <v>8</v>
      </c>
      <c r="AW23" s="32"/>
      <c r="AX23" s="32"/>
      <c r="AY23" s="32"/>
      <c r="AZ23" s="112" t="s">
        <v>390</v>
      </c>
      <c r="BA23" s="30"/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112" t="s">
        <v>390</v>
      </c>
      <c r="BN23" s="32"/>
      <c r="BO23" s="112" t="s">
        <v>390</v>
      </c>
      <c r="BP23" s="32"/>
      <c r="BQ23" s="32"/>
      <c r="BR23" s="32"/>
      <c r="BS23" s="30"/>
      <c r="BT23" s="56"/>
      <c r="BU23" s="32"/>
      <c r="BV23" s="112" t="s">
        <v>390</v>
      </c>
      <c r="BW23" s="30"/>
      <c r="BX23" s="275" t="s">
        <v>675</v>
      </c>
      <c r="BY23" s="111" t="s">
        <v>674</v>
      </c>
      <c r="BZ23" s="111" t="s">
        <v>469</v>
      </c>
    </row>
    <row r="24" spans="1:78" x14ac:dyDescent="0.15">
      <c r="A24" s="27"/>
      <c r="B24" s="28">
        <v>42663</v>
      </c>
      <c r="C24" s="29" t="s">
        <v>530</v>
      </c>
      <c r="D24" s="30" t="s">
        <v>44</v>
      </c>
      <c r="E24" s="30"/>
      <c r="F24" s="30" t="s">
        <v>531</v>
      </c>
      <c r="G24" s="31">
        <v>42656</v>
      </c>
      <c r="H24" s="112" t="s">
        <v>387</v>
      </c>
      <c r="I24" s="112" t="s">
        <v>390</v>
      </c>
      <c r="J24" s="32"/>
      <c r="K24" s="178" t="s">
        <v>676</v>
      </c>
      <c r="L24" s="178" t="s">
        <v>677</v>
      </c>
      <c r="M24" s="216">
        <v>109.8</v>
      </c>
      <c r="N24" s="216">
        <v>21.563636363636363</v>
      </c>
      <c r="O24" s="30"/>
      <c r="P24" s="30"/>
      <c r="Q24" s="180"/>
      <c r="R24" s="30"/>
      <c r="S24" s="180"/>
      <c r="T24" s="30"/>
      <c r="U24" s="30"/>
      <c r="V24" s="180"/>
      <c r="W24" s="180"/>
      <c r="X24" s="30"/>
      <c r="Y24" s="30"/>
      <c r="Z24" s="30"/>
      <c r="AA24" s="30"/>
      <c r="AB24" s="30"/>
      <c r="AC24" s="30"/>
      <c r="AD24" s="30"/>
      <c r="AE24" s="180"/>
      <c r="AF24" s="180"/>
      <c r="AG24" s="30"/>
      <c r="AH24" s="30"/>
      <c r="AI24" s="180"/>
      <c r="AJ24" s="30"/>
      <c r="AK24" s="30"/>
      <c r="AL24" s="30"/>
      <c r="AM24" s="30"/>
      <c r="AN24" s="180"/>
      <c r="AO24" s="30"/>
      <c r="AP24" s="180"/>
      <c r="AQ24" s="30" t="s">
        <v>533</v>
      </c>
      <c r="AR24" s="112" t="s">
        <v>390</v>
      </c>
      <c r="AS24" s="32"/>
      <c r="AT24" s="32"/>
      <c r="AU24" s="112"/>
      <c r="AV24" s="32"/>
      <c r="AW24" s="32"/>
      <c r="AX24" s="32"/>
      <c r="AY24" s="32"/>
      <c r="AZ24" s="112" t="s">
        <v>390</v>
      </c>
      <c r="BA24" s="30"/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112" t="s">
        <v>390</v>
      </c>
      <c r="BN24" s="32"/>
      <c r="BO24" s="112" t="s">
        <v>390</v>
      </c>
      <c r="BP24" s="32"/>
      <c r="BQ24" s="32"/>
      <c r="BR24" s="32"/>
      <c r="BS24" s="30"/>
      <c r="BT24" s="56"/>
      <c r="BU24" s="32"/>
      <c r="BV24" s="112" t="s">
        <v>390</v>
      </c>
      <c r="BW24" s="30">
        <v>1</v>
      </c>
      <c r="BX24" s="275"/>
      <c r="BY24" s="111" t="s">
        <v>678</v>
      </c>
      <c r="BZ24" s="111" t="s">
        <v>469</v>
      </c>
    </row>
    <row r="25" spans="1:78" x14ac:dyDescent="0.15">
      <c r="A25" s="27"/>
      <c r="B25" s="28">
        <v>42663</v>
      </c>
      <c r="C25" s="29" t="s">
        <v>530</v>
      </c>
      <c r="D25" s="30" t="s">
        <v>44</v>
      </c>
      <c r="E25" s="30"/>
      <c r="F25" s="30" t="s">
        <v>531</v>
      </c>
      <c r="G25" s="31">
        <v>42642</v>
      </c>
      <c r="H25" s="112" t="s">
        <v>387</v>
      </c>
      <c r="I25" s="112" t="s">
        <v>390</v>
      </c>
      <c r="J25" s="32"/>
      <c r="K25" s="178" t="s">
        <v>679</v>
      </c>
      <c r="L25" s="178" t="s">
        <v>680</v>
      </c>
      <c r="M25" s="216">
        <v>105.40909090909091</v>
      </c>
      <c r="N25" s="216">
        <v>20</v>
      </c>
      <c r="O25" s="30"/>
      <c r="P25" s="30"/>
      <c r="Q25" s="180"/>
      <c r="R25" s="30"/>
      <c r="S25" s="180"/>
      <c r="T25" s="30"/>
      <c r="U25" s="30"/>
      <c r="V25" s="180"/>
      <c r="W25" s="180"/>
      <c r="X25" s="30"/>
      <c r="Y25" s="30"/>
      <c r="Z25" s="30"/>
      <c r="AA25" s="30"/>
      <c r="AB25" s="30"/>
      <c r="AC25" s="30"/>
      <c r="AD25" s="30"/>
      <c r="AE25" s="180"/>
      <c r="AF25" s="180"/>
      <c r="AG25" s="30"/>
      <c r="AH25" s="30"/>
      <c r="AI25" s="180"/>
      <c r="AJ25" s="30"/>
      <c r="AK25" s="30"/>
      <c r="AL25" s="30"/>
      <c r="AM25" s="30"/>
      <c r="AN25" s="180"/>
      <c r="AO25" s="30"/>
      <c r="AP25" s="180"/>
      <c r="AQ25" s="30" t="s">
        <v>533</v>
      </c>
      <c r="AR25" s="112" t="s">
        <v>390</v>
      </c>
      <c r="AS25" s="32"/>
      <c r="AT25" s="32"/>
      <c r="AU25" s="112" t="s">
        <v>444</v>
      </c>
      <c r="AV25" s="32">
        <v>5</v>
      </c>
      <c r="AW25" s="32"/>
      <c r="AX25" s="32"/>
      <c r="AY25" s="32"/>
      <c r="AZ25" s="112" t="s">
        <v>534</v>
      </c>
      <c r="BA25" s="30"/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112" t="s">
        <v>390</v>
      </c>
      <c r="BN25" s="32"/>
      <c r="BO25" s="112" t="s">
        <v>390</v>
      </c>
      <c r="BP25" s="32"/>
      <c r="BQ25" s="32"/>
      <c r="BR25" s="32"/>
      <c r="BS25" s="30"/>
      <c r="BT25" s="56"/>
      <c r="BU25" s="32"/>
      <c r="BV25" s="112" t="s">
        <v>390</v>
      </c>
      <c r="BW25" s="30">
        <v>1</v>
      </c>
      <c r="BX25" s="275"/>
      <c r="BY25" s="111" t="s">
        <v>681</v>
      </c>
      <c r="BZ25" s="111" t="s">
        <v>469</v>
      </c>
    </row>
    <row r="26" spans="1:78" x14ac:dyDescent="0.15">
      <c r="A26" s="27"/>
      <c r="B26" s="28">
        <v>42663</v>
      </c>
      <c r="C26" s="29" t="s">
        <v>530</v>
      </c>
      <c r="D26" s="30" t="s">
        <v>44</v>
      </c>
      <c r="E26" s="30"/>
      <c r="F26" s="30" t="s">
        <v>531</v>
      </c>
      <c r="G26" s="31">
        <v>42605</v>
      </c>
      <c r="H26" s="112" t="s">
        <v>387</v>
      </c>
      <c r="I26" s="112" t="s">
        <v>390</v>
      </c>
      <c r="J26" s="112"/>
      <c r="K26" s="178" t="s">
        <v>682</v>
      </c>
      <c r="L26" s="178" t="s">
        <v>683</v>
      </c>
      <c r="M26" s="216">
        <v>110</v>
      </c>
      <c r="N26" s="216">
        <v>19.2</v>
      </c>
      <c r="O26" s="30"/>
      <c r="P26" s="30"/>
      <c r="Q26" s="180"/>
      <c r="R26" s="30"/>
      <c r="S26" s="180"/>
      <c r="T26" s="30"/>
      <c r="U26" s="30"/>
      <c r="V26" s="180"/>
      <c r="W26" s="180"/>
      <c r="X26" s="30"/>
      <c r="Y26" s="30"/>
      <c r="Z26" s="30"/>
      <c r="AA26" s="30"/>
      <c r="AB26" s="30"/>
      <c r="AC26" s="30"/>
      <c r="AD26" s="30"/>
      <c r="AE26" s="180"/>
      <c r="AF26" s="180"/>
      <c r="AG26" s="30"/>
      <c r="AH26" s="30"/>
      <c r="AI26" s="180"/>
      <c r="AJ26" s="30"/>
      <c r="AK26" s="30"/>
      <c r="AL26" s="30"/>
      <c r="AM26" s="30"/>
      <c r="AN26" s="180"/>
      <c r="AO26" s="30"/>
      <c r="AP26" s="180"/>
      <c r="AQ26" s="30" t="s">
        <v>533</v>
      </c>
      <c r="AR26" s="112" t="s">
        <v>390</v>
      </c>
      <c r="AS26" s="32"/>
      <c r="AT26" s="32"/>
      <c r="AU26" s="112" t="s">
        <v>444</v>
      </c>
      <c r="AV26" s="32">
        <v>6</v>
      </c>
      <c r="AW26" s="32"/>
      <c r="AX26" s="32"/>
      <c r="AY26" s="32"/>
      <c r="AZ26" s="112" t="s">
        <v>390</v>
      </c>
      <c r="BA26" s="30"/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112" t="s">
        <v>390</v>
      </c>
      <c r="BN26" s="32"/>
      <c r="BO26" s="112" t="s">
        <v>390</v>
      </c>
      <c r="BP26" s="32"/>
      <c r="BQ26" s="32"/>
      <c r="BR26" s="32"/>
      <c r="BS26" s="30"/>
      <c r="BT26" s="56"/>
      <c r="BU26" s="32"/>
      <c r="BV26" s="112" t="s">
        <v>390</v>
      </c>
      <c r="BW26" s="30">
        <v>1</v>
      </c>
      <c r="BX26" s="275"/>
      <c r="BY26" s="111" t="s">
        <v>684</v>
      </c>
      <c r="BZ26" s="111" t="s">
        <v>469</v>
      </c>
    </row>
    <row r="27" spans="1:78" x14ac:dyDescent="0.15">
      <c r="A27" s="27">
        <v>4230</v>
      </c>
      <c r="B27" s="28">
        <v>42656</v>
      </c>
      <c r="C27" s="29" t="s">
        <v>530</v>
      </c>
      <c r="D27" s="30" t="s">
        <v>44</v>
      </c>
      <c r="E27" s="30"/>
      <c r="F27" s="30" t="s">
        <v>535</v>
      </c>
      <c r="G27" s="31">
        <v>42564</v>
      </c>
      <c r="H27" s="32" t="s">
        <v>387</v>
      </c>
      <c r="I27" s="32" t="s">
        <v>390</v>
      </c>
      <c r="J27" s="32"/>
      <c r="K27" s="30" t="s">
        <v>298</v>
      </c>
      <c r="L27" s="30" t="s">
        <v>540</v>
      </c>
      <c r="M27" s="216">
        <v>111.44545454545454</v>
      </c>
      <c r="N27" s="216">
        <v>19.209090909090907</v>
      </c>
      <c r="O27" s="30" t="s">
        <v>453</v>
      </c>
      <c r="P27" s="30">
        <v>5000</v>
      </c>
      <c r="Q27" s="180">
        <v>19.209090909090907</v>
      </c>
      <c r="R27" s="30"/>
      <c r="S27" s="180"/>
      <c r="T27" s="30"/>
      <c r="U27" s="30"/>
      <c r="V27" s="180"/>
      <c r="W27" s="180"/>
      <c r="X27" s="30"/>
      <c r="Y27" s="30"/>
      <c r="Z27" s="30"/>
      <c r="AA27" s="30"/>
      <c r="AB27" s="30"/>
      <c r="AC27" s="30"/>
      <c r="AD27" s="30"/>
      <c r="AE27" s="180"/>
      <c r="AF27" s="180">
        <v>11.58181818181818</v>
      </c>
      <c r="AG27" s="30"/>
      <c r="AH27" s="30"/>
      <c r="AI27" s="180"/>
      <c r="AJ27" s="30"/>
      <c r="AK27" s="30"/>
      <c r="AL27" s="30"/>
      <c r="AM27" s="30"/>
      <c r="AN27" s="180"/>
      <c r="AO27" s="30"/>
      <c r="AP27" s="180"/>
      <c r="AQ27" s="30" t="s">
        <v>536</v>
      </c>
      <c r="AR27" s="32" t="s">
        <v>390</v>
      </c>
      <c r="AS27" s="32"/>
      <c r="AT27" s="32"/>
      <c r="AU27" s="32" t="s">
        <v>444</v>
      </c>
      <c r="AV27" s="32">
        <v>8</v>
      </c>
      <c r="AW27" s="32"/>
      <c r="AX27" s="32"/>
      <c r="AY27" s="32"/>
      <c r="AZ27" s="32" t="s">
        <v>534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390</v>
      </c>
      <c r="BN27" s="32">
        <v>12</v>
      </c>
      <c r="BO27" s="32" t="s">
        <v>390</v>
      </c>
      <c r="BP27" s="32"/>
      <c r="BQ27" s="32">
        <v>12</v>
      </c>
      <c r="BR27" s="32"/>
      <c r="BS27" s="56"/>
      <c r="BT27" s="56"/>
      <c r="BU27" s="56"/>
      <c r="BV27" s="32" t="s">
        <v>390</v>
      </c>
      <c r="BW27" s="30"/>
      <c r="BX27" s="111"/>
      <c r="BY27" t="s">
        <v>630</v>
      </c>
      <c r="BZ27" t="s">
        <v>429</v>
      </c>
    </row>
    <row r="28" spans="1:78" x14ac:dyDescent="0.15">
      <c r="A28" s="27"/>
      <c r="B28" s="28">
        <v>42656</v>
      </c>
      <c r="C28" s="195" t="s">
        <v>530</v>
      </c>
      <c r="D28" s="30" t="s">
        <v>44</v>
      </c>
      <c r="E28" s="196"/>
      <c r="F28" s="196" t="s">
        <v>535</v>
      </c>
      <c r="G28" s="31">
        <v>42551</v>
      </c>
      <c r="H28" s="197" t="s">
        <v>387</v>
      </c>
      <c r="I28" s="197" t="s">
        <v>390</v>
      </c>
      <c r="J28" s="197"/>
      <c r="K28" s="196" t="s">
        <v>299</v>
      </c>
      <c r="L28" s="178" t="s">
        <v>610</v>
      </c>
      <c r="M28" s="219">
        <v>132.52727272727273</v>
      </c>
      <c r="N28" s="219">
        <v>21.927272727272726</v>
      </c>
      <c r="O28" s="196"/>
      <c r="P28" s="196"/>
      <c r="Q28" s="219"/>
      <c r="R28" s="196"/>
      <c r="S28" s="180"/>
      <c r="T28" s="30"/>
      <c r="U28" s="196"/>
      <c r="V28" s="219"/>
      <c r="W28" s="219"/>
      <c r="X28" s="196"/>
      <c r="Y28" s="196"/>
      <c r="Z28" s="196"/>
      <c r="AA28" s="196"/>
      <c r="AB28" s="196"/>
      <c r="AC28" s="196"/>
      <c r="AD28" s="196"/>
      <c r="AE28" s="219"/>
      <c r="AF28" s="219">
        <v>15.618181818181817</v>
      </c>
      <c r="AG28" s="196"/>
      <c r="AH28" s="196"/>
      <c r="AI28" s="219"/>
      <c r="AJ28" s="196"/>
      <c r="AK28" s="196"/>
      <c r="AL28" s="196"/>
      <c r="AM28" s="196"/>
      <c r="AN28" s="219"/>
      <c r="AO28" s="196"/>
      <c r="AP28" s="219"/>
      <c r="AQ28" s="196" t="s">
        <v>536</v>
      </c>
      <c r="AR28" s="197" t="s">
        <v>390</v>
      </c>
      <c r="AS28" s="197"/>
      <c r="AT28" s="197"/>
      <c r="AU28" s="197" t="s">
        <v>444</v>
      </c>
      <c r="AV28" s="197">
        <v>8</v>
      </c>
      <c r="AW28" s="197"/>
      <c r="AX28" s="197"/>
      <c r="AY28" s="197"/>
      <c r="AZ28" s="32" t="s">
        <v>390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/>
      <c r="BO28" s="32" t="s">
        <v>390</v>
      </c>
      <c r="BP28" s="32"/>
      <c r="BQ28" s="32"/>
      <c r="BR28" s="32"/>
      <c r="BS28" s="30"/>
      <c r="BT28" s="30"/>
      <c r="BU28" s="32"/>
      <c r="BV28" s="32" t="s">
        <v>390</v>
      </c>
      <c r="BW28" s="30">
        <v>1</v>
      </c>
      <c r="BX28" s="111"/>
      <c r="BY28" t="s">
        <v>631</v>
      </c>
      <c r="BZ28" t="s">
        <v>429</v>
      </c>
    </row>
    <row r="29" spans="1:78" x14ac:dyDescent="0.15">
      <c r="A29" s="27">
        <v>5777</v>
      </c>
      <c r="B29" s="28">
        <v>42657</v>
      </c>
      <c r="C29" s="29" t="s">
        <v>530</v>
      </c>
      <c r="D29" s="30" t="s">
        <v>44</v>
      </c>
      <c r="E29" s="30"/>
      <c r="F29" s="30" t="s">
        <v>535</v>
      </c>
      <c r="G29" s="31">
        <v>42643</v>
      </c>
      <c r="H29" s="32" t="s">
        <v>387</v>
      </c>
      <c r="I29" s="32" t="s">
        <v>390</v>
      </c>
      <c r="J29" s="32"/>
      <c r="K29" s="30" t="s">
        <v>300</v>
      </c>
      <c r="L29" s="30" t="s">
        <v>545</v>
      </c>
      <c r="M29" s="219">
        <v>131.29999999999998</v>
      </c>
      <c r="N29" s="219">
        <v>24.418181818181814</v>
      </c>
      <c r="O29" s="30"/>
      <c r="P29" s="30"/>
      <c r="Q29" s="180"/>
      <c r="R29" s="30"/>
      <c r="S29" s="180"/>
      <c r="T29" s="30"/>
      <c r="U29" s="30"/>
      <c r="V29" s="180"/>
      <c r="W29" s="180"/>
      <c r="X29" s="30"/>
      <c r="Y29" s="30"/>
      <c r="Z29" s="30"/>
      <c r="AA29" s="30"/>
      <c r="AB29" s="30"/>
      <c r="AC29" s="30"/>
      <c r="AD29" s="30"/>
      <c r="AE29" s="180"/>
      <c r="AF29" s="180">
        <v>16.654545454545453</v>
      </c>
      <c r="AG29" s="30"/>
      <c r="AH29" s="30"/>
      <c r="AI29" s="180"/>
      <c r="AJ29" s="30"/>
      <c r="AK29" s="30"/>
      <c r="AL29" s="30"/>
      <c r="AM29" s="30"/>
      <c r="AN29" s="180"/>
      <c r="AO29" s="30"/>
      <c r="AP29" s="180"/>
      <c r="AQ29" s="30" t="s">
        <v>536</v>
      </c>
      <c r="AR29" s="32" t="s">
        <v>390</v>
      </c>
      <c r="AS29" s="32"/>
      <c r="AT29" s="32"/>
      <c r="AU29" s="32" t="s">
        <v>444</v>
      </c>
      <c r="AV29" s="32">
        <v>10.199999999999999</v>
      </c>
      <c r="AW29" s="32"/>
      <c r="AX29" s="32"/>
      <c r="AY29" s="32"/>
      <c r="AZ29" s="32" t="s">
        <v>534</v>
      </c>
      <c r="BA29" s="30"/>
      <c r="BB29" s="32">
        <v>0</v>
      </c>
      <c r="BC29" s="32">
        <v>0</v>
      </c>
      <c r="BD29" s="32">
        <v>7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30"/>
      <c r="BT29" s="30"/>
      <c r="BU29" s="32"/>
      <c r="BV29" s="32" t="s">
        <v>390</v>
      </c>
      <c r="BW29" s="30"/>
      <c r="BX29" s="111"/>
      <c r="BY29" t="s">
        <v>632</v>
      </c>
      <c r="BZ29" t="s">
        <v>432</v>
      </c>
    </row>
    <row r="30" spans="1:78" x14ac:dyDescent="0.15">
      <c r="A30" s="27">
        <v>5257</v>
      </c>
      <c r="B30" s="28">
        <v>42657</v>
      </c>
      <c r="C30" s="29" t="s">
        <v>530</v>
      </c>
      <c r="D30" s="30" t="s">
        <v>44</v>
      </c>
      <c r="E30" s="30"/>
      <c r="F30" s="30" t="s">
        <v>535</v>
      </c>
      <c r="G30" s="31">
        <v>42577</v>
      </c>
      <c r="H30" s="32" t="s">
        <v>387</v>
      </c>
      <c r="I30" s="32" t="s">
        <v>390</v>
      </c>
      <c r="J30" s="32"/>
      <c r="K30" s="30" t="s">
        <v>301</v>
      </c>
      <c r="L30" s="30" t="s">
        <v>547</v>
      </c>
      <c r="M30" s="180">
        <v>118</v>
      </c>
      <c r="N30" s="180">
        <v>24.081818181818178</v>
      </c>
      <c r="O30" s="30"/>
      <c r="P30" s="30"/>
      <c r="Q30" s="180"/>
      <c r="R30" s="30"/>
      <c r="S30" s="180"/>
      <c r="T30" s="30"/>
      <c r="U30" s="30"/>
      <c r="V30" s="180"/>
      <c r="W30" s="180"/>
      <c r="X30" s="30"/>
      <c r="Y30" s="30"/>
      <c r="Z30" s="30"/>
      <c r="AA30" s="30"/>
      <c r="AB30" s="30"/>
      <c r="AC30" s="30"/>
      <c r="AD30" s="30"/>
      <c r="AE30" s="180"/>
      <c r="AF30" s="180">
        <v>15.154545454545454</v>
      </c>
      <c r="AG30" s="30"/>
      <c r="AH30" s="30"/>
      <c r="AI30" s="180"/>
      <c r="AJ30" s="30"/>
      <c r="AK30" s="30"/>
      <c r="AL30" s="30"/>
      <c r="AM30" s="30"/>
      <c r="AN30" s="180"/>
      <c r="AO30" s="30"/>
      <c r="AP30" s="18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12.65</v>
      </c>
      <c r="AW30" s="32"/>
      <c r="AX30" s="32"/>
      <c r="AY30" s="32"/>
      <c r="AZ30" s="32" t="s">
        <v>534</v>
      </c>
      <c r="BA30" s="30"/>
      <c r="BB30" s="32">
        <v>13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>
        <v>12</v>
      </c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30"/>
      <c r="BX30" s="111"/>
      <c r="BY30" t="s">
        <v>633</v>
      </c>
      <c r="BZ30" t="s">
        <v>432</v>
      </c>
    </row>
    <row r="31" spans="1:78" x14ac:dyDescent="0.15">
      <c r="A31" s="27">
        <v>5419</v>
      </c>
      <c r="B31" s="28">
        <v>42657</v>
      </c>
      <c r="C31" s="29" t="s">
        <v>530</v>
      </c>
      <c r="D31" s="30" t="s">
        <v>44</v>
      </c>
      <c r="E31" s="30"/>
      <c r="F31" s="30" t="s">
        <v>535</v>
      </c>
      <c r="G31" s="31">
        <v>42551</v>
      </c>
      <c r="H31" s="32" t="s">
        <v>387</v>
      </c>
      <c r="I31" s="32" t="s">
        <v>390</v>
      </c>
      <c r="J31" s="32"/>
      <c r="K31" s="30" t="s">
        <v>302</v>
      </c>
      <c r="L31" s="30" t="s">
        <v>548</v>
      </c>
      <c r="M31" s="180">
        <v>118.97272727272727</v>
      </c>
      <c r="N31" s="180">
        <v>24.054545454545455</v>
      </c>
      <c r="O31" s="30"/>
      <c r="P31" s="30"/>
      <c r="Q31" s="180"/>
      <c r="R31" s="30"/>
      <c r="S31" s="180"/>
      <c r="T31" s="30"/>
      <c r="U31" s="30"/>
      <c r="V31" s="180"/>
      <c r="W31" s="180"/>
      <c r="X31" s="30"/>
      <c r="Y31" s="30"/>
      <c r="Z31" s="30"/>
      <c r="AA31" s="30"/>
      <c r="AB31" s="30"/>
      <c r="AC31" s="30"/>
      <c r="AD31" s="30"/>
      <c r="AE31" s="180"/>
      <c r="AF31" s="180">
        <v>16.381818181818179</v>
      </c>
      <c r="AG31" s="30"/>
      <c r="AH31" s="30"/>
      <c r="AI31" s="180"/>
      <c r="AJ31" s="30"/>
      <c r="AK31" s="30"/>
      <c r="AL31" s="30"/>
      <c r="AM31" s="30"/>
      <c r="AN31" s="180"/>
      <c r="AO31" s="30"/>
      <c r="AP31" s="18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6</v>
      </c>
      <c r="AW31" s="32"/>
      <c r="AX31" s="32"/>
      <c r="AY31" s="32"/>
      <c r="AZ31" s="32" t="s">
        <v>534</v>
      </c>
      <c r="BA31" s="30"/>
      <c r="BB31" s="32">
        <v>12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 t="s">
        <v>390</v>
      </c>
      <c r="BN31" s="32">
        <v>12</v>
      </c>
      <c r="BO31" s="32" t="s">
        <v>390</v>
      </c>
      <c r="BP31" s="32"/>
      <c r="BQ31" s="32"/>
      <c r="BR31" s="32"/>
      <c r="BS31" s="30"/>
      <c r="BT31" s="30"/>
      <c r="BU31" s="32"/>
      <c r="BV31" s="32" t="s">
        <v>390</v>
      </c>
      <c r="BW31" s="56"/>
      <c r="BX31" s="111"/>
      <c r="BY31" t="s">
        <v>594</v>
      </c>
      <c r="BZ31" t="s">
        <v>429</v>
      </c>
    </row>
    <row r="32" spans="1:78" x14ac:dyDescent="0.15">
      <c r="A32" s="27"/>
      <c r="B32" s="28">
        <v>42657</v>
      </c>
      <c r="C32" s="29" t="s">
        <v>530</v>
      </c>
      <c r="D32" s="30" t="s">
        <v>44</v>
      </c>
      <c r="E32" s="30"/>
      <c r="F32" s="30" t="s">
        <v>535</v>
      </c>
      <c r="G32" s="31">
        <v>42564</v>
      </c>
      <c r="H32" s="32" t="s">
        <v>387</v>
      </c>
      <c r="I32" s="32" t="s">
        <v>390</v>
      </c>
      <c r="J32" s="32"/>
      <c r="K32" s="30" t="s">
        <v>303</v>
      </c>
      <c r="L32" s="30" t="s">
        <v>615</v>
      </c>
      <c r="M32" s="180">
        <v>118.33636363636361</v>
      </c>
      <c r="N32" s="180">
        <v>20.390909090909091</v>
      </c>
      <c r="O32" s="30"/>
      <c r="P32" s="30"/>
      <c r="Q32" s="180"/>
      <c r="R32" s="30"/>
      <c r="S32" s="180"/>
      <c r="T32" s="30"/>
      <c r="U32" s="30"/>
      <c r="V32" s="180"/>
      <c r="W32" s="180"/>
      <c r="X32" s="30"/>
      <c r="Y32" s="30"/>
      <c r="Z32" s="30"/>
      <c r="AA32" s="30"/>
      <c r="AB32" s="30"/>
      <c r="AC32" s="30"/>
      <c r="AD32" s="30"/>
      <c r="AE32" s="180"/>
      <c r="AF32" s="180">
        <v>12.290909090909089</v>
      </c>
      <c r="AG32" s="30"/>
      <c r="AH32" s="30"/>
      <c r="AI32" s="180"/>
      <c r="AJ32" s="30"/>
      <c r="AK32" s="30"/>
      <c r="AL32" s="30"/>
      <c r="AM32" s="30"/>
      <c r="AN32" s="180"/>
      <c r="AO32" s="30"/>
      <c r="AP32" s="18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8</v>
      </c>
      <c r="AW32" s="32"/>
      <c r="AX32" s="32"/>
      <c r="AY32" s="32"/>
      <c r="AZ32" s="32" t="s">
        <v>534</v>
      </c>
      <c r="BA32" s="30"/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>
        <v>12</v>
      </c>
      <c r="BO32" s="32" t="s">
        <v>390</v>
      </c>
      <c r="BP32" s="32"/>
      <c r="BQ32" s="32"/>
      <c r="BR32" s="32"/>
      <c r="BS32" s="56"/>
      <c r="BT32" s="56"/>
      <c r="BU32" s="32"/>
      <c r="BV32" s="32" t="s">
        <v>390</v>
      </c>
      <c r="BW32" s="30"/>
      <c r="BY32" t="s">
        <v>595</v>
      </c>
      <c r="BZ32" t="s">
        <v>469</v>
      </c>
    </row>
    <row r="33" spans="1:78" x14ac:dyDescent="0.15">
      <c r="A33" s="27">
        <v>5612</v>
      </c>
      <c r="B33" s="28">
        <v>42657</v>
      </c>
      <c r="C33" s="29" t="s">
        <v>530</v>
      </c>
      <c r="D33" s="30" t="s">
        <v>44</v>
      </c>
      <c r="E33" s="30"/>
      <c r="F33" s="30" t="s">
        <v>535</v>
      </c>
      <c r="G33" s="31">
        <v>42551</v>
      </c>
      <c r="H33" s="32" t="s">
        <v>387</v>
      </c>
      <c r="I33" s="32" t="s">
        <v>390</v>
      </c>
      <c r="J33" s="32"/>
      <c r="K33" s="30" t="s">
        <v>48</v>
      </c>
      <c r="L33" s="178" t="s">
        <v>550</v>
      </c>
      <c r="M33" s="180">
        <v>148.66363636363636</v>
      </c>
      <c r="N33" s="180">
        <v>20.818181818181817</v>
      </c>
      <c r="O33" s="30"/>
      <c r="P33" s="30"/>
      <c r="Q33" s="180"/>
      <c r="R33" s="30"/>
      <c r="S33" s="180"/>
      <c r="T33" s="30"/>
      <c r="U33" s="30"/>
      <c r="V33" s="180"/>
      <c r="W33" s="180"/>
      <c r="X33" s="30"/>
      <c r="Y33" s="30"/>
      <c r="Z33" s="30"/>
      <c r="AA33" s="30"/>
      <c r="AB33" s="30"/>
      <c r="AC33" s="30"/>
      <c r="AD33" s="30"/>
      <c r="AE33" s="180"/>
      <c r="AF33" s="180">
        <v>14.127272727272725</v>
      </c>
      <c r="AG33" s="30"/>
      <c r="AH33" s="30"/>
      <c r="AI33" s="180"/>
      <c r="AJ33" s="30"/>
      <c r="AK33" s="30"/>
      <c r="AL33" s="30"/>
      <c r="AM33" s="30"/>
      <c r="AN33" s="180"/>
      <c r="AO33" s="30"/>
      <c r="AP33" s="180"/>
      <c r="AQ33" s="30" t="s">
        <v>536</v>
      </c>
      <c r="AR33" s="32" t="s">
        <v>390</v>
      </c>
      <c r="AS33" s="32"/>
      <c r="AT33" s="32"/>
      <c r="AU33" s="32" t="s">
        <v>444</v>
      </c>
      <c r="AV33" s="32">
        <v>6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6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>
        <v>1</v>
      </c>
      <c r="BY33" t="s">
        <v>583</v>
      </c>
      <c r="BZ33" t="s">
        <v>429</v>
      </c>
    </row>
    <row r="34" spans="1:78" x14ac:dyDescent="0.15">
      <c r="A34" s="27">
        <v>4115</v>
      </c>
      <c r="B34" s="28">
        <v>42657</v>
      </c>
      <c r="C34" s="29" t="s">
        <v>530</v>
      </c>
      <c r="D34" s="30" t="s">
        <v>44</v>
      </c>
      <c r="E34" s="30"/>
      <c r="F34" s="30" t="s">
        <v>535</v>
      </c>
      <c r="G34" s="58">
        <v>42614</v>
      </c>
      <c r="H34" s="32" t="s">
        <v>387</v>
      </c>
      <c r="I34" s="32" t="s">
        <v>390</v>
      </c>
      <c r="J34" s="32"/>
      <c r="K34" s="30" t="s">
        <v>49</v>
      </c>
      <c r="L34" s="30" t="s">
        <v>472</v>
      </c>
      <c r="M34" s="216">
        <v>150.90909090909091</v>
      </c>
      <c r="N34" s="180">
        <v>18.18181818181818</v>
      </c>
      <c r="O34" s="30"/>
      <c r="P34" s="30"/>
      <c r="Q34" s="180"/>
      <c r="R34" s="30"/>
      <c r="S34" s="180"/>
      <c r="T34" s="30"/>
      <c r="U34" s="30"/>
      <c r="V34" s="180"/>
      <c r="W34" s="180"/>
      <c r="X34" s="30"/>
      <c r="Y34" s="30"/>
      <c r="Z34" s="30"/>
      <c r="AA34" s="30"/>
      <c r="AB34" s="30"/>
      <c r="AC34" s="30"/>
      <c r="AD34" s="30"/>
      <c r="AE34" s="180"/>
      <c r="AF34" s="180">
        <v>15.454545454545453</v>
      </c>
      <c r="AG34" s="30"/>
      <c r="AH34" s="30"/>
      <c r="AI34" s="180"/>
      <c r="AJ34" s="30"/>
      <c r="AK34" s="30"/>
      <c r="AL34" s="30"/>
      <c r="AM34" s="30"/>
      <c r="AN34" s="180"/>
      <c r="AO34" s="30"/>
      <c r="AP34" s="18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16</v>
      </c>
      <c r="AW34" s="32"/>
      <c r="AX34" s="32"/>
      <c r="AY34" s="32"/>
      <c r="AZ34" s="32" t="s">
        <v>534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222">
        <v>218.07272727272721</v>
      </c>
      <c r="BQ34" s="32"/>
      <c r="BR34" s="177">
        <v>42915</v>
      </c>
      <c r="BS34" s="56"/>
      <c r="BT34" s="56"/>
      <c r="BU34" s="56"/>
      <c r="BV34" s="32" t="s">
        <v>390</v>
      </c>
      <c r="BW34" s="178"/>
      <c r="BX34" t="s">
        <v>616</v>
      </c>
      <c r="BY34" t="s">
        <v>634</v>
      </c>
      <c r="BZ34" t="s">
        <v>429</v>
      </c>
    </row>
    <row r="35" spans="1:78" x14ac:dyDescent="0.15">
      <c r="A35" s="27"/>
      <c r="B35" s="28">
        <v>42657</v>
      </c>
      <c r="C35" s="29" t="s">
        <v>530</v>
      </c>
      <c r="D35" s="30" t="s">
        <v>44</v>
      </c>
      <c r="E35" s="30"/>
      <c r="F35" s="30" t="s">
        <v>535</v>
      </c>
      <c r="G35" s="31">
        <v>42592</v>
      </c>
      <c r="H35" s="32" t="s">
        <v>387</v>
      </c>
      <c r="I35" s="32" t="s">
        <v>390</v>
      </c>
      <c r="J35" s="32"/>
      <c r="K35" s="30" t="s">
        <v>51</v>
      </c>
      <c r="L35" s="30" t="s">
        <v>618</v>
      </c>
      <c r="M35" s="216">
        <v>117.08181818181816</v>
      </c>
      <c r="N35" s="216">
        <v>24.09090909090909</v>
      </c>
      <c r="O35" s="30"/>
      <c r="P35" s="30"/>
      <c r="Q35" s="180"/>
      <c r="R35" s="30"/>
      <c r="S35" s="180"/>
      <c r="T35" s="30"/>
      <c r="U35" s="30"/>
      <c r="V35" s="180"/>
      <c r="W35" s="180"/>
      <c r="X35" s="30"/>
      <c r="Y35" s="30"/>
      <c r="Z35" s="30"/>
      <c r="AA35" s="30"/>
      <c r="AB35" s="30"/>
      <c r="AC35" s="30"/>
      <c r="AD35" s="30"/>
      <c r="AE35" s="180"/>
      <c r="AF35" s="180">
        <v>16.418181818181814</v>
      </c>
      <c r="AG35" s="30"/>
      <c r="AH35" s="30"/>
      <c r="AI35" s="180"/>
      <c r="AJ35" s="30"/>
      <c r="AK35" s="30"/>
      <c r="AL35" s="30"/>
      <c r="AM35" s="30"/>
      <c r="AN35" s="180"/>
      <c r="AO35" s="30"/>
      <c r="AP35" s="18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390</v>
      </c>
      <c r="BA35" s="30"/>
      <c r="BB35" s="32">
        <v>18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56"/>
      <c r="BT35" s="56"/>
      <c r="BU35" s="56"/>
      <c r="BV35" s="32" t="s">
        <v>390</v>
      </c>
      <c r="BW35" s="178"/>
      <c r="BX35" s="111"/>
      <c r="BY35" t="s">
        <v>635</v>
      </c>
      <c r="BZ35" t="s">
        <v>432</v>
      </c>
    </row>
    <row r="36" spans="1:78" x14ac:dyDescent="0.15">
      <c r="A36" s="27">
        <v>6415</v>
      </c>
      <c r="B36" s="28">
        <v>42656</v>
      </c>
      <c r="C36" s="195" t="s">
        <v>530</v>
      </c>
      <c r="D36" s="30" t="s">
        <v>44</v>
      </c>
      <c r="E36" s="196"/>
      <c r="F36" s="196" t="s">
        <v>535</v>
      </c>
      <c r="G36" s="58">
        <v>42647</v>
      </c>
      <c r="H36" s="197" t="s">
        <v>390</v>
      </c>
      <c r="I36" s="197" t="s">
        <v>507</v>
      </c>
      <c r="J36" s="197"/>
      <c r="K36" s="196" t="s">
        <v>423</v>
      </c>
      <c r="L36" s="30" t="s">
        <v>620</v>
      </c>
      <c r="M36" s="219">
        <v>131.69999999999999</v>
      </c>
      <c r="N36" s="219">
        <v>20.063636363636363</v>
      </c>
      <c r="O36" s="196"/>
      <c r="P36" s="196"/>
      <c r="Q36" s="180"/>
      <c r="R36" s="196"/>
      <c r="S36" s="180"/>
      <c r="T36" s="30"/>
      <c r="U36" s="196"/>
      <c r="V36" s="219"/>
      <c r="W36" s="219"/>
      <c r="X36" s="196"/>
      <c r="Y36" s="196"/>
      <c r="Z36" s="196"/>
      <c r="AA36" s="196"/>
      <c r="AB36" s="196"/>
      <c r="AC36" s="196"/>
      <c r="AD36" s="196"/>
      <c r="AE36" s="219"/>
      <c r="AF36" s="219">
        <v>13.409090909090908</v>
      </c>
      <c r="AG36" s="196"/>
      <c r="AH36" s="196"/>
      <c r="AI36" s="219"/>
      <c r="AJ36" s="196"/>
      <c r="AK36" s="196"/>
      <c r="AL36" s="196"/>
      <c r="AM36" s="196"/>
      <c r="AN36" s="219"/>
      <c r="AO36" s="196"/>
      <c r="AP36" s="219"/>
      <c r="AQ36" s="196" t="s">
        <v>536</v>
      </c>
      <c r="AR36" s="197" t="s">
        <v>390</v>
      </c>
      <c r="AS36" s="197"/>
      <c r="AT36" s="197"/>
      <c r="AU36" s="197"/>
      <c r="AV36" s="197"/>
      <c r="AW36" s="197"/>
      <c r="AX36" s="197"/>
      <c r="AY36" s="197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56"/>
      <c r="BT36" s="56"/>
      <c r="BU36" s="32"/>
      <c r="BV36" s="32" t="s">
        <v>390</v>
      </c>
      <c r="BW36" s="30">
        <v>1</v>
      </c>
      <c r="BY36" t="s">
        <v>636</v>
      </c>
      <c r="BZ36" t="s">
        <v>432</v>
      </c>
    </row>
    <row r="37" spans="1:78" x14ac:dyDescent="0.15">
      <c r="A37" s="27"/>
      <c r="B37" s="28">
        <v>42656</v>
      </c>
      <c r="C37" s="29" t="s">
        <v>530</v>
      </c>
      <c r="D37" s="30" t="s">
        <v>44</v>
      </c>
      <c r="E37" s="30"/>
      <c r="F37" s="30" t="s">
        <v>535</v>
      </c>
      <c r="G37" s="58">
        <v>42626</v>
      </c>
      <c r="H37" s="32" t="s">
        <v>387</v>
      </c>
      <c r="I37" s="32" t="s">
        <v>390</v>
      </c>
      <c r="J37" s="32"/>
      <c r="K37" s="30" t="s">
        <v>425</v>
      </c>
      <c r="L37" s="30" t="s">
        <v>622</v>
      </c>
      <c r="M37" s="180">
        <v>154</v>
      </c>
      <c r="N37" s="180">
        <v>21.372727272727271</v>
      </c>
      <c r="O37" s="30" t="s">
        <v>453</v>
      </c>
      <c r="P37" s="30">
        <v>1800</v>
      </c>
      <c r="Q37" s="180">
        <v>24.59090909090909</v>
      </c>
      <c r="R37" s="30"/>
      <c r="S37" s="180"/>
      <c r="T37" s="30"/>
      <c r="U37" s="30"/>
      <c r="V37" s="180"/>
      <c r="W37" s="180"/>
      <c r="X37" s="30"/>
      <c r="Y37" s="30"/>
      <c r="Z37" s="30"/>
      <c r="AA37" s="30"/>
      <c r="AB37" s="30"/>
      <c r="AC37" s="30"/>
      <c r="AD37" s="30"/>
      <c r="AE37" s="180"/>
      <c r="AF37" s="180">
        <v>12.463636363636363</v>
      </c>
      <c r="AG37" s="30"/>
      <c r="AH37" s="30"/>
      <c r="AI37" s="180"/>
      <c r="AJ37" s="30"/>
      <c r="AK37" s="30"/>
      <c r="AL37" s="30"/>
      <c r="AM37" s="30"/>
      <c r="AN37" s="180"/>
      <c r="AO37" s="30"/>
      <c r="AP37" s="180"/>
      <c r="AQ37" s="30" t="s">
        <v>536</v>
      </c>
      <c r="AR37" s="32" t="s">
        <v>390</v>
      </c>
      <c r="AS37" s="32"/>
      <c r="AT37" s="32"/>
      <c r="AU37" s="32" t="s">
        <v>444</v>
      </c>
      <c r="AV37" s="32">
        <v>6</v>
      </c>
      <c r="AW37" s="32"/>
      <c r="AX37" s="32"/>
      <c r="AY37" s="32"/>
      <c r="AZ37" s="32" t="s">
        <v>390</v>
      </c>
      <c r="BA37" s="30"/>
      <c r="BB37" s="32">
        <v>5</v>
      </c>
      <c r="BC37" s="32">
        <v>0</v>
      </c>
      <c r="BD37" s="32">
        <v>10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/>
      <c r="BN37" s="32"/>
      <c r="BO37" s="32" t="s">
        <v>390</v>
      </c>
      <c r="BP37" s="32"/>
      <c r="BQ37" s="32"/>
      <c r="BR37" s="32"/>
      <c r="BS37" s="30"/>
      <c r="BT37" s="30"/>
      <c r="BU37" s="32"/>
      <c r="BV37" s="32" t="s">
        <v>390</v>
      </c>
      <c r="BW37" s="178">
        <v>1</v>
      </c>
      <c r="BX37" s="111"/>
      <c r="BY37" t="s">
        <v>637</v>
      </c>
      <c r="BZ37" t="s">
        <v>469</v>
      </c>
    </row>
    <row r="38" spans="1:78" x14ac:dyDescent="0.15">
      <c r="A38" s="27">
        <v>5913</v>
      </c>
      <c r="B38" s="28">
        <v>42657</v>
      </c>
      <c r="C38" s="29" t="s">
        <v>530</v>
      </c>
      <c r="D38" s="30" t="s">
        <v>44</v>
      </c>
      <c r="E38" s="30"/>
      <c r="F38" s="30" t="s">
        <v>535</v>
      </c>
      <c r="G38" s="28">
        <v>42606</v>
      </c>
      <c r="H38" s="32" t="s">
        <v>387</v>
      </c>
      <c r="I38" s="32" t="s">
        <v>390</v>
      </c>
      <c r="J38" s="32"/>
      <c r="K38" s="30" t="s">
        <v>50</v>
      </c>
      <c r="L38" s="178" t="s">
        <v>558</v>
      </c>
      <c r="M38" s="216">
        <v>125.10000000000001</v>
      </c>
      <c r="N38" s="216">
        <v>21.172727272727272</v>
      </c>
      <c r="O38" s="30" t="s">
        <v>453</v>
      </c>
      <c r="P38" s="30">
        <v>2000</v>
      </c>
      <c r="Q38" s="180">
        <v>21.9</v>
      </c>
      <c r="R38" s="30"/>
      <c r="S38" s="180"/>
      <c r="T38" s="30"/>
      <c r="U38" s="30"/>
      <c r="V38" s="180"/>
      <c r="W38" s="180"/>
      <c r="X38" s="30"/>
      <c r="Y38" s="30"/>
      <c r="Z38" s="30"/>
      <c r="AA38" s="30"/>
      <c r="AB38" s="30"/>
      <c r="AC38" s="30"/>
      <c r="AD38" s="30"/>
      <c r="AE38" s="180"/>
      <c r="AF38" s="180">
        <v>16.499999999999996</v>
      </c>
      <c r="AG38" s="30"/>
      <c r="AH38" s="30"/>
      <c r="AI38" s="180"/>
      <c r="AJ38" s="30"/>
      <c r="AK38" s="30"/>
      <c r="AL38" s="30"/>
      <c r="AM38" s="30"/>
      <c r="AN38" s="180"/>
      <c r="AO38" s="30"/>
      <c r="AP38" s="180"/>
      <c r="AQ38" s="30" t="s">
        <v>536</v>
      </c>
      <c r="AR38" s="32" t="s">
        <v>390</v>
      </c>
      <c r="AS38" s="32"/>
      <c r="AT38" s="32"/>
      <c r="AU38" s="32" t="s">
        <v>444</v>
      </c>
      <c r="AV38" s="32">
        <v>15</v>
      </c>
      <c r="AW38" s="32"/>
      <c r="AX38" s="32"/>
      <c r="AY38" s="32"/>
      <c r="AZ38" s="32" t="s">
        <v>534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112" t="s">
        <v>390</v>
      </c>
      <c r="BN38" s="32"/>
      <c r="BO38" s="32" t="s">
        <v>390</v>
      </c>
      <c r="BP38" s="32"/>
      <c r="BQ38" s="32"/>
      <c r="BR38" s="32"/>
      <c r="BS38" s="56"/>
      <c r="BT38" s="56"/>
      <c r="BU38" s="56"/>
      <c r="BV38" s="32" t="s">
        <v>390</v>
      </c>
      <c r="BW38" s="30"/>
      <c r="BX38" t="s">
        <v>627</v>
      </c>
      <c r="BY38" t="s">
        <v>596</v>
      </c>
      <c r="BZ38" t="s">
        <v>429</v>
      </c>
    </row>
    <row r="39" spans="1:78" x14ac:dyDescent="0.15">
      <c r="A39" s="27"/>
      <c r="B39" s="28">
        <v>42657</v>
      </c>
      <c r="C39" s="29" t="s">
        <v>530</v>
      </c>
      <c r="D39" s="30" t="s">
        <v>44</v>
      </c>
      <c r="E39" s="30"/>
      <c r="F39" s="30" t="s">
        <v>535</v>
      </c>
      <c r="G39" s="31">
        <v>42587</v>
      </c>
      <c r="H39" s="112" t="s">
        <v>387</v>
      </c>
      <c r="I39" s="112" t="s">
        <v>390</v>
      </c>
      <c r="J39" s="32"/>
      <c r="K39" s="178" t="s">
        <v>562</v>
      </c>
      <c r="L39" s="178" t="s">
        <v>628</v>
      </c>
      <c r="M39" s="180">
        <v>128.59090909090907</v>
      </c>
      <c r="N39" s="180">
        <v>19.909090909090907</v>
      </c>
      <c r="O39" s="30"/>
      <c r="P39" s="30"/>
      <c r="Q39" s="180"/>
      <c r="R39" s="30"/>
      <c r="S39" s="180"/>
      <c r="T39" s="30"/>
      <c r="U39" s="30"/>
      <c r="V39" s="180"/>
      <c r="W39" s="180"/>
      <c r="X39" s="30"/>
      <c r="Y39" s="30"/>
      <c r="Z39" s="30"/>
      <c r="AA39" s="30"/>
      <c r="AB39" s="30"/>
      <c r="AC39" s="30"/>
      <c r="AD39" s="30"/>
      <c r="AE39" s="180"/>
      <c r="AF39" s="180">
        <v>16.345454545454544</v>
      </c>
      <c r="AG39" s="30"/>
      <c r="AH39" s="30"/>
      <c r="AI39" s="180"/>
      <c r="AJ39" s="30"/>
      <c r="AK39" s="30"/>
      <c r="AL39" s="30"/>
      <c r="AM39" s="30"/>
      <c r="AN39" s="180"/>
      <c r="AO39" s="30"/>
      <c r="AP39" s="180"/>
      <c r="AQ39" t="s">
        <v>536</v>
      </c>
      <c r="AR39" s="32" t="s">
        <v>390</v>
      </c>
      <c r="AS39" s="32"/>
      <c r="AT39" s="32"/>
      <c r="AU39" s="32" t="s">
        <v>444</v>
      </c>
      <c r="AV39" s="32">
        <v>4</v>
      </c>
      <c r="AW39" s="32"/>
      <c r="AX39" s="32"/>
      <c r="AY39" s="32"/>
      <c r="AZ39" s="32" t="s">
        <v>390</v>
      </c>
      <c r="BA39" s="30"/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>
        <v>12</v>
      </c>
      <c r="BO39" s="32" t="s">
        <v>390</v>
      </c>
      <c r="BP39" s="32"/>
      <c r="BQ39" s="32"/>
      <c r="BR39" s="32"/>
      <c r="BS39" s="56"/>
      <c r="BT39" s="56"/>
      <c r="BU39" s="32"/>
      <c r="BV39" s="32" t="s">
        <v>390</v>
      </c>
      <c r="BW39" s="178"/>
      <c r="BX39" s="111"/>
      <c r="BY39" t="s">
        <v>638</v>
      </c>
      <c r="BZ39" t="s">
        <v>429</v>
      </c>
    </row>
    <row r="40" spans="1:78" x14ac:dyDescent="0.15">
      <c r="A40" s="27">
        <v>6406</v>
      </c>
      <c r="B40" s="28">
        <v>42657</v>
      </c>
      <c r="C40" s="29" t="s">
        <v>530</v>
      </c>
      <c r="D40" s="30" t="s">
        <v>44</v>
      </c>
      <c r="E40" s="30"/>
      <c r="F40" s="30" t="s">
        <v>535</v>
      </c>
      <c r="G40" s="31">
        <v>42474</v>
      </c>
      <c r="H40" s="32" t="s">
        <v>390</v>
      </c>
      <c r="I40" s="32" t="s">
        <v>507</v>
      </c>
      <c r="J40" s="32"/>
      <c r="K40" s="178" t="s">
        <v>654</v>
      </c>
      <c r="L40" s="30" t="s">
        <v>552</v>
      </c>
      <c r="M40" s="216">
        <v>123.31818181818181</v>
      </c>
      <c r="N40" s="216">
        <v>21.4</v>
      </c>
      <c r="O40" s="30"/>
      <c r="P40" s="30"/>
      <c r="Q40" s="180"/>
      <c r="R40" s="30"/>
      <c r="S40" s="180"/>
      <c r="T40" s="30"/>
      <c r="U40" s="30"/>
      <c r="V40" s="180"/>
      <c r="W40" s="180"/>
      <c r="X40" s="30"/>
      <c r="Y40" s="30"/>
      <c r="Z40" s="30"/>
      <c r="AA40" s="30"/>
      <c r="AB40" s="30"/>
      <c r="AC40" s="30"/>
      <c r="AD40" s="30"/>
      <c r="AE40" s="180"/>
      <c r="AF40" s="180">
        <v>12.309090909090907</v>
      </c>
      <c r="AG40" s="30"/>
      <c r="AH40" s="30"/>
      <c r="AI40" s="180"/>
      <c r="AJ40" s="30"/>
      <c r="AK40" s="30"/>
      <c r="AL40" s="30"/>
      <c r="AM40" s="30"/>
      <c r="AN40" s="180"/>
      <c r="AO40" s="30"/>
      <c r="AP40" s="180"/>
      <c r="AQ40" s="30" t="s">
        <v>536</v>
      </c>
      <c r="AR40" s="32" t="s">
        <v>390</v>
      </c>
      <c r="AS40" s="32"/>
      <c r="AT40" s="32"/>
      <c r="AU40" s="32"/>
      <c r="AV40" s="32"/>
      <c r="AW40" s="32"/>
      <c r="AX40" s="32"/>
      <c r="AY40" s="32"/>
      <c r="AZ40" s="32" t="s">
        <v>390</v>
      </c>
      <c r="BA40" s="30"/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/>
      <c r="BO40" s="32" t="s">
        <v>390</v>
      </c>
      <c r="BP40" s="32"/>
      <c r="BQ40" s="32"/>
      <c r="BR40" s="32"/>
      <c r="BS40" s="30"/>
      <c r="BT40" s="56"/>
      <c r="BU40" s="32"/>
      <c r="BV40" s="32" t="s">
        <v>390</v>
      </c>
      <c r="BW40" s="30"/>
      <c r="BY40" t="s">
        <v>599</v>
      </c>
      <c r="BZ40" t="s">
        <v>429</v>
      </c>
    </row>
    <row r="41" spans="1:78" x14ac:dyDescent="0.15">
      <c r="A41" s="27"/>
      <c r="B41" s="28">
        <v>42663</v>
      </c>
      <c r="C41" s="29" t="s">
        <v>530</v>
      </c>
      <c r="D41" s="30" t="s">
        <v>44</v>
      </c>
      <c r="E41" s="30"/>
      <c r="F41" s="30" t="s">
        <v>535</v>
      </c>
      <c r="G41" s="31">
        <v>42643</v>
      </c>
      <c r="H41" s="112" t="s">
        <v>387</v>
      </c>
      <c r="I41" s="112" t="s">
        <v>390</v>
      </c>
      <c r="J41" s="32"/>
      <c r="K41" s="178" t="s">
        <v>651</v>
      </c>
      <c r="L41" s="178" t="s">
        <v>652</v>
      </c>
      <c r="M41" s="216">
        <v>118.18181818181817</v>
      </c>
      <c r="N41" s="216">
        <v>18.172727272727268</v>
      </c>
      <c r="O41" s="30"/>
      <c r="P41" s="30"/>
      <c r="Q41" s="180"/>
      <c r="R41" s="30"/>
      <c r="S41" s="180"/>
      <c r="T41" s="30"/>
      <c r="U41" s="30"/>
      <c r="V41" s="180"/>
      <c r="W41" s="180"/>
      <c r="X41" s="30"/>
      <c r="Y41" s="30"/>
      <c r="Z41" s="30"/>
      <c r="AA41" s="30"/>
      <c r="AB41" s="30"/>
      <c r="AC41" s="30"/>
      <c r="AD41" s="30"/>
      <c r="AE41" s="180"/>
      <c r="AF41" s="180">
        <v>16.354545454545452</v>
      </c>
      <c r="AG41" s="30"/>
      <c r="AH41" s="30"/>
      <c r="AI41" s="180"/>
      <c r="AJ41" s="30"/>
      <c r="AK41" s="30"/>
      <c r="AL41" s="30"/>
      <c r="AM41" s="30"/>
      <c r="AN41" s="180"/>
      <c r="AO41" s="30"/>
      <c r="AP41" s="180"/>
      <c r="AQ41" s="30" t="s">
        <v>536</v>
      </c>
      <c r="AR41" s="32" t="s">
        <v>390</v>
      </c>
      <c r="AS41" s="32"/>
      <c r="AT41" s="32"/>
      <c r="AU41" s="112" t="s">
        <v>444</v>
      </c>
      <c r="AV41" s="32">
        <v>6</v>
      </c>
      <c r="AW41" s="32"/>
      <c r="AX41" s="32"/>
      <c r="AY41" s="32"/>
      <c r="AZ41" s="112" t="s">
        <v>390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12</v>
      </c>
      <c r="BM41" s="112" t="s">
        <v>390</v>
      </c>
      <c r="BN41" s="32"/>
      <c r="BO41" s="112" t="s">
        <v>390</v>
      </c>
      <c r="BP41" s="32"/>
      <c r="BQ41" s="32"/>
      <c r="BR41" s="32"/>
      <c r="BS41" s="30"/>
      <c r="BT41" s="56"/>
      <c r="BU41" s="32"/>
      <c r="BV41" s="112" t="s">
        <v>390</v>
      </c>
      <c r="BW41" s="30">
        <v>1</v>
      </c>
      <c r="BY41" t="s">
        <v>655</v>
      </c>
      <c r="BZ41" s="111" t="s">
        <v>469</v>
      </c>
    </row>
    <row r="42" spans="1:78" x14ac:dyDescent="0.15">
      <c r="A42" s="27"/>
      <c r="B42" s="28">
        <v>42663</v>
      </c>
      <c r="C42" s="29" t="s">
        <v>530</v>
      </c>
      <c r="D42" s="30" t="s">
        <v>44</v>
      </c>
      <c r="E42" s="30"/>
      <c r="F42" s="30" t="s">
        <v>535</v>
      </c>
      <c r="G42" s="31">
        <v>42551</v>
      </c>
      <c r="H42" s="112" t="s">
        <v>390</v>
      </c>
      <c r="I42" s="112" t="s">
        <v>507</v>
      </c>
      <c r="J42" s="32"/>
      <c r="K42" s="178" t="s">
        <v>656</v>
      </c>
      <c r="L42" s="178" t="s">
        <v>657</v>
      </c>
      <c r="M42" s="216">
        <v>131.69999999999999</v>
      </c>
      <c r="N42" s="216">
        <v>23.25454545454545</v>
      </c>
      <c r="O42" s="30"/>
      <c r="P42" s="30"/>
      <c r="Q42" s="180"/>
      <c r="R42" s="30"/>
      <c r="S42" s="180"/>
      <c r="T42" s="30"/>
      <c r="U42" s="30"/>
      <c r="V42" s="180"/>
      <c r="W42" s="180"/>
      <c r="X42" s="30"/>
      <c r="Y42" s="30"/>
      <c r="Z42" s="30"/>
      <c r="AA42" s="30"/>
      <c r="AB42" s="30"/>
      <c r="AC42" s="30"/>
      <c r="AD42" s="30"/>
      <c r="AE42" s="180"/>
      <c r="AF42" s="180">
        <v>15.5</v>
      </c>
      <c r="AG42" s="30"/>
      <c r="AH42" s="30"/>
      <c r="AI42" s="180"/>
      <c r="AJ42" s="30"/>
      <c r="AK42" s="30"/>
      <c r="AL42" s="30"/>
      <c r="AM42" s="30"/>
      <c r="AN42" s="180"/>
      <c r="AO42" s="30"/>
      <c r="AP42" s="180"/>
      <c r="AQ42" s="30" t="s">
        <v>536</v>
      </c>
      <c r="AR42" s="112" t="s">
        <v>390</v>
      </c>
      <c r="AS42" s="32"/>
      <c r="AT42" s="32"/>
      <c r="AU42" s="112"/>
      <c r="AV42" s="32"/>
      <c r="AW42" s="32"/>
      <c r="AX42" s="32"/>
      <c r="AY42" s="32"/>
      <c r="AZ42" s="112" t="s">
        <v>390</v>
      </c>
      <c r="BA42" s="30"/>
      <c r="BB42" s="32">
        <v>15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112" t="s">
        <v>390</v>
      </c>
      <c r="BN42" s="32"/>
      <c r="BO42" s="112" t="s">
        <v>390</v>
      </c>
      <c r="BP42" s="32"/>
      <c r="BQ42" s="32"/>
      <c r="BR42" s="32"/>
      <c r="BS42" s="30"/>
      <c r="BT42" s="56"/>
      <c r="BU42" s="32"/>
      <c r="BV42" s="112" t="s">
        <v>390</v>
      </c>
      <c r="BW42" s="30"/>
      <c r="BY42" s="111" t="s">
        <v>659</v>
      </c>
      <c r="BZ42" s="111" t="s">
        <v>469</v>
      </c>
    </row>
    <row r="43" spans="1:78" x14ac:dyDescent="0.15">
      <c r="A43" s="27"/>
      <c r="B43" s="28">
        <v>42663</v>
      </c>
      <c r="C43" s="29" t="s">
        <v>530</v>
      </c>
      <c r="D43" s="30" t="s">
        <v>44</v>
      </c>
      <c r="E43" s="30"/>
      <c r="F43" s="30" t="s">
        <v>535</v>
      </c>
      <c r="G43" s="31">
        <v>42607</v>
      </c>
      <c r="H43" s="112" t="s">
        <v>387</v>
      </c>
      <c r="I43" s="112" t="s">
        <v>390</v>
      </c>
      <c r="J43" s="32"/>
      <c r="K43" s="178" t="s">
        <v>661</v>
      </c>
      <c r="L43" s="178" t="s">
        <v>662</v>
      </c>
      <c r="M43" s="216">
        <v>132.92727272727271</v>
      </c>
      <c r="N43" s="216">
        <v>23.8</v>
      </c>
      <c r="O43" s="30"/>
      <c r="P43" s="30"/>
      <c r="Q43" s="180"/>
      <c r="R43" s="30"/>
      <c r="S43" s="180"/>
      <c r="T43" s="30"/>
      <c r="U43" s="30"/>
      <c r="V43" s="180"/>
      <c r="W43" s="180"/>
      <c r="X43" s="30"/>
      <c r="Y43" s="30"/>
      <c r="Z43" s="30"/>
      <c r="AA43" s="30"/>
      <c r="AB43" s="30"/>
      <c r="AC43" s="30"/>
      <c r="AD43" s="30"/>
      <c r="AE43" s="180"/>
      <c r="AF43" s="180">
        <v>18.14</v>
      </c>
      <c r="AG43" s="30"/>
      <c r="AH43" s="30"/>
      <c r="AI43" s="180"/>
      <c r="AJ43" s="30"/>
      <c r="AK43" s="30"/>
      <c r="AL43" s="30"/>
      <c r="AM43" s="30"/>
      <c r="AN43" s="180"/>
      <c r="AO43" s="30"/>
      <c r="AP43" s="180"/>
      <c r="AQ43" s="30" t="s">
        <v>536</v>
      </c>
      <c r="AR43" s="112" t="s">
        <v>390</v>
      </c>
      <c r="AS43" s="32"/>
      <c r="AT43" s="32"/>
      <c r="AU43" s="112" t="s">
        <v>444</v>
      </c>
      <c r="AV43" s="32">
        <v>6</v>
      </c>
      <c r="AW43" s="32"/>
      <c r="AX43" s="32"/>
      <c r="AY43" s="32"/>
      <c r="AZ43" s="112" t="s">
        <v>534</v>
      </c>
      <c r="BA43" s="30"/>
      <c r="BB43" s="32">
        <v>0</v>
      </c>
      <c r="BC43" s="32">
        <v>18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112" t="s">
        <v>390</v>
      </c>
      <c r="BN43" s="32"/>
      <c r="BO43" s="112" t="s">
        <v>390</v>
      </c>
      <c r="BP43" s="32"/>
      <c r="BQ43" s="32"/>
      <c r="BR43" s="32"/>
      <c r="BS43" s="30"/>
      <c r="BT43" s="56"/>
      <c r="BU43" s="32"/>
      <c r="BV43" s="112" t="s">
        <v>390</v>
      </c>
      <c r="BW43" s="30"/>
      <c r="BX43" s="274" t="s">
        <v>664</v>
      </c>
      <c r="BY43" s="111" t="s">
        <v>665</v>
      </c>
      <c r="BZ43" s="111" t="s">
        <v>469</v>
      </c>
    </row>
    <row r="44" spans="1:78" x14ac:dyDescent="0.15">
      <c r="A44" s="27"/>
      <c r="B44" s="28">
        <v>42663</v>
      </c>
      <c r="C44" s="29" t="s">
        <v>530</v>
      </c>
      <c r="D44" s="30" t="s">
        <v>44</v>
      </c>
      <c r="E44" s="30"/>
      <c r="F44" s="30" t="s">
        <v>535</v>
      </c>
      <c r="G44" s="31">
        <v>42658</v>
      </c>
      <c r="H44" s="112" t="s">
        <v>387</v>
      </c>
      <c r="I44" s="112" t="s">
        <v>390</v>
      </c>
      <c r="J44" s="32"/>
      <c r="K44" s="178" t="s">
        <v>667</v>
      </c>
      <c r="L44" s="178" t="s">
        <v>668</v>
      </c>
      <c r="M44" s="216">
        <v>124.69999999999997</v>
      </c>
      <c r="N44" s="216">
        <v>23.954545454545453</v>
      </c>
      <c r="O44" s="30"/>
      <c r="P44" s="30"/>
      <c r="Q44" s="180"/>
      <c r="R44" s="30"/>
      <c r="S44" s="180"/>
      <c r="T44" s="30"/>
      <c r="U44" s="30"/>
      <c r="V44" s="180"/>
      <c r="W44" s="180"/>
      <c r="X44" s="30"/>
      <c r="Y44" s="30"/>
      <c r="Z44" s="30"/>
      <c r="AA44" s="30"/>
      <c r="AB44" s="30"/>
      <c r="AC44" s="30"/>
      <c r="AD44" s="30"/>
      <c r="AE44" s="180"/>
      <c r="AF44" s="180">
        <v>16.381818181818179</v>
      </c>
      <c r="AG44" s="30"/>
      <c r="AH44" s="30"/>
      <c r="AI44" s="180"/>
      <c r="AJ44" s="30"/>
      <c r="AK44" s="30"/>
      <c r="AL44" s="30"/>
      <c r="AM44" s="30"/>
      <c r="AN44" s="180"/>
      <c r="AO44" s="30"/>
      <c r="AP44" s="180"/>
      <c r="AQ44" s="30" t="s">
        <v>536</v>
      </c>
      <c r="AR44" s="112" t="s">
        <v>390</v>
      </c>
      <c r="AS44" s="32"/>
      <c r="AT44" s="32"/>
      <c r="AU44" s="112" t="s">
        <v>444</v>
      </c>
      <c r="AV44" s="32">
        <v>7</v>
      </c>
      <c r="AW44" s="32"/>
      <c r="AX44" s="32"/>
      <c r="AY44" s="32"/>
      <c r="AZ44" s="112" t="s">
        <v>390</v>
      </c>
      <c r="BA44" s="30"/>
      <c r="BB44" s="32">
        <v>0</v>
      </c>
      <c r="BC44" s="32">
        <v>0</v>
      </c>
      <c r="BD44" s="32">
        <v>0</v>
      </c>
      <c r="BE44" s="32">
        <v>17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112" t="s">
        <v>390</v>
      </c>
      <c r="BN44" s="32"/>
      <c r="BO44" s="112" t="s">
        <v>390</v>
      </c>
      <c r="BP44" s="32"/>
      <c r="BQ44" s="32"/>
      <c r="BR44" s="32"/>
      <c r="BS44" s="30"/>
      <c r="BT44" s="56"/>
      <c r="BU44" s="32"/>
      <c r="BV44" s="112" t="s">
        <v>390</v>
      </c>
      <c r="BW44" s="30">
        <v>1</v>
      </c>
      <c r="BX44" s="275"/>
      <c r="BY44" s="111" t="s">
        <v>670</v>
      </c>
      <c r="BZ44" s="111" t="s">
        <v>469</v>
      </c>
    </row>
    <row r="45" spans="1:78" x14ac:dyDescent="0.15">
      <c r="A45" s="27"/>
      <c r="B45" s="28">
        <v>42663</v>
      </c>
      <c r="C45" s="29" t="s">
        <v>530</v>
      </c>
      <c r="D45" s="30" t="s">
        <v>44</v>
      </c>
      <c r="E45" s="30"/>
      <c r="F45" s="30" t="s">
        <v>535</v>
      </c>
      <c r="G45" s="31">
        <v>42642</v>
      </c>
      <c r="H45" s="112" t="s">
        <v>387</v>
      </c>
      <c r="I45" s="112" t="s">
        <v>390</v>
      </c>
      <c r="J45" s="32"/>
      <c r="K45" s="178" t="s">
        <v>679</v>
      </c>
      <c r="L45" s="178" t="s">
        <v>685</v>
      </c>
      <c r="M45" s="216">
        <v>107.5090909090909</v>
      </c>
      <c r="N45" s="216">
        <v>20</v>
      </c>
      <c r="O45" s="30"/>
      <c r="P45" s="30"/>
      <c r="Q45" s="180"/>
      <c r="R45" s="30"/>
      <c r="S45" s="180"/>
      <c r="T45" s="30"/>
      <c r="U45" s="30"/>
      <c r="V45" s="180"/>
      <c r="W45" s="180"/>
      <c r="X45" s="30"/>
      <c r="Y45" s="30"/>
      <c r="Z45" s="30"/>
      <c r="AA45" s="30"/>
      <c r="AB45" s="30"/>
      <c r="AC45" s="30"/>
      <c r="AD45" s="30"/>
      <c r="AE45" s="180"/>
      <c r="AF45" s="180">
        <v>13.836363636363636</v>
      </c>
      <c r="AG45" s="30"/>
      <c r="AH45" s="30"/>
      <c r="AI45" s="180"/>
      <c r="AJ45" s="30"/>
      <c r="AK45" s="30"/>
      <c r="AL45" s="30"/>
      <c r="AM45" s="30"/>
      <c r="AN45" s="180"/>
      <c r="AO45" s="30"/>
      <c r="AP45" s="180"/>
      <c r="AQ45" s="30" t="s">
        <v>536</v>
      </c>
      <c r="AR45" s="112" t="s">
        <v>390</v>
      </c>
      <c r="AS45" s="32"/>
      <c r="AT45" s="32"/>
      <c r="AU45" s="112" t="s">
        <v>444</v>
      </c>
      <c r="AV45" s="32">
        <v>5</v>
      </c>
      <c r="AW45" s="32"/>
      <c r="AX45" s="32"/>
      <c r="AY45" s="32"/>
      <c r="AZ45" s="112" t="s">
        <v>534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/>
      <c r="BO45" s="112" t="s">
        <v>390</v>
      </c>
      <c r="BP45" s="32"/>
      <c r="BQ45" s="32"/>
      <c r="BR45" s="32"/>
      <c r="BS45" s="30"/>
      <c r="BT45" s="56"/>
      <c r="BU45" s="32"/>
      <c r="BV45" s="112" t="s">
        <v>390</v>
      </c>
      <c r="BW45" s="30">
        <v>1</v>
      </c>
      <c r="BX45" s="275"/>
      <c r="BY45" s="111" t="s">
        <v>686</v>
      </c>
      <c r="BZ45" s="111" t="s">
        <v>469</v>
      </c>
    </row>
    <row r="46" spans="1:78" x14ac:dyDescent="0.15">
      <c r="A46" s="27"/>
      <c r="B46" s="28">
        <v>42663</v>
      </c>
      <c r="C46" s="29" t="s">
        <v>530</v>
      </c>
      <c r="D46" s="30" t="s">
        <v>44</v>
      </c>
      <c r="E46" s="30"/>
      <c r="F46" s="30" t="s">
        <v>535</v>
      </c>
      <c r="G46" s="31">
        <v>42605</v>
      </c>
      <c r="H46" s="112" t="s">
        <v>387</v>
      </c>
      <c r="I46" s="112" t="s">
        <v>390</v>
      </c>
      <c r="J46" s="32"/>
      <c r="K46" s="178" t="s">
        <v>682</v>
      </c>
      <c r="L46" s="178" t="s">
        <v>683</v>
      </c>
      <c r="M46" s="216">
        <v>114.99999999999999</v>
      </c>
      <c r="N46" s="216">
        <v>19.2</v>
      </c>
      <c r="O46" s="30"/>
      <c r="P46" s="30"/>
      <c r="Q46" s="180"/>
      <c r="R46" s="30"/>
      <c r="S46" s="180"/>
      <c r="T46" s="30"/>
      <c r="U46" s="30"/>
      <c r="V46" s="180"/>
      <c r="W46" s="180"/>
      <c r="X46" s="30"/>
      <c r="Y46" s="30"/>
      <c r="Z46" s="30"/>
      <c r="AA46" s="30"/>
      <c r="AB46" s="30"/>
      <c r="AC46" s="30"/>
      <c r="AD46" s="30"/>
      <c r="AE46" s="180"/>
      <c r="AF46" s="180">
        <v>13.4</v>
      </c>
      <c r="AG46" s="30"/>
      <c r="AH46" s="30"/>
      <c r="AI46" s="180"/>
      <c r="AJ46" s="30"/>
      <c r="AK46" s="30"/>
      <c r="AL46" s="30"/>
      <c r="AM46" s="30"/>
      <c r="AN46" s="180"/>
      <c r="AO46" s="30"/>
      <c r="AP46" s="180"/>
      <c r="AQ46" s="30" t="s">
        <v>536</v>
      </c>
      <c r="AR46" s="112" t="s">
        <v>390</v>
      </c>
      <c r="AS46" s="32"/>
      <c r="AT46" s="32"/>
      <c r="AU46" s="112" t="s">
        <v>444</v>
      </c>
      <c r="AV46" s="32">
        <v>6</v>
      </c>
      <c r="AW46" s="32"/>
      <c r="AX46" s="32"/>
      <c r="AY46" s="32"/>
      <c r="AZ46" s="11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112" t="s">
        <v>390</v>
      </c>
      <c r="BN46" s="32"/>
      <c r="BO46" s="112" t="s">
        <v>390</v>
      </c>
      <c r="BP46" s="32"/>
      <c r="BQ46" s="32"/>
      <c r="BR46" s="32"/>
      <c r="BS46" s="30"/>
      <c r="BT46" s="56"/>
      <c r="BU46" s="32"/>
      <c r="BV46" s="112" t="s">
        <v>390</v>
      </c>
      <c r="BW46" s="30">
        <v>1</v>
      </c>
      <c r="BX46" s="275"/>
      <c r="BY46" s="111" t="s">
        <v>687</v>
      </c>
      <c r="BZ46" s="111" t="s">
        <v>469</v>
      </c>
    </row>
    <row r="47" spans="1:78" x14ac:dyDescent="0.15">
      <c r="A47" s="27">
        <v>4233</v>
      </c>
      <c r="B47" s="28">
        <v>42656</v>
      </c>
      <c r="C47" s="29" t="s">
        <v>530</v>
      </c>
      <c r="D47" s="30" t="s">
        <v>44</v>
      </c>
      <c r="E47" s="30"/>
      <c r="F47" s="30" t="s">
        <v>220</v>
      </c>
      <c r="G47" s="31">
        <v>42564</v>
      </c>
      <c r="H47" s="32" t="s">
        <v>387</v>
      </c>
      <c r="I47" s="32" t="s">
        <v>390</v>
      </c>
      <c r="J47" s="32"/>
      <c r="K47" s="30" t="s">
        <v>298</v>
      </c>
      <c r="L47" s="30" t="s">
        <v>540</v>
      </c>
      <c r="M47" s="216">
        <v>111.87272727272726</v>
      </c>
      <c r="N47" s="180">
        <v>22.518181818181816</v>
      </c>
      <c r="O47" s="30"/>
      <c r="P47" s="30"/>
      <c r="Q47" s="180"/>
      <c r="R47" s="30"/>
      <c r="S47" s="180"/>
      <c r="T47" s="30"/>
      <c r="U47" s="30"/>
      <c r="V47" s="180"/>
      <c r="W47" s="180">
        <v>17.872727272727271</v>
      </c>
      <c r="X47" s="30"/>
      <c r="Y47" s="30"/>
      <c r="Z47" s="30"/>
      <c r="AA47" s="30"/>
      <c r="AB47" s="30"/>
      <c r="AC47" s="30"/>
      <c r="AD47" s="30"/>
      <c r="AE47" s="180"/>
      <c r="AF47" s="180"/>
      <c r="AG47" s="30"/>
      <c r="AH47" s="30"/>
      <c r="AI47" s="180"/>
      <c r="AJ47" s="30"/>
      <c r="AK47" s="30"/>
      <c r="AL47" s="30"/>
      <c r="AM47" s="30"/>
      <c r="AN47" s="180"/>
      <c r="AO47" s="30"/>
      <c r="AP47" s="180"/>
      <c r="AQ47" s="30" t="s">
        <v>565</v>
      </c>
      <c r="AR47" s="32" t="s">
        <v>390</v>
      </c>
      <c r="AS47" s="32"/>
      <c r="AT47" s="32"/>
      <c r="AU47" s="32" t="s">
        <v>444</v>
      </c>
      <c r="AV47" s="32">
        <v>8</v>
      </c>
      <c r="AW47" s="32"/>
      <c r="AX47" s="32"/>
      <c r="AY47" s="32"/>
      <c r="AZ47" s="32" t="s">
        <v>534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32" t="s">
        <v>390</v>
      </c>
      <c r="BN47" s="32">
        <v>12</v>
      </c>
      <c r="BO47" s="32" t="s">
        <v>390</v>
      </c>
      <c r="BP47" s="32"/>
      <c r="BQ47" s="32">
        <v>12</v>
      </c>
      <c r="BR47" s="32"/>
      <c r="BS47" s="56"/>
      <c r="BT47" s="56"/>
      <c r="BU47" s="56"/>
      <c r="BV47" s="32" t="s">
        <v>390</v>
      </c>
      <c r="BW47" s="30"/>
      <c r="BX47" s="111"/>
      <c r="BY47" t="s">
        <v>639</v>
      </c>
      <c r="BZ47" t="s">
        <v>429</v>
      </c>
    </row>
    <row r="48" spans="1:78" x14ac:dyDescent="0.15">
      <c r="A48" s="27"/>
      <c r="B48" s="28">
        <v>42656</v>
      </c>
      <c r="C48" s="29" t="s">
        <v>530</v>
      </c>
      <c r="D48" s="30" t="s">
        <v>44</v>
      </c>
      <c r="E48" s="30"/>
      <c r="F48" s="30" t="s">
        <v>220</v>
      </c>
      <c r="G48" s="31">
        <v>42551</v>
      </c>
      <c r="H48" s="32" t="s">
        <v>387</v>
      </c>
      <c r="I48" s="32" t="s">
        <v>390</v>
      </c>
      <c r="J48" s="32"/>
      <c r="K48" s="30" t="s">
        <v>299</v>
      </c>
      <c r="L48" s="178" t="s">
        <v>610</v>
      </c>
      <c r="M48" s="180">
        <v>132.52727272727273</v>
      </c>
      <c r="N48" s="180">
        <v>22.599999999999998</v>
      </c>
      <c r="O48" s="30"/>
      <c r="P48" s="30"/>
      <c r="Q48" s="180"/>
      <c r="R48" s="30"/>
      <c r="S48" s="180"/>
      <c r="T48" s="30"/>
      <c r="U48" s="30"/>
      <c r="V48" s="180"/>
      <c r="W48" s="180">
        <v>21.281818181818181</v>
      </c>
      <c r="X48" s="30"/>
      <c r="Y48" s="30"/>
      <c r="Z48" s="30"/>
      <c r="AA48" s="30"/>
      <c r="AB48" s="30"/>
      <c r="AC48" s="30"/>
      <c r="AD48" s="30"/>
      <c r="AE48" s="180"/>
      <c r="AF48" s="180"/>
      <c r="AG48" s="30"/>
      <c r="AH48" s="30"/>
      <c r="AI48" s="180"/>
      <c r="AJ48" s="30"/>
      <c r="AK48" s="30"/>
      <c r="AL48" s="30"/>
      <c r="AM48" s="30"/>
      <c r="AN48" s="180"/>
      <c r="AO48" s="30"/>
      <c r="AP48" s="180"/>
      <c r="AQ48" s="30" t="s">
        <v>565</v>
      </c>
      <c r="AR48" s="32" t="s">
        <v>390</v>
      </c>
      <c r="AS48" s="32"/>
      <c r="AT48" s="32"/>
      <c r="AU48" s="32" t="s">
        <v>444</v>
      </c>
      <c r="AV48" s="32">
        <v>8</v>
      </c>
      <c r="AW48" s="32"/>
      <c r="AX48" s="32"/>
      <c r="AY48" s="32"/>
      <c r="AZ48" s="3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32" t="s">
        <v>390</v>
      </c>
      <c r="BN48" s="32"/>
      <c r="BO48" s="32" t="s">
        <v>390</v>
      </c>
      <c r="BP48" s="32"/>
      <c r="BQ48" s="32"/>
      <c r="BR48" s="32"/>
      <c r="BS48" s="30"/>
      <c r="BT48" s="30"/>
      <c r="BU48" s="32"/>
      <c r="BV48" s="32" t="s">
        <v>390</v>
      </c>
      <c r="BW48" s="30">
        <v>1</v>
      </c>
      <c r="BX48" s="111"/>
      <c r="BY48" t="s">
        <v>640</v>
      </c>
      <c r="BZ48" t="s">
        <v>429</v>
      </c>
    </row>
    <row r="49" spans="1:78" x14ac:dyDescent="0.15">
      <c r="A49" s="27">
        <v>5780</v>
      </c>
      <c r="B49" s="28">
        <v>42657</v>
      </c>
      <c r="C49" s="29" t="s">
        <v>530</v>
      </c>
      <c r="D49" s="30" t="s">
        <v>44</v>
      </c>
      <c r="E49" s="30"/>
      <c r="F49" s="30" t="s">
        <v>220</v>
      </c>
      <c r="G49" s="31">
        <v>42643</v>
      </c>
      <c r="H49" s="32" t="s">
        <v>387</v>
      </c>
      <c r="I49" s="32" t="s">
        <v>390</v>
      </c>
      <c r="J49" s="32"/>
      <c r="K49" s="30" t="s">
        <v>300</v>
      </c>
      <c r="L49" s="30" t="s">
        <v>545</v>
      </c>
      <c r="M49" s="180">
        <v>129.49999999999997</v>
      </c>
      <c r="N49" s="180">
        <v>25.4</v>
      </c>
      <c r="O49" s="30"/>
      <c r="P49" s="30"/>
      <c r="Q49" s="180"/>
      <c r="R49" s="30"/>
      <c r="S49" s="180"/>
      <c r="T49" s="30"/>
      <c r="U49" s="30"/>
      <c r="V49" s="180"/>
      <c r="W49" s="180">
        <v>21.25454545454545</v>
      </c>
      <c r="X49" s="30"/>
      <c r="Y49" s="30"/>
      <c r="Z49" s="30"/>
      <c r="AA49" s="30"/>
      <c r="AB49" s="30"/>
      <c r="AC49" s="30"/>
      <c r="AD49" s="30"/>
      <c r="AE49" s="180"/>
      <c r="AF49" s="180"/>
      <c r="AG49" s="30"/>
      <c r="AH49" s="30"/>
      <c r="AI49" s="180"/>
      <c r="AJ49" s="30"/>
      <c r="AK49" s="30"/>
      <c r="AL49" s="30"/>
      <c r="AM49" s="30"/>
      <c r="AN49" s="180"/>
      <c r="AO49" s="30"/>
      <c r="AP49" s="18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10.199999999999999</v>
      </c>
      <c r="AW49" s="32"/>
      <c r="AX49" s="32"/>
      <c r="AY49" s="32"/>
      <c r="AZ49" s="32" t="s">
        <v>534</v>
      </c>
      <c r="BA49" s="30"/>
      <c r="BB49" s="32">
        <v>0</v>
      </c>
      <c r="BC49" s="32">
        <v>0</v>
      </c>
      <c r="BD49" s="32">
        <v>7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32" t="s">
        <v>390</v>
      </c>
      <c r="BN49" s="32"/>
      <c r="BO49" s="32" t="s">
        <v>390</v>
      </c>
      <c r="BP49" s="32"/>
      <c r="BQ49" s="32"/>
      <c r="BR49" s="32"/>
      <c r="BS49" s="30"/>
      <c r="BT49" s="30"/>
      <c r="BU49" s="32"/>
      <c r="BV49" s="32" t="s">
        <v>390</v>
      </c>
      <c r="BW49" s="30"/>
      <c r="BX49" s="111"/>
      <c r="BY49" t="s">
        <v>641</v>
      </c>
      <c r="BZ49" t="s">
        <v>432</v>
      </c>
    </row>
    <row r="50" spans="1:78" x14ac:dyDescent="0.15">
      <c r="A50" s="27">
        <v>5260</v>
      </c>
      <c r="B50" s="28">
        <v>42657</v>
      </c>
      <c r="C50" s="29" t="s">
        <v>530</v>
      </c>
      <c r="D50" s="30" t="s">
        <v>44</v>
      </c>
      <c r="E50" s="30"/>
      <c r="F50" s="30" t="s">
        <v>220</v>
      </c>
      <c r="G50" s="31">
        <v>42577</v>
      </c>
      <c r="H50" s="32" t="s">
        <v>387</v>
      </c>
      <c r="I50" s="32" t="s">
        <v>390</v>
      </c>
      <c r="J50" s="32"/>
      <c r="K50" s="30" t="s">
        <v>301</v>
      </c>
      <c r="L50" s="30" t="s">
        <v>547</v>
      </c>
      <c r="M50" s="180">
        <v>120.99999999999999</v>
      </c>
      <c r="N50" s="180">
        <v>25.309090909090909</v>
      </c>
      <c r="O50" s="30"/>
      <c r="P50" s="30"/>
      <c r="Q50" s="180"/>
      <c r="R50" s="30"/>
      <c r="S50" s="180"/>
      <c r="T50" s="30"/>
      <c r="U50" s="30"/>
      <c r="V50" s="180"/>
      <c r="W50" s="180">
        <v>20.854545454545455</v>
      </c>
      <c r="X50" s="30"/>
      <c r="Y50" s="30"/>
      <c r="Z50" s="30"/>
      <c r="AA50" s="30"/>
      <c r="AB50" s="30"/>
      <c r="AC50" s="30"/>
      <c r="AD50" s="30"/>
      <c r="AE50" s="180"/>
      <c r="AF50" s="180"/>
      <c r="AG50" s="30"/>
      <c r="AH50" s="30"/>
      <c r="AI50" s="180"/>
      <c r="AJ50" s="30"/>
      <c r="AK50" s="30"/>
      <c r="AL50" s="30"/>
      <c r="AM50" s="30"/>
      <c r="AN50" s="180"/>
      <c r="AO50" s="30"/>
      <c r="AP50" s="180"/>
      <c r="AQ50" s="30" t="s">
        <v>565</v>
      </c>
      <c r="AR50" s="32" t="s">
        <v>390</v>
      </c>
      <c r="AS50" s="32"/>
      <c r="AT50" s="32"/>
      <c r="AU50" s="32" t="s">
        <v>444</v>
      </c>
      <c r="AV50" s="32">
        <v>12.65</v>
      </c>
      <c r="AW50" s="32"/>
      <c r="AX50" s="32"/>
      <c r="AY50" s="32"/>
      <c r="AZ50" s="32" t="s">
        <v>534</v>
      </c>
      <c r="BA50" s="30"/>
      <c r="BB50" s="32">
        <v>13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>
        <v>12</v>
      </c>
      <c r="BO50" s="32" t="s">
        <v>390</v>
      </c>
      <c r="BP50" s="32"/>
      <c r="BQ50" s="32"/>
      <c r="BR50" s="32"/>
      <c r="BS50" s="30"/>
      <c r="BT50" s="30"/>
      <c r="BU50" s="32"/>
      <c r="BV50" s="32" t="s">
        <v>390</v>
      </c>
      <c r="BW50" s="30"/>
      <c r="BX50" s="111"/>
      <c r="BY50" t="s">
        <v>642</v>
      </c>
      <c r="BZ50" t="s">
        <v>432</v>
      </c>
    </row>
    <row r="51" spans="1:78" x14ac:dyDescent="0.15">
      <c r="A51" s="27">
        <v>5422</v>
      </c>
      <c r="B51" s="28">
        <v>42657</v>
      </c>
      <c r="C51" s="29" t="s">
        <v>530</v>
      </c>
      <c r="D51" s="30" t="s">
        <v>44</v>
      </c>
      <c r="E51" s="30"/>
      <c r="F51" s="30" t="s">
        <v>220</v>
      </c>
      <c r="G51" s="31">
        <v>42551</v>
      </c>
      <c r="H51" s="32" t="s">
        <v>387</v>
      </c>
      <c r="I51" s="32" t="s">
        <v>390</v>
      </c>
      <c r="J51" s="32"/>
      <c r="K51" s="30" t="s">
        <v>302</v>
      </c>
      <c r="L51" s="30" t="s">
        <v>548</v>
      </c>
      <c r="M51" s="180">
        <v>121.98181818181818</v>
      </c>
      <c r="N51" s="180">
        <v>25.336363636363636</v>
      </c>
      <c r="O51" s="30"/>
      <c r="P51" s="30"/>
      <c r="Q51" s="180"/>
      <c r="R51" s="30"/>
      <c r="S51" s="180"/>
      <c r="T51" s="30"/>
      <c r="U51" s="30"/>
      <c r="V51" s="180"/>
      <c r="W51" s="180">
        <v>22.16363636363636</v>
      </c>
      <c r="X51" s="30"/>
      <c r="Y51" s="30"/>
      <c r="Z51" s="30"/>
      <c r="AA51" s="30"/>
      <c r="AB51" s="30"/>
      <c r="AC51" s="30"/>
      <c r="AD51" s="30"/>
      <c r="AE51" s="180"/>
      <c r="AF51" s="180"/>
      <c r="AG51" s="30"/>
      <c r="AH51" s="30"/>
      <c r="AI51" s="180"/>
      <c r="AJ51" s="30"/>
      <c r="AK51" s="30"/>
      <c r="AL51" s="30"/>
      <c r="AM51" s="30"/>
      <c r="AN51" s="180"/>
      <c r="AO51" s="30"/>
      <c r="AP51" s="18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6</v>
      </c>
      <c r="AW51" s="32"/>
      <c r="AX51" s="32"/>
      <c r="AY51" s="32"/>
      <c r="AZ51" s="32" t="s">
        <v>534</v>
      </c>
      <c r="BA51" s="30"/>
      <c r="BB51" s="32">
        <v>12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>
        <v>12</v>
      </c>
      <c r="BO51" s="32" t="s">
        <v>390</v>
      </c>
      <c r="BP51" s="32"/>
      <c r="BQ51" s="32"/>
      <c r="BR51" s="32"/>
      <c r="BS51" s="30"/>
      <c r="BT51" s="30"/>
      <c r="BU51" s="32"/>
      <c r="BV51" s="32" t="s">
        <v>390</v>
      </c>
      <c r="BW51" s="56"/>
      <c r="BX51" s="111"/>
      <c r="BY51" t="s">
        <v>643</v>
      </c>
      <c r="BZ51" t="s">
        <v>429</v>
      </c>
    </row>
    <row r="52" spans="1:78" x14ac:dyDescent="0.15">
      <c r="A52" s="27"/>
      <c r="B52" s="28">
        <v>42657</v>
      </c>
      <c r="C52" s="29" t="s">
        <v>530</v>
      </c>
      <c r="D52" s="30" t="s">
        <v>44</v>
      </c>
      <c r="E52" s="30"/>
      <c r="F52" s="30" t="s">
        <v>220</v>
      </c>
      <c r="G52" s="31">
        <v>42564</v>
      </c>
      <c r="H52" s="32" t="s">
        <v>387</v>
      </c>
      <c r="I52" s="32" t="s">
        <v>390</v>
      </c>
      <c r="J52" s="32"/>
      <c r="K52" s="30" t="s">
        <v>303</v>
      </c>
      <c r="L52" s="30" t="s">
        <v>615</v>
      </c>
      <c r="M52" s="180">
        <v>114.52727272727272</v>
      </c>
      <c r="N52" s="180">
        <v>23.054545454545451</v>
      </c>
      <c r="O52" s="30"/>
      <c r="P52" s="30"/>
      <c r="Q52" s="180"/>
      <c r="R52" s="30"/>
      <c r="S52" s="180"/>
      <c r="T52" s="30"/>
      <c r="U52" s="30"/>
      <c r="V52" s="180"/>
      <c r="W52" s="180">
        <v>18.299999999999997</v>
      </c>
      <c r="X52" s="30"/>
      <c r="Y52" s="30"/>
      <c r="Z52" s="30"/>
      <c r="AA52" s="30"/>
      <c r="AB52" s="30"/>
      <c r="AC52" s="30"/>
      <c r="AD52" s="30"/>
      <c r="AE52" s="180"/>
      <c r="AF52" s="180"/>
      <c r="AG52" s="30"/>
      <c r="AH52" s="30"/>
      <c r="AI52" s="180"/>
      <c r="AJ52" s="30"/>
      <c r="AK52" s="30"/>
      <c r="AL52" s="30"/>
      <c r="AM52" s="30"/>
      <c r="AN52" s="180"/>
      <c r="AO52" s="30"/>
      <c r="AP52" s="18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534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>
        <v>12</v>
      </c>
      <c r="BO52" s="32" t="s">
        <v>390</v>
      </c>
      <c r="BP52" s="32"/>
      <c r="BQ52" s="32"/>
      <c r="BR52" s="32"/>
      <c r="BS52" s="56"/>
      <c r="BT52" s="56"/>
      <c r="BU52" s="32"/>
      <c r="BV52" s="32" t="s">
        <v>390</v>
      </c>
      <c r="BW52" s="30"/>
      <c r="BY52" t="s">
        <v>644</v>
      </c>
      <c r="BZ52" t="s">
        <v>469</v>
      </c>
    </row>
    <row r="53" spans="1:78" x14ac:dyDescent="0.15">
      <c r="A53" s="27">
        <v>5615</v>
      </c>
      <c r="B53" s="28">
        <v>42657</v>
      </c>
      <c r="C53" s="29" t="s">
        <v>530</v>
      </c>
      <c r="D53" s="30" t="s">
        <v>44</v>
      </c>
      <c r="E53" s="30"/>
      <c r="F53" s="30" t="s">
        <v>220</v>
      </c>
      <c r="G53" s="31">
        <v>42551</v>
      </c>
      <c r="H53" s="32" t="s">
        <v>387</v>
      </c>
      <c r="I53" s="32" t="s">
        <v>390</v>
      </c>
      <c r="J53" s="32"/>
      <c r="K53" s="30" t="s">
        <v>48</v>
      </c>
      <c r="L53" s="178" t="s">
        <v>550</v>
      </c>
      <c r="M53" s="180">
        <v>144.79999999999998</v>
      </c>
      <c r="N53" s="180">
        <v>23.209090909090907</v>
      </c>
      <c r="O53" s="30"/>
      <c r="P53" s="30"/>
      <c r="Q53" s="180"/>
      <c r="R53" s="30"/>
      <c r="S53" s="180"/>
      <c r="T53" s="30"/>
      <c r="U53" s="30"/>
      <c r="V53" s="180"/>
      <c r="W53" s="180">
        <v>17.18181818181818</v>
      </c>
      <c r="X53" s="180"/>
      <c r="Y53" s="180"/>
      <c r="Z53" s="180"/>
      <c r="AA53" s="180"/>
      <c r="AB53" s="180"/>
      <c r="AC53" s="180"/>
      <c r="AD53" s="180"/>
      <c r="AE53" s="180"/>
      <c r="AF53" s="180"/>
      <c r="AG53" s="30"/>
      <c r="AH53" s="30"/>
      <c r="AI53" s="180"/>
      <c r="AJ53" s="30"/>
      <c r="AK53" s="30"/>
      <c r="AL53" s="30"/>
      <c r="AM53" s="30"/>
      <c r="AN53" s="180"/>
      <c r="AO53" s="30"/>
      <c r="AP53" s="180"/>
      <c r="AQ53" s="30" t="s">
        <v>565</v>
      </c>
      <c r="AR53" s="32" t="s">
        <v>390</v>
      </c>
      <c r="AS53" s="32"/>
      <c r="AT53" s="32"/>
      <c r="AU53" s="32" t="s">
        <v>444</v>
      </c>
      <c r="AV53" s="32">
        <v>6</v>
      </c>
      <c r="AW53" s="32"/>
      <c r="AX53" s="32"/>
      <c r="AY53" s="32"/>
      <c r="AZ53" s="32" t="s">
        <v>534</v>
      </c>
      <c r="BA53" s="30"/>
      <c r="BB53" s="32">
        <v>0</v>
      </c>
      <c r="BC53" s="32">
        <v>0</v>
      </c>
      <c r="BD53" s="32">
        <v>6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32"/>
      <c r="BQ53" s="32"/>
      <c r="BR53" s="32"/>
      <c r="BS53" s="56"/>
      <c r="BT53" s="56"/>
      <c r="BU53" s="32"/>
      <c r="BV53" s="32" t="s">
        <v>390</v>
      </c>
      <c r="BW53" s="178">
        <v>1</v>
      </c>
      <c r="BY53" t="s">
        <v>583</v>
      </c>
      <c r="BZ53" t="s">
        <v>429</v>
      </c>
    </row>
    <row r="54" spans="1:78" x14ac:dyDescent="0.15">
      <c r="A54" s="27">
        <v>4118</v>
      </c>
      <c r="B54" s="28">
        <v>42657</v>
      </c>
      <c r="C54" s="29" t="s">
        <v>530</v>
      </c>
      <c r="D54" s="30" t="s">
        <v>44</v>
      </c>
      <c r="E54" s="30"/>
      <c r="F54" s="30" t="s">
        <v>220</v>
      </c>
      <c r="G54" s="58">
        <v>42614</v>
      </c>
      <c r="H54" s="32" t="s">
        <v>387</v>
      </c>
      <c r="I54" s="32" t="s">
        <v>390</v>
      </c>
      <c r="J54" s="32"/>
      <c r="K54" s="30" t="s">
        <v>49</v>
      </c>
      <c r="L54" s="30" t="s">
        <v>472</v>
      </c>
      <c r="M54" s="216">
        <v>88.181818181818173</v>
      </c>
      <c r="N54" s="180">
        <v>21.818181818181817</v>
      </c>
      <c r="O54" s="30"/>
      <c r="P54" s="30"/>
      <c r="Q54" s="180"/>
      <c r="R54" s="30"/>
      <c r="S54" s="180"/>
      <c r="T54" s="30"/>
      <c r="U54" s="30"/>
      <c r="V54" s="180"/>
      <c r="W54" s="180">
        <v>17.281818181818181</v>
      </c>
      <c r="X54" s="30"/>
      <c r="Y54" s="30"/>
      <c r="Z54" s="30"/>
      <c r="AA54" s="30"/>
      <c r="AB54" s="30"/>
      <c r="AC54" s="30"/>
      <c r="AD54" s="30"/>
      <c r="AE54" s="180"/>
      <c r="AF54" s="180"/>
      <c r="AG54" s="30"/>
      <c r="AH54" s="30"/>
      <c r="AI54" s="180"/>
      <c r="AJ54" s="30"/>
      <c r="AK54" s="30"/>
      <c r="AL54" s="30"/>
      <c r="AM54" s="30"/>
      <c r="AN54" s="180"/>
      <c r="AO54" s="30"/>
      <c r="AP54" s="180"/>
      <c r="AQ54" s="30" t="s">
        <v>565</v>
      </c>
      <c r="AR54" s="32" t="s">
        <v>390</v>
      </c>
      <c r="AS54" s="32"/>
      <c r="AT54" s="32"/>
      <c r="AU54" s="32" t="s">
        <v>444</v>
      </c>
      <c r="AV54" s="32">
        <v>16</v>
      </c>
      <c r="AW54" s="32"/>
      <c r="AX54" s="32"/>
      <c r="AY54" s="32"/>
      <c r="AZ54" s="32" t="s">
        <v>534</v>
      </c>
      <c r="BA54" s="30"/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/>
      <c r="BM54" s="32" t="s">
        <v>390</v>
      </c>
      <c r="BN54" s="32"/>
      <c r="BO54" s="32" t="s">
        <v>390</v>
      </c>
      <c r="BP54" s="222">
        <v>218.07272727272721</v>
      </c>
      <c r="BQ54" s="32"/>
      <c r="BR54" s="177">
        <v>42915</v>
      </c>
      <c r="BS54" s="56"/>
      <c r="BT54" s="56"/>
      <c r="BU54" s="56"/>
      <c r="BV54" s="32" t="s">
        <v>390</v>
      </c>
      <c r="BW54" s="178"/>
      <c r="BX54" t="s">
        <v>616</v>
      </c>
      <c r="BY54" t="s">
        <v>645</v>
      </c>
      <c r="BZ54" t="s">
        <v>429</v>
      </c>
    </row>
    <row r="55" spans="1:78" x14ac:dyDescent="0.15">
      <c r="A55" s="27"/>
      <c r="B55" s="28">
        <v>42657</v>
      </c>
      <c r="C55" s="29" t="s">
        <v>530</v>
      </c>
      <c r="D55" s="30" t="s">
        <v>44</v>
      </c>
      <c r="E55" s="30"/>
      <c r="F55" s="30" t="s">
        <v>220</v>
      </c>
      <c r="G55" s="31">
        <v>42592</v>
      </c>
      <c r="H55" s="32" t="s">
        <v>387</v>
      </c>
      <c r="I55" s="32" t="s">
        <v>390</v>
      </c>
      <c r="J55" s="32"/>
      <c r="K55" s="30" t="s">
        <v>51</v>
      </c>
      <c r="L55" s="30" t="s">
        <v>618</v>
      </c>
      <c r="M55" s="216">
        <v>121.99999999999999</v>
      </c>
      <c r="N55" s="216">
        <v>25.799999999999997</v>
      </c>
      <c r="O55" s="30"/>
      <c r="P55" s="30"/>
      <c r="Q55" s="180"/>
      <c r="R55" s="30"/>
      <c r="S55" s="180"/>
      <c r="T55" s="30"/>
      <c r="U55" s="30"/>
      <c r="V55" s="180"/>
      <c r="W55" s="180">
        <v>21</v>
      </c>
      <c r="X55" s="30"/>
      <c r="Y55" s="30"/>
      <c r="Z55" s="30"/>
      <c r="AA55" s="30"/>
      <c r="AB55" s="30"/>
      <c r="AC55" s="30"/>
      <c r="AD55" s="30"/>
      <c r="AE55" s="180"/>
      <c r="AF55" s="180"/>
      <c r="AG55" s="30"/>
      <c r="AH55" s="30"/>
      <c r="AI55" s="180"/>
      <c r="AJ55" s="30"/>
      <c r="AK55" s="30"/>
      <c r="AL55" s="30"/>
      <c r="AM55" s="30"/>
      <c r="AN55" s="180"/>
      <c r="AO55" s="30"/>
      <c r="AP55" s="180"/>
      <c r="AQ55" s="30" t="s">
        <v>565</v>
      </c>
      <c r="AR55" s="32" t="s">
        <v>390</v>
      </c>
      <c r="AS55" s="32"/>
      <c r="AT55" s="32"/>
      <c r="AU55" s="32" t="s">
        <v>444</v>
      </c>
      <c r="AV55" s="32">
        <v>10</v>
      </c>
      <c r="AW55" s="32"/>
      <c r="AX55" s="32"/>
      <c r="AY55" s="32"/>
      <c r="AZ55" s="32" t="s">
        <v>390</v>
      </c>
      <c r="BA55" s="30"/>
      <c r="BB55" s="32">
        <v>18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/>
      <c r="BM55" s="32" t="s">
        <v>390</v>
      </c>
      <c r="BN55" s="32"/>
      <c r="BO55" s="32" t="s">
        <v>390</v>
      </c>
      <c r="BP55" s="32"/>
      <c r="BQ55" s="32"/>
      <c r="BR55" s="32"/>
      <c r="BS55" s="56"/>
      <c r="BT55" s="56"/>
      <c r="BU55" s="56"/>
      <c r="BV55" s="32" t="s">
        <v>390</v>
      </c>
      <c r="BW55" s="178"/>
      <c r="BX55" s="111"/>
      <c r="BY55" t="s">
        <v>646</v>
      </c>
      <c r="BZ55" t="s">
        <v>432</v>
      </c>
    </row>
    <row r="56" spans="1:78" x14ac:dyDescent="0.15">
      <c r="A56" s="27">
        <v>6417</v>
      </c>
      <c r="B56" s="28">
        <v>42656</v>
      </c>
      <c r="C56" s="29" t="s">
        <v>530</v>
      </c>
      <c r="D56" s="30" t="s">
        <v>44</v>
      </c>
      <c r="E56" s="30"/>
      <c r="F56" s="30" t="s">
        <v>220</v>
      </c>
      <c r="G56" s="58">
        <v>42647</v>
      </c>
      <c r="H56" s="32" t="s">
        <v>390</v>
      </c>
      <c r="I56" s="32" t="s">
        <v>507</v>
      </c>
      <c r="J56" s="32"/>
      <c r="K56" s="30" t="s">
        <v>423</v>
      </c>
      <c r="L56" s="30" t="s">
        <v>620</v>
      </c>
      <c r="M56" s="180">
        <v>129</v>
      </c>
      <c r="N56" s="180">
        <v>22.118181818181814</v>
      </c>
      <c r="O56" s="30"/>
      <c r="P56" s="30"/>
      <c r="Q56" s="180"/>
      <c r="R56" s="30"/>
      <c r="S56" s="180"/>
      <c r="T56" s="30"/>
      <c r="U56" s="30"/>
      <c r="V56" s="180"/>
      <c r="W56" s="180">
        <v>17.972727272727273</v>
      </c>
      <c r="X56" s="30"/>
      <c r="Y56" s="30"/>
      <c r="Z56" s="30"/>
      <c r="AA56" s="30"/>
      <c r="AB56" s="30"/>
      <c r="AC56" s="30"/>
      <c r="AD56" s="30"/>
      <c r="AE56" s="180"/>
      <c r="AF56" s="222"/>
      <c r="AG56" s="30"/>
      <c r="AH56" s="30"/>
      <c r="AI56" s="180"/>
      <c r="AJ56" s="30"/>
      <c r="AK56" s="30"/>
      <c r="AL56" s="30"/>
      <c r="AM56" s="30"/>
      <c r="AN56" s="180"/>
      <c r="AO56" s="30"/>
      <c r="AP56" s="180"/>
      <c r="AQ56" s="30" t="s">
        <v>565</v>
      </c>
      <c r="AR56" s="32" t="s">
        <v>390</v>
      </c>
      <c r="AS56" s="32"/>
      <c r="AT56" s="32"/>
      <c r="AU56" s="32"/>
      <c r="AV56" s="32"/>
      <c r="AW56" s="32"/>
      <c r="AX56" s="32"/>
      <c r="AY56" s="32"/>
      <c r="AZ56" s="32" t="s">
        <v>390</v>
      </c>
      <c r="BA56" s="30"/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/>
      <c r="BM56" s="32" t="s">
        <v>390</v>
      </c>
      <c r="BN56" s="32"/>
      <c r="BO56" s="32" t="s">
        <v>390</v>
      </c>
      <c r="BP56" s="32"/>
      <c r="BQ56" s="32"/>
      <c r="BR56" s="32"/>
      <c r="BS56" s="56"/>
      <c r="BT56" s="56"/>
      <c r="BU56" s="32"/>
      <c r="BV56" s="32" t="s">
        <v>390</v>
      </c>
      <c r="BW56" s="30">
        <v>1</v>
      </c>
      <c r="BY56" t="s">
        <v>647</v>
      </c>
      <c r="BZ56" t="s">
        <v>432</v>
      </c>
    </row>
    <row r="57" spans="1:78" x14ac:dyDescent="0.15">
      <c r="A57" s="27"/>
      <c r="B57" s="28">
        <v>42656</v>
      </c>
      <c r="C57" s="29" t="s">
        <v>530</v>
      </c>
      <c r="D57" s="30" t="s">
        <v>44</v>
      </c>
      <c r="E57" s="30"/>
      <c r="F57" s="30" t="s">
        <v>220</v>
      </c>
      <c r="G57" s="58">
        <v>42626</v>
      </c>
      <c r="H57" s="32" t="s">
        <v>387</v>
      </c>
      <c r="I57" s="32" t="s">
        <v>390</v>
      </c>
      <c r="J57" s="32"/>
      <c r="K57" s="30" t="s">
        <v>425</v>
      </c>
      <c r="L57" s="30" t="s">
        <v>622</v>
      </c>
      <c r="M57" s="180">
        <v>149</v>
      </c>
      <c r="N57" s="180">
        <v>23.881818181818179</v>
      </c>
      <c r="O57" s="30"/>
      <c r="P57" s="30"/>
      <c r="Q57" s="180"/>
      <c r="R57" s="30"/>
      <c r="S57" s="180"/>
      <c r="T57" s="30"/>
      <c r="U57" s="30"/>
      <c r="V57" s="180"/>
      <c r="W57" s="180">
        <v>20.281818181818178</v>
      </c>
      <c r="X57" s="30"/>
      <c r="Y57" s="30"/>
      <c r="Z57" s="30"/>
      <c r="AA57" s="30"/>
      <c r="AB57" s="30"/>
      <c r="AC57" s="30"/>
      <c r="AD57" s="30"/>
      <c r="AE57" s="180"/>
      <c r="AF57" s="180"/>
      <c r="AG57" s="30"/>
      <c r="AH57" s="30"/>
      <c r="AI57" s="180"/>
      <c r="AJ57" s="30"/>
      <c r="AK57" s="30"/>
      <c r="AL57" s="30"/>
      <c r="AM57" s="30"/>
      <c r="AN57" s="180"/>
      <c r="AO57" s="30"/>
      <c r="AP57" s="180"/>
      <c r="AQ57" s="30" t="s">
        <v>565</v>
      </c>
      <c r="AR57" s="32" t="s">
        <v>390</v>
      </c>
      <c r="AS57" s="32"/>
      <c r="AT57" s="32"/>
      <c r="AU57" s="32" t="s">
        <v>444</v>
      </c>
      <c r="AV57" s="32">
        <v>6</v>
      </c>
      <c r="AW57" s="32"/>
      <c r="AX57" s="32"/>
      <c r="AY57" s="32"/>
      <c r="AZ57" s="32" t="s">
        <v>390</v>
      </c>
      <c r="BA57" s="30"/>
      <c r="BB57" s="32">
        <v>5</v>
      </c>
      <c r="BC57" s="32">
        <v>0</v>
      </c>
      <c r="BD57" s="32">
        <v>10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/>
      <c r="BM57" s="32"/>
      <c r="BN57" s="32"/>
      <c r="BO57" s="32" t="s">
        <v>390</v>
      </c>
      <c r="BP57" s="32"/>
      <c r="BQ57" s="32"/>
      <c r="BR57" s="32"/>
      <c r="BS57" s="30"/>
      <c r="BT57" s="30"/>
      <c r="BU57" s="32"/>
      <c r="BV57" s="32" t="s">
        <v>390</v>
      </c>
      <c r="BW57" s="178">
        <v>1</v>
      </c>
      <c r="BX57" s="111"/>
      <c r="BY57" t="s">
        <v>648</v>
      </c>
      <c r="BZ57" t="s">
        <v>469</v>
      </c>
    </row>
    <row r="58" spans="1:78" x14ac:dyDescent="0.15">
      <c r="A58" s="27"/>
      <c r="B58" s="28">
        <v>42657</v>
      </c>
      <c r="C58" s="29" t="s">
        <v>530</v>
      </c>
      <c r="D58" s="30" t="s">
        <v>44</v>
      </c>
      <c r="E58" s="30"/>
      <c r="F58" s="30" t="s">
        <v>220</v>
      </c>
      <c r="G58" s="28">
        <v>42582</v>
      </c>
      <c r="H58" s="32" t="s">
        <v>387</v>
      </c>
      <c r="I58" s="32" t="s">
        <v>390</v>
      </c>
      <c r="J58" s="32"/>
      <c r="K58" s="30" t="s">
        <v>466</v>
      </c>
      <c r="L58" s="178" t="s">
        <v>626</v>
      </c>
      <c r="M58" s="216">
        <v>105.89999999999999</v>
      </c>
      <c r="N58" s="180">
        <v>19.499999999999996</v>
      </c>
      <c r="O58" s="30"/>
      <c r="P58" s="30"/>
      <c r="Q58" s="180"/>
      <c r="R58" s="30"/>
      <c r="S58" s="180"/>
      <c r="T58" s="30"/>
      <c r="U58" s="30"/>
      <c r="V58" s="180"/>
      <c r="W58" s="180">
        <v>15.5</v>
      </c>
      <c r="X58" s="30"/>
      <c r="Y58" s="30"/>
      <c r="Z58" s="30"/>
      <c r="AA58" s="30"/>
      <c r="AB58" s="30"/>
      <c r="AC58" s="30"/>
      <c r="AD58" s="30"/>
      <c r="AE58" s="180"/>
      <c r="AF58" s="180"/>
      <c r="AG58" s="30"/>
      <c r="AH58" s="30"/>
      <c r="AI58" s="180"/>
      <c r="AJ58" s="30"/>
      <c r="AK58" s="30"/>
      <c r="AL58" s="30"/>
      <c r="AM58" s="30"/>
      <c r="AN58" s="180"/>
      <c r="AO58" s="30"/>
      <c r="AP58" s="180"/>
      <c r="AQ58" s="30" t="s">
        <v>565</v>
      </c>
      <c r="AR58" s="32" t="s">
        <v>390</v>
      </c>
      <c r="AS58" s="32"/>
      <c r="AT58" s="32"/>
      <c r="AU58" s="32" t="s">
        <v>444</v>
      </c>
      <c r="AV58" s="32">
        <v>10</v>
      </c>
      <c r="AW58" s="32"/>
      <c r="AX58" s="32"/>
      <c r="AY58" s="32"/>
      <c r="AZ58" s="32" t="s">
        <v>390</v>
      </c>
      <c r="BA58" s="30"/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/>
      <c r="BM58" s="112" t="s">
        <v>390</v>
      </c>
      <c r="BN58" s="32"/>
      <c r="BO58" s="32" t="s">
        <v>390</v>
      </c>
      <c r="BP58" s="32"/>
      <c r="BQ58" s="32"/>
      <c r="BR58" s="32"/>
      <c r="BS58" s="56"/>
      <c r="BT58" s="56"/>
      <c r="BU58" s="56"/>
      <c r="BV58" s="32" t="s">
        <v>390</v>
      </c>
      <c r="BW58" s="30"/>
      <c r="BY58" t="s">
        <v>604</v>
      </c>
      <c r="BZ58" t="s">
        <v>469</v>
      </c>
    </row>
    <row r="59" spans="1:78" x14ac:dyDescent="0.15">
      <c r="A59" s="27">
        <v>5916</v>
      </c>
      <c r="B59" s="28">
        <v>42657</v>
      </c>
      <c r="C59" s="29" t="s">
        <v>530</v>
      </c>
      <c r="D59" s="30" t="s">
        <v>44</v>
      </c>
      <c r="E59" s="30"/>
      <c r="F59" s="30" t="s">
        <v>220</v>
      </c>
      <c r="G59" s="31">
        <v>42606</v>
      </c>
      <c r="H59" s="32" t="s">
        <v>387</v>
      </c>
      <c r="I59" s="32" t="s">
        <v>390</v>
      </c>
      <c r="J59" s="32"/>
      <c r="K59" s="30" t="s">
        <v>50</v>
      </c>
      <c r="L59" s="30" t="s">
        <v>558</v>
      </c>
      <c r="M59" s="216">
        <v>122.39999999999998</v>
      </c>
      <c r="N59" s="180">
        <v>22.16363636363636</v>
      </c>
      <c r="O59" s="30" t="s">
        <v>453</v>
      </c>
      <c r="P59" s="30">
        <v>2000</v>
      </c>
      <c r="Q59" s="180">
        <v>21.9</v>
      </c>
      <c r="R59" s="30"/>
      <c r="S59" s="180"/>
      <c r="T59" s="30"/>
      <c r="U59" s="30"/>
      <c r="V59" s="180"/>
      <c r="W59" s="180">
        <v>18.972727272727273</v>
      </c>
      <c r="X59" s="30"/>
      <c r="Y59" s="30"/>
      <c r="Z59" s="30"/>
      <c r="AA59" s="30"/>
      <c r="AB59" s="30"/>
      <c r="AC59" s="30"/>
      <c r="AD59" s="30"/>
      <c r="AE59" s="180"/>
      <c r="AF59" s="180"/>
      <c r="AG59" s="30"/>
      <c r="AH59" s="30"/>
      <c r="AI59" s="180"/>
      <c r="AJ59" s="30"/>
      <c r="AK59" s="30"/>
      <c r="AL59" s="30"/>
      <c r="AM59" s="30"/>
      <c r="AN59" s="180"/>
      <c r="AO59" s="30"/>
      <c r="AP59" s="180"/>
      <c r="AQ59" s="30" t="s">
        <v>565</v>
      </c>
      <c r="AR59" s="32" t="s">
        <v>390</v>
      </c>
      <c r="AS59" s="32"/>
      <c r="AT59" s="32"/>
      <c r="AU59" s="32" t="s">
        <v>444</v>
      </c>
      <c r="AV59" s="32">
        <v>15</v>
      </c>
      <c r="AW59" s="32"/>
      <c r="AX59" s="32"/>
      <c r="AY59" s="32"/>
      <c r="AZ59" s="32" t="s">
        <v>534</v>
      </c>
      <c r="BA59" s="30"/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/>
      <c r="BM59" s="32" t="s">
        <v>390</v>
      </c>
      <c r="BN59" s="32"/>
      <c r="BO59" s="32" t="s">
        <v>390</v>
      </c>
      <c r="BP59" s="32"/>
      <c r="BQ59" s="32"/>
      <c r="BR59" s="32"/>
      <c r="BS59" s="30"/>
      <c r="BT59" s="56"/>
      <c r="BU59" s="32"/>
      <c r="BV59" s="32" t="s">
        <v>390</v>
      </c>
      <c r="BW59" s="56"/>
      <c r="BX59" s="57" t="s">
        <v>627</v>
      </c>
      <c r="BY59" t="s">
        <v>605</v>
      </c>
      <c r="BZ59" t="s">
        <v>429</v>
      </c>
    </row>
    <row r="60" spans="1:78" x14ac:dyDescent="0.15">
      <c r="A60" s="27">
        <v>5901</v>
      </c>
      <c r="B60" s="28">
        <v>42663</v>
      </c>
      <c r="C60" s="29" t="s">
        <v>530</v>
      </c>
      <c r="D60" s="30" t="s">
        <v>44</v>
      </c>
      <c r="E60" s="30"/>
      <c r="F60" s="30" t="s">
        <v>220</v>
      </c>
      <c r="G60" s="31">
        <v>42635</v>
      </c>
      <c r="H60" s="32" t="s">
        <v>387</v>
      </c>
      <c r="I60" s="32" t="s">
        <v>390</v>
      </c>
      <c r="J60" s="32"/>
      <c r="K60" s="30" t="s">
        <v>560</v>
      </c>
      <c r="L60" s="30" t="s">
        <v>561</v>
      </c>
      <c r="M60" s="216">
        <v>125</v>
      </c>
      <c r="N60" s="180">
        <v>20.75454545454545</v>
      </c>
      <c r="O60" s="30"/>
      <c r="P60" s="30"/>
      <c r="Q60" s="180"/>
      <c r="R60" s="30"/>
      <c r="S60" s="180"/>
      <c r="T60" s="30"/>
      <c r="U60" s="30"/>
      <c r="V60" s="180"/>
      <c r="W60" s="180">
        <v>18.75454545454545</v>
      </c>
      <c r="X60" s="30"/>
      <c r="Y60" s="30"/>
      <c r="Z60" s="30"/>
      <c r="AA60" s="30"/>
      <c r="AB60" s="30"/>
      <c r="AC60" s="30"/>
      <c r="AD60" s="30"/>
      <c r="AE60" s="180"/>
      <c r="AF60" s="180"/>
      <c r="AG60" s="30"/>
      <c r="AH60" s="30"/>
      <c r="AI60" s="180"/>
      <c r="AJ60" s="30"/>
      <c r="AK60" s="30"/>
      <c r="AL60" s="30"/>
      <c r="AM60" s="30"/>
      <c r="AN60" s="180"/>
      <c r="AO60" s="30"/>
      <c r="AP60" s="180"/>
      <c r="AQ60" t="s">
        <v>565</v>
      </c>
      <c r="AR60" s="32" t="s">
        <v>390</v>
      </c>
      <c r="AS60" s="32"/>
      <c r="AT60" s="32"/>
      <c r="AU60" s="32" t="s">
        <v>444</v>
      </c>
      <c r="AV60" s="32">
        <v>8</v>
      </c>
      <c r="AW60" s="32"/>
      <c r="AX60" s="32"/>
      <c r="AY60" s="32"/>
      <c r="AZ60" s="32" t="s">
        <v>390</v>
      </c>
      <c r="BA60" s="30"/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/>
      <c r="BM60" s="32" t="s">
        <v>390</v>
      </c>
      <c r="BN60" s="32"/>
      <c r="BO60" s="32" t="s">
        <v>390</v>
      </c>
      <c r="BP60" s="32"/>
      <c r="BQ60" s="32"/>
      <c r="BR60" s="32"/>
      <c r="BS60" s="30"/>
      <c r="BT60" s="56"/>
      <c r="BU60" s="32"/>
      <c r="BV60" s="32" t="s">
        <v>390</v>
      </c>
      <c r="BW60" s="30">
        <v>1</v>
      </c>
      <c r="BY60" t="s">
        <v>650</v>
      </c>
      <c r="BZ60" s="111" t="s">
        <v>432</v>
      </c>
    </row>
    <row r="61" spans="1:78" x14ac:dyDescent="0.15">
      <c r="A61" s="27">
        <v>6409</v>
      </c>
      <c r="B61" s="28">
        <v>42657</v>
      </c>
      <c r="C61" s="29" t="s">
        <v>530</v>
      </c>
      <c r="D61" s="30" t="s">
        <v>44</v>
      </c>
      <c r="E61" s="30"/>
      <c r="F61" s="30" t="s">
        <v>220</v>
      </c>
      <c r="G61" s="31">
        <v>42474</v>
      </c>
      <c r="H61" s="32" t="s">
        <v>390</v>
      </c>
      <c r="I61" s="32" t="s">
        <v>507</v>
      </c>
      <c r="J61" s="32"/>
      <c r="K61" s="178" t="s">
        <v>654</v>
      </c>
      <c r="L61" s="30" t="s">
        <v>552</v>
      </c>
      <c r="M61" s="218">
        <v>128</v>
      </c>
      <c r="N61" s="219">
        <v>23.854545454545452</v>
      </c>
      <c r="O61" s="30"/>
      <c r="P61" s="30"/>
      <c r="Q61" s="180"/>
      <c r="R61" s="30"/>
      <c r="S61" s="180"/>
      <c r="T61" s="30"/>
      <c r="U61" s="30"/>
      <c r="V61" s="180"/>
      <c r="W61" s="180">
        <v>19.063636363636363</v>
      </c>
      <c r="X61" s="30"/>
      <c r="Y61" s="30"/>
      <c r="Z61" s="30"/>
      <c r="AA61" s="30"/>
      <c r="AB61" s="30"/>
      <c r="AC61" s="30"/>
      <c r="AD61" s="30"/>
      <c r="AE61" s="180"/>
      <c r="AF61" s="180"/>
      <c r="AG61" s="30"/>
      <c r="AH61" s="30"/>
      <c r="AI61" s="180"/>
      <c r="AJ61" s="30"/>
      <c r="AK61" s="30"/>
      <c r="AL61" s="30"/>
      <c r="AM61" s="30"/>
      <c r="AN61" s="180"/>
      <c r="AO61" s="30"/>
      <c r="AP61" s="180"/>
      <c r="AQ61" s="30" t="s">
        <v>565</v>
      </c>
      <c r="AR61" s="32" t="s">
        <v>390</v>
      </c>
      <c r="AS61" s="32"/>
      <c r="AT61" s="32"/>
      <c r="AU61" s="32"/>
      <c r="AV61" s="32"/>
      <c r="AW61" s="32"/>
      <c r="AX61" s="32"/>
      <c r="AY61" s="32"/>
      <c r="AZ61" s="32" t="s">
        <v>390</v>
      </c>
      <c r="BA61" s="30"/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/>
      <c r="BM61" s="32" t="s">
        <v>390</v>
      </c>
      <c r="BN61" s="32"/>
      <c r="BO61" s="32" t="s">
        <v>390</v>
      </c>
      <c r="BP61" s="32"/>
      <c r="BQ61" s="32"/>
      <c r="BR61" s="32"/>
      <c r="BS61" s="30"/>
      <c r="BT61" s="56"/>
      <c r="BU61" s="32"/>
      <c r="BV61" s="32" t="s">
        <v>390</v>
      </c>
      <c r="BW61" s="30"/>
      <c r="BY61" t="s">
        <v>607</v>
      </c>
      <c r="BZ61" t="s">
        <v>429</v>
      </c>
    </row>
    <row r="62" spans="1:78" x14ac:dyDescent="0.15">
      <c r="A62" s="27"/>
      <c r="B62" s="28">
        <v>42663</v>
      </c>
      <c r="C62" s="29" t="s">
        <v>530</v>
      </c>
      <c r="D62" s="30" t="s">
        <v>44</v>
      </c>
      <c r="E62" s="30"/>
      <c r="F62" s="30" t="s">
        <v>220</v>
      </c>
      <c r="G62" s="31">
        <v>42551</v>
      </c>
      <c r="H62" s="32" t="s">
        <v>390</v>
      </c>
      <c r="I62" s="32" t="s">
        <v>507</v>
      </c>
      <c r="J62" s="32"/>
      <c r="K62" s="178" t="s">
        <v>656</v>
      </c>
      <c r="L62" s="178" t="s">
        <v>657</v>
      </c>
      <c r="M62" s="218">
        <v>129</v>
      </c>
      <c r="N62" s="219">
        <v>26.9</v>
      </c>
      <c r="O62" s="30"/>
      <c r="P62" s="30"/>
      <c r="Q62" s="180"/>
      <c r="R62" s="30"/>
      <c r="S62" s="180"/>
      <c r="T62" s="30"/>
      <c r="U62" s="30"/>
      <c r="V62" s="180"/>
      <c r="W62" s="180">
        <v>22</v>
      </c>
      <c r="X62" s="30"/>
      <c r="Y62" s="30"/>
      <c r="Z62" s="30"/>
      <c r="AA62" s="30"/>
      <c r="AB62" s="30"/>
      <c r="AC62" s="30"/>
      <c r="AD62" s="30"/>
      <c r="AE62" s="180"/>
      <c r="AF62" s="180"/>
      <c r="AG62" s="30"/>
      <c r="AH62" s="30"/>
      <c r="AI62" s="180"/>
      <c r="AJ62" s="30"/>
      <c r="AK62" s="30"/>
      <c r="AL62" s="30"/>
      <c r="AM62" s="30"/>
      <c r="AN62" s="180"/>
      <c r="AO62" s="30"/>
      <c r="AP62" s="180"/>
      <c r="AQ62" s="30" t="s">
        <v>565</v>
      </c>
      <c r="AR62" s="32" t="s">
        <v>390</v>
      </c>
      <c r="AS62" s="32"/>
      <c r="AT62" s="32"/>
      <c r="AU62" s="32"/>
      <c r="AV62" s="32"/>
      <c r="AW62" s="32"/>
      <c r="AX62" s="32"/>
      <c r="AY62" s="32"/>
      <c r="AZ62" s="32" t="s">
        <v>390</v>
      </c>
      <c r="BA62" s="30"/>
      <c r="BB62" s="32">
        <v>15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/>
      <c r="BM62" s="32" t="s">
        <v>390</v>
      </c>
      <c r="BN62" s="32"/>
      <c r="BO62" s="32" t="s">
        <v>390</v>
      </c>
      <c r="BP62" s="32"/>
      <c r="BQ62" s="32"/>
      <c r="BR62" s="32"/>
      <c r="BS62" s="30"/>
      <c r="BT62" s="56"/>
      <c r="BU62" s="32"/>
      <c r="BV62" s="32" t="s">
        <v>390</v>
      </c>
      <c r="BW62" s="30"/>
      <c r="BY62" t="s">
        <v>660</v>
      </c>
      <c r="BZ62" s="111" t="s">
        <v>469</v>
      </c>
    </row>
    <row r="63" spans="1:78" x14ac:dyDescent="0.15">
      <c r="A63" s="27"/>
      <c r="B63" s="28">
        <v>42663</v>
      </c>
      <c r="C63" s="29" t="s">
        <v>530</v>
      </c>
      <c r="D63" s="30" t="s">
        <v>44</v>
      </c>
      <c r="E63" s="30"/>
      <c r="F63" s="30" t="s">
        <v>220</v>
      </c>
      <c r="G63" s="31">
        <v>42551</v>
      </c>
      <c r="H63" s="112" t="s">
        <v>387</v>
      </c>
      <c r="I63" s="112" t="s">
        <v>390</v>
      </c>
      <c r="J63" s="32"/>
      <c r="K63" s="178" t="s">
        <v>661</v>
      </c>
      <c r="L63" s="178" t="s">
        <v>662</v>
      </c>
      <c r="M63" s="218">
        <v>128</v>
      </c>
      <c r="N63" s="219">
        <v>28</v>
      </c>
      <c r="O63" s="30"/>
      <c r="P63" s="30"/>
      <c r="Q63" s="180"/>
      <c r="R63" s="30"/>
      <c r="S63" s="180"/>
      <c r="T63" s="30"/>
      <c r="U63" s="30"/>
      <c r="V63" s="180"/>
      <c r="W63" s="180">
        <v>22.454545454545453</v>
      </c>
      <c r="X63" s="30"/>
      <c r="Y63" s="30"/>
      <c r="Z63" s="30"/>
      <c r="AA63" s="30"/>
      <c r="AB63" s="30"/>
      <c r="AC63" s="30"/>
      <c r="AD63" s="30"/>
      <c r="AE63" s="180"/>
      <c r="AF63" s="180"/>
      <c r="AG63" s="30"/>
      <c r="AH63" s="30"/>
      <c r="AI63" s="180"/>
      <c r="AJ63" s="30"/>
      <c r="AK63" s="30"/>
      <c r="AL63" s="30"/>
      <c r="AM63" s="30"/>
      <c r="AN63" s="180"/>
      <c r="AO63" s="30"/>
      <c r="AP63" s="180"/>
      <c r="AQ63" s="30" t="s">
        <v>565</v>
      </c>
      <c r="AR63" s="32" t="s">
        <v>390</v>
      </c>
      <c r="AS63" s="32"/>
      <c r="AT63" s="32"/>
      <c r="AU63" s="112" t="s">
        <v>444</v>
      </c>
      <c r="AV63" s="32">
        <v>6</v>
      </c>
      <c r="AW63" s="32"/>
      <c r="AX63" s="32"/>
      <c r="AY63" s="32"/>
      <c r="AZ63" s="112" t="s">
        <v>534</v>
      </c>
      <c r="BA63" s="30"/>
      <c r="BB63" s="32">
        <v>0</v>
      </c>
      <c r="BC63" s="32">
        <v>13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/>
      <c r="BM63" s="32" t="s">
        <v>390</v>
      </c>
      <c r="BN63" s="32"/>
      <c r="BO63" s="32" t="s">
        <v>390</v>
      </c>
      <c r="BP63" s="32"/>
      <c r="BQ63" s="32"/>
      <c r="BR63" s="32"/>
      <c r="BS63" s="30"/>
      <c r="BT63" s="56"/>
      <c r="BU63" s="32"/>
      <c r="BV63" s="32" t="s">
        <v>390</v>
      </c>
      <c r="BW63" s="30"/>
      <c r="BX63" s="274" t="s">
        <v>664</v>
      </c>
      <c r="BY63" t="s">
        <v>666</v>
      </c>
      <c r="BZ63" s="111" t="s">
        <v>469</v>
      </c>
    </row>
    <row r="64" spans="1:78" x14ac:dyDescent="0.15">
      <c r="A64" s="27"/>
      <c r="B64" s="28">
        <v>42663</v>
      </c>
      <c r="C64" s="29" t="s">
        <v>530</v>
      </c>
      <c r="D64" s="30" t="s">
        <v>44</v>
      </c>
      <c r="E64" s="30"/>
      <c r="F64" s="30" t="s">
        <v>220</v>
      </c>
      <c r="G64" s="31">
        <v>42658</v>
      </c>
      <c r="H64" s="112" t="s">
        <v>387</v>
      </c>
      <c r="I64" s="112" t="s">
        <v>390</v>
      </c>
      <c r="J64" s="32"/>
      <c r="K64" s="178" t="s">
        <v>667</v>
      </c>
      <c r="L64" s="178" t="s">
        <v>668</v>
      </c>
      <c r="M64" s="218">
        <v>122</v>
      </c>
      <c r="N64" s="219">
        <v>25.7</v>
      </c>
      <c r="O64" s="30"/>
      <c r="P64" s="30"/>
      <c r="Q64" s="180"/>
      <c r="R64" s="30"/>
      <c r="S64" s="180"/>
      <c r="T64" s="30"/>
      <c r="U64" s="30"/>
      <c r="V64" s="180"/>
      <c r="W64" s="180">
        <v>20.2</v>
      </c>
      <c r="X64" s="30"/>
      <c r="Y64" s="30"/>
      <c r="Z64" s="30"/>
      <c r="AA64" s="30"/>
      <c r="AB64" s="30"/>
      <c r="AC64" s="30"/>
      <c r="AD64" s="30"/>
      <c r="AE64" s="180"/>
      <c r="AF64" s="180"/>
      <c r="AG64" s="30"/>
      <c r="AH64" s="30"/>
      <c r="AI64" s="180"/>
      <c r="AJ64" s="30"/>
      <c r="AK64" s="30"/>
      <c r="AL64" s="30"/>
      <c r="AM64" s="30"/>
      <c r="AN64" s="180"/>
      <c r="AO64" s="30"/>
      <c r="AP64" s="180"/>
      <c r="AQ64" s="30" t="s">
        <v>565</v>
      </c>
      <c r="AR64" s="32" t="s">
        <v>390</v>
      </c>
      <c r="AS64" s="32"/>
      <c r="AT64" s="32"/>
      <c r="AU64" s="112" t="s">
        <v>444</v>
      </c>
      <c r="AV64" s="32">
        <v>7</v>
      </c>
      <c r="AW64" s="32"/>
      <c r="AX64" s="32"/>
      <c r="AY64" s="32"/>
      <c r="AZ64" s="112" t="s">
        <v>534</v>
      </c>
      <c r="BA64" s="30"/>
      <c r="BB64" s="32">
        <v>0</v>
      </c>
      <c r="BC64" s="32">
        <v>0</v>
      </c>
      <c r="BD64" s="32">
        <v>0</v>
      </c>
      <c r="BE64" s="32">
        <v>15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/>
      <c r="BM64" s="32" t="s">
        <v>390</v>
      </c>
      <c r="BN64" s="32"/>
      <c r="BO64" s="32" t="s">
        <v>390</v>
      </c>
      <c r="BP64" s="32"/>
      <c r="BQ64" s="32"/>
      <c r="BR64" s="32"/>
      <c r="BS64" s="30"/>
      <c r="BT64" s="56"/>
      <c r="BU64" s="32"/>
      <c r="BV64" s="32" t="s">
        <v>390</v>
      </c>
      <c r="BW64" s="30">
        <v>1</v>
      </c>
      <c r="BX64" s="274"/>
      <c r="BY64" t="s">
        <v>671</v>
      </c>
      <c r="BZ64" s="111" t="s">
        <v>469</v>
      </c>
    </row>
    <row r="65" spans="1:78" x14ac:dyDescent="0.15">
      <c r="A65" s="27"/>
      <c r="B65" s="28">
        <v>42663</v>
      </c>
      <c r="C65" s="29" t="s">
        <v>530</v>
      </c>
      <c r="D65" s="30" t="s">
        <v>44</v>
      </c>
      <c r="E65" s="30"/>
      <c r="F65" s="30" t="s">
        <v>220</v>
      </c>
      <c r="G65" s="31">
        <v>42593</v>
      </c>
      <c r="H65" s="112" t="s">
        <v>387</v>
      </c>
      <c r="I65" s="112" t="s">
        <v>390</v>
      </c>
      <c r="J65" s="32"/>
      <c r="K65" s="178" t="s">
        <v>672</v>
      </c>
      <c r="L65" s="178" t="s">
        <v>673</v>
      </c>
      <c r="M65" s="218">
        <v>154</v>
      </c>
      <c r="N65" s="219">
        <v>38.390909090909084</v>
      </c>
      <c r="O65" s="30"/>
      <c r="P65" s="30"/>
      <c r="Q65" s="180"/>
      <c r="R65" s="30"/>
      <c r="S65" s="180"/>
      <c r="T65" s="30"/>
      <c r="U65" s="30"/>
      <c r="V65" s="180"/>
      <c r="W65" s="180">
        <v>32.418181818181814</v>
      </c>
      <c r="X65" s="30"/>
      <c r="Y65" s="30"/>
      <c r="Z65" s="30"/>
      <c r="AA65" s="30"/>
      <c r="AB65" s="30"/>
      <c r="AC65" s="30"/>
      <c r="AD65" s="30"/>
      <c r="AE65" s="180"/>
      <c r="AF65" s="180"/>
      <c r="AG65" s="30"/>
      <c r="AH65" s="30"/>
      <c r="AI65" s="180"/>
      <c r="AJ65" s="30"/>
      <c r="AK65" s="30"/>
      <c r="AL65" s="30"/>
      <c r="AM65" s="30"/>
      <c r="AN65" s="180"/>
      <c r="AO65" s="30"/>
      <c r="AP65" s="180"/>
      <c r="AQ65" s="30" t="s">
        <v>565</v>
      </c>
      <c r="AR65" s="32" t="s">
        <v>390</v>
      </c>
      <c r="AS65" s="32"/>
      <c r="AT65" s="32"/>
      <c r="AU65" s="112" t="s">
        <v>444</v>
      </c>
      <c r="AV65" s="32">
        <v>8</v>
      </c>
      <c r="AW65" s="32"/>
      <c r="AX65" s="32"/>
      <c r="AY65" s="32"/>
      <c r="AZ65" s="112" t="s">
        <v>390</v>
      </c>
      <c r="BA65" s="30"/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/>
      <c r="BM65" s="32" t="s">
        <v>390</v>
      </c>
      <c r="BN65" s="32"/>
      <c r="BO65" s="32" t="s">
        <v>390</v>
      </c>
      <c r="BP65" s="32"/>
      <c r="BQ65" s="32"/>
      <c r="BR65" s="32"/>
      <c r="BS65" s="30"/>
      <c r="BT65" s="56"/>
      <c r="BU65" s="32"/>
      <c r="BV65" s="32" t="s">
        <v>390</v>
      </c>
      <c r="BW65" s="30"/>
      <c r="BX65" s="274"/>
      <c r="BY65" t="s">
        <v>688</v>
      </c>
      <c r="BZ65" s="111" t="s">
        <v>469</v>
      </c>
    </row>
    <row r="66" spans="1:78" x14ac:dyDescent="0.15">
      <c r="A66" s="27"/>
      <c r="B66" s="28">
        <v>42663</v>
      </c>
      <c r="C66" s="29" t="s">
        <v>530</v>
      </c>
      <c r="D66" s="30" t="s">
        <v>44</v>
      </c>
      <c r="E66" s="30"/>
      <c r="F66" s="30" t="s">
        <v>220</v>
      </c>
      <c r="G66" s="31">
        <v>42642</v>
      </c>
      <c r="H66" s="112" t="s">
        <v>387</v>
      </c>
      <c r="I66" s="112" t="s">
        <v>390</v>
      </c>
      <c r="J66" s="32"/>
      <c r="K66" s="178" t="s">
        <v>679</v>
      </c>
      <c r="L66" s="178" t="s">
        <v>685</v>
      </c>
      <c r="M66" s="218">
        <v>106.19090909090909</v>
      </c>
      <c r="N66" s="219">
        <v>20.790909090909089</v>
      </c>
      <c r="O66" s="30"/>
      <c r="P66" s="30"/>
      <c r="Q66" s="180"/>
      <c r="R66" s="30"/>
      <c r="S66" s="180"/>
      <c r="T66" s="30"/>
      <c r="U66" s="30"/>
      <c r="V66" s="180"/>
      <c r="W66" s="180">
        <v>19.063636363636363</v>
      </c>
      <c r="X66" s="30"/>
      <c r="Y66" s="30"/>
      <c r="Z66" s="30"/>
      <c r="AA66" s="30"/>
      <c r="AB66" s="30"/>
      <c r="AC66" s="30"/>
      <c r="AD66" s="30"/>
      <c r="AE66" s="180"/>
      <c r="AF66" s="180"/>
      <c r="AG66" s="30"/>
      <c r="AH66" s="30"/>
      <c r="AI66" s="180"/>
      <c r="AJ66" s="30"/>
      <c r="AK66" s="30"/>
      <c r="AL66" s="30"/>
      <c r="AM66" s="30"/>
      <c r="AN66" s="180"/>
      <c r="AO66" s="30"/>
      <c r="AP66" s="180"/>
      <c r="AQ66" s="30" t="s">
        <v>565</v>
      </c>
      <c r="AR66" s="32" t="s">
        <v>390</v>
      </c>
      <c r="AS66" s="32"/>
      <c r="AT66" s="32"/>
      <c r="AU66" s="112" t="s">
        <v>444</v>
      </c>
      <c r="AV66" s="32">
        <v>5</v>
      </c>
      <c r="AW66" s="32"/>
      <c r="AX66" s="32"/>
      <c r="AY66" s="32"/>
      <c r="AZ66" s="112" t="s">
        <v>534</v>
      </c>
      <c r="BA66" s="30"/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/>
      <c r="BM66" s="32" t="s">
        <v>390</v>
      </c>
      <c r="BN66" s="32"/>
      <c r="BO66" s="32" t="s">
        <v>390</v>
      </c>
      <c r="BP66" s="32"/>
      <c r="BQ66" s="32"/>
      <c r="BR66" s="32"/>
      <c r="BS66" s="30"/>
      <c r="BT66" s="56"/>
      <c r="BU66" s="32"/>
      <c r="BV66" s="32" t="s">
        <v>390</v>
      </c>
      <c r="BW66" s="30">
        <v>1</v>
      </c>
      <c r="BX66" s="274"/>
      <c r="BY66" t="s">
        <v>689</v>
      </c>
      <c r="BZ66" s="111" t="s">
        <v>469</v>
      </c>
    </row>
    <row r="67" spans="1:78" x14ac:dyDescent="0.15">
      <c r="A67" s="27"/>
      <c r="B67" s="28">
        <v>42663</v>
      </c>
      <c r="C67" s="29" t="s">
        <v>530</v>
      </c>
      <c r="D67" s="30" t="s">
        <v>44</v>
      </c>
      <c r="E67" s="30"/>
      <c r="F67" s="30" t="s">
        <v>220</v>
      </c>
      <c r="G67" s="31">
        <v>42605</v>
      </c>
      <c r="H67" s="112" t="s">
        <v>387</v>
      </c>
      <c r="I67" s="112" t="s">
        <v>390</v>
      </c>
      <c r="J67" s="32"/>
      <c r="K67" s="178" t="s">
        <v>682</v>
      </c>
      <c r="L67" s="178" t="s">
        <v>683</v>
      </c>
      <c r="M67" s="218">
        <v>115</v>
      </c>
      <c r="N67" s="219">
        <v>23</v>
      </c>
      <c r="O67" s="30"/>
      <c r="P67" s="30"/>
      <c r="Q67" s="180"/>
      <c r="R67" s="30"/>
      <c r="S67" s="180"/>
      <c r="T67" s="30"/>
      <c r="U67" s="30"/>
      <c r="V67" s="180"/>
      <c r="W67" s="180">
        <v>18</v>
      </c>
      <c r="X67" s="30"/>
      <c r="Y67" s="30"/>
      <c r="Z67" s="30"/>
      <c r="AA67" s="30"/>
      <c r="AB67" s="30"/>
      <c r="AC67" s="30"/>
      <c r="AD67" s="30"/>
      <c r="AE67" s="180"/>
      <c r="AF67" s="180"/>
      <c r="AG67" s="30"/>
      <c r="AH67" s="30"/>
      <c r="AI67" s="180"/>
      <c r="AJ67" s="30"/>
      <c r="AK67" s="30"/>
      <c r="AL67" s="30"/>
      <c r="AM67" s="30"/>
      <c r="AN67" s="180"/>
      <c r="AO67" s="30"/>
      <c r="AP67" s="180"/>
      <c r="AQ67" s="30" t="s">
        <v>565</v>
      </c>
      <c r="AR67" s="32" t="s">
        <v>390</v>
      </c>
      <c r="AS67" s="32"/>
      <c r="AT67" s="32"/>
      <c r="AU67" s="112" t="s">
        <v>444</v>
      </c>
      <c r="AV67" s="32">
        <v>6</v>
      </c>
      <c r="AW67" s="32"/>
      <c r="AX67" s="32"/>
      <c r="AY67" s="32"/>
      <c r="AZ67" s="112" t="s">
        <v>390</v>
      </c>
      <c r="BA67" s="30"/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/>
      <c r="BM67" s="32" t="s">
        <v>390</v>
      </c>
      <c r="BN67" s="32"/>
      <c r="BO67" s="32" t="s">
        <v>390</v>
      </c>
      <c r="BP67" s="32"/>
      <c r="BQ67" s="32"/>
      <c r="BR67" s="32"/>
      <c r="BS67" s="30"/>
      <c r="BT67" s="56"/>
      <c r="BU67" s="32"/>
      <c r="BV67" s="32" t="s">
        <v>390</v>
      </c>
      <c r="BW67" s="30">
        <v>1</v>
      </c>
      <c r="BX67" s="274"/>
      <c r="BY67" t="s">
        <v>690</v>
      </c>
      <c r="BZ67" s="111" t="s">
        <v>469</v>
      </c>
    </row>
  </sheetData>
  <sheetProtection algorithmName="SHA-512" hashValue="Tbh8fUpOVzQI53+xYy3iaoYJ8K9YdONmzeoEGgbHsEyhO0rYz4iFlO3aCBU8EhH4F5oJd4GxeplMe4yYFm4nYA==" saltValue="b/ulD23Bv+dpUV2iOHpM+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183AF-DE8B-1841-BC1E-369EDD16943C}">
  <sheetPr codeName="Sheet37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42657</v>
      </c>
      <c r="C2" s="29" t="s">
        <v>530</v>
      </c>
      <c r="D2" s="30" t="s">
        <v>45</v>
      </c>
      <c r="E2" s="30"/>
      <c r="F2" s="30" t="s">
        <v>531</v>
      </c>
      <c r="G2" s="31">
        <v>42551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128.26636363636362</v>
      </c>
      <c r="N2" s="180">
        <v>23.25454545454545</v>
      </c>
      <c r="O2" s="30"/>
      <c r="P2" s="30"/>
      <c r="Q2" s="180"/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/>
      <c r="AV2" s="32"/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430</v>
      </c>
      <c r="BZ2" t="s">
        <v>432</v>
      </c>
    </row>
    <row r="3" spans="1:78" x14ac:dyDescent="0.15">
      <c r="A3" s="27">
        <v>643</v>
      </c>
      <c r="B3" s="28">
        <v>42657</v>
      </c>
      <c r="C3" s="29" t="s">
        <v>530</v>
      </c>
      <c r="D3" s="30" t="s">
        <v>45</v>
      </c>
      <c r="E3" s="30"/>
      <c r="F3" s="30" t="s">
        <v>535</v>
      </c>
      <c r="G3" s="31">
        <v>42551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128.26363636363635</v>
      </c>
      <c r="N3" s="180">
        <v>23.25454545454545</v>
      </c>
      <c r="O3" s="30"/>
      <c r="P3" s="30"/>
      <c r="Q3" s="180"/>
      <c r="R3" s="30"/>
      <c r="S3" s="180"/>
      <c r="T3" s="30"/>
      <c r="U3" s="30"/>
      <c r="V3" s="180"/>
      <c r="W3" s="180"/>
      <c r="X3" s="30"/>
      <c r="Y3" s="30"/>
      <c r="Z3" s="30"/>
      <c r="AA3" s="30"/>
      <c r="AB3" s="30"/>
      <c r="AC3" s="30"/>
      <c r="AD3" s="30"/>
      <c r="AE3" s="180"/>
      <c r="AF3" s="180">
        <v>14.936363636363636</v>
      </c>
      <c r="AG3" s="30"/>
      <c r="AH3" s="30"/>
      <c r="AI3" s="180"/>
      <c r="AJ3" s="30"/>
      <c r="AK3" s="30"/>
      <c r="AL3" s="30"/>
      <c r="AM3" s="30"/>
      <c r="AN3" s="180"/>
      <c r="AO3" s="30"/>
      <c r="AP3" s="180"/>
      <c r="AQ3" s="30" t="s">
        <v>536</v>
      </c>
      <c r="AR3" s="32" t="s">
        <v>390</v>
      </c>
      <c r="AS3" s="176"/>
      <c r="AT3" s="32"/>
      <c r="AU3" s="32"/>
      <c r="AV3" s="32"/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430</v>
      </c>
      <c r="BZ3" t="s">
        <v>432</v>
      </c>
    </row>
    <row r="4" spans="1:78" x14ac:dyDescent="0.15">
      <c r="A4" s="27">
        <v>649</v>
      </c>
      <c r="B4" s="28">
        <v>42657</v>
      </c>
      <c r="C4" s="29" t="s">
        <v>530</v>
      </c>
      <c r="D4" s="30" t="s">
        <v>45</v>
      </c>
      <c r="E4" s="30"/>
      <c r="F4" s="30" t="s">
        <v>537</v>
      </c>
      <c r="G4" s="31">
        <v>42551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118.33636363636361</v>
      </c>
      <c r="N4" s="180">
        <v>54.5</v>
      </c>
      <c r="O4" s="30"/>
      <c r="P4" s="30"/>
      <c r="Q4" s="180"/>
      <c r="R4" s="30"/>
      <c r="S4" s="180"/>
      <c r="T4" s="30"/>
      <c r="U4" s="30"/>
      <c r="V4" s="180">
        <v>21.77272727272727</v>
      </c>
      <c r="W4" s="180">
        <v>21.77272727272727</v>
      </c>
      <c r="X4" s="30"/>
      <c r="Y4" s="30"/>
      <c r="Z4" s="30"/>
      <c r="AA4" s="30"/>
      <c r="AB4" s="30"/>
      <c r="AC4" s="30"/>
      <c r="AD4" s="30"/>
      <c r="AE4" s="180">
        <v>21.77272727272727</v>
      </c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538</v>
      </c>
      <c r="AR4" s="32" t="s">
        <v>387</v>
      </c>
      <c r="AS4" s="32" t="s">
        <v>539</v>
      </c>
      <c r="AT4" s="32">
        <v>3</v>
      </c>
      <c r="AU4" s="32"/>
      <c r="AV4" s="32"/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430</v>
      </c>
      <c r="BZ4" t="s">
        <v>432</v>
      </c>
    </row>
  </sheetData>
  <sheetProtection algorithmName="SHA-512" hashValue="wgh7Yi64Jyv9jAy2APKqDziDPdlzFBC2C3cJWbkzeu8BgZuN/HGxBmvR/wi1navf1TCV2eEPJy7em/bIm8iX5A==" saltValue="f7FDugEUO2NQy0N0pTO3sg==" spinCount="100000" sheet="1" objects="1" scenarios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A38A-657B-D246-A83B-1AC2EBE879BA}">
  <sheetPr codeName="Sheet18"/>
  <dimension ref="A1:CY53"/>
  <sheetViews>
    <sheetView topLeftCell="AU1"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20" t="s">
        <v>145</v>
      </c>
      <c r="N1" s="221" t="s">
        <v>316</v>
      </c>
      <c r="O1" s="10" t="s">
        <v>146</v>
      </c>
      <c r="P1" s="10" t="s">
        <v>317</v>
      </c>
      <c r="Q1" s="221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23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6063</v>
      </c>
      <c r="B2" s="28">
        <v>42468</v>
      </c>
      <c r="C2" s="29" t="s">
        <v>530</v>
      </c>
      <c r="D2" s="30" t="s">
        <v>44</v>
      </c>
      <c r="E2" s="30"/>
      <c r="F2" s="30" t="s">
        <v>531</v>
      </c>
      <c r="G2" s="31">
        <v>42433</v>
      </c>
      <c r="H2" s="32" t="s">
        <v>387</v>
      </c>
      <c r="I2" s="32" t="s">
        <v>390</v>
      </c>
      <c r="J2" s="32"/>
      <c r="K2" s="30" t="s">
        <v>298</v>
      </c>
      <c r="L2" s="30" t="s">
        <v>579</v>
      </c>
      <c r="M2" s="216">
        <v>110.03636363636363</v>
      </c>
      <c r="N2" s="216">
        <v>20.990909090909089</v>
      </c>
      <c r="O2" s="30"/>
      <c r="P2" s="30"/>
      <c r="Q2" s="180"/>
      <c r="R2" s="30"/>
      <c r="S2" s="30"/>
      <c r="T2" s="30"/>
      <c r="U2" s="30"/>
      <c r="V2" s="30"/>
      <c r="W2" s="18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533</v>
      </c>
      <c r="AR2" s="32" t="s">
        <v>390</v>
      </c>
      <c r="AS2" s="32"/>
      <c r="AT2" s="32"/>
      <c r="AU2" s="32" t="s">
        <v>444</v>
      </c>
      <c r="AV2" s="32">
        <v>8.6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56"/>
      <c r="BT2" s="56"/>
      <c r="BU2" s="56"/>
      <c r="BV2" s="32" t="s">
        <v>390</v>
      </c>
      <c r="BW2" s="30"/>
      <c r="BX2" s="111"/>
      <c r="BY2" t="s">
        <v>430</v>
      </c>
      <c r="BZ2" t="s">
        <v>429</v>
      </c>
    </row>
    <row r="3" spans="1:78" x14ac:dyDescent="0.15">
      <c r="A3" s="27">
        <v>5592</v>
      </c>
      <c r="B3" s="28">
        <v>42475</v>
      </c>
      <c r="C3" s="29" t="s">
        <v>530</v>
      </c>
      <c r="D3" s="30" t="s">
        <v>44</v>
      </c>
      <c r="E3" s="30"/>
      <c r="F3" s="30" t="s">
        <v>531</v>
      </c>
      <c r="G3" s="31">
        <v>42474</v>
      </c>
      <c r="H3" s="32" t="s">
        <v>387</v>
      </c>
      <c r="I3" s="32" t="s">
        <v>390</v>
      </c>
      <c r="J3" s="32"/>
      <c r="K3" s="30" t="s">
        <v>299</v>
      </c>
      <c r="L3" s="178" t="s">
        <v>541</v>
      </c>
      <c r="M3" s="180">
        <v>127.09090909090909</v>
      </c>
      <c r="N3" s="180">
        <v>22.054545454545455</v>
      </c>
      <c r="O3" s="30"/>
      <c r="P3" s="30"/>
      <c r="Q3" s="180"/>
      <c r="R3" s="30"/>
      <c r="S3" s="30"/>
      <c r="T3" s="30"/>
      <c r="U3" s="30"/>
      <c r="V3" s="30"/>
      <c r="W3" s="18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533</v>
      </c>
      <c r="AR3" s="32" t="s">
        <v>390</v>
      </c>
      <c r="AS3" s="32"/>
      <c r="AT3" s="32"/>
      <c r="AU3" s="32" t="s">
        <v>444</v>
      </c>
      <c r="AV3" s="32">
        <v>8</v>
      </c>
      <c r="AW3" s="32"/>
      <c r="AX3" s="32"/>
      <c r="AY3" s="32"/>
      <c r="AZ3" s="32" t="s">
        <v>390</v>
      </c>
      <c r="BA3" s="30"/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/>
      <c r="BT3" s="30"/>
      <c r="BU3" s="32"/>
      <c r="BV3" s="32" t="s">
        <v>390</v>
      </c>
      <c r="BW3" s="30">
        <v>1</v>
      </c>
      <c r="BX3" s="111"/>
      <c r="BY3" t="s">
        <v>580</v>
      </c>
      <c r="BZ3" t="s">
        <v>432</v>
      </c>
    </row>
    <row r="4" spans="1:78" x14ac:dyDescent="0.15">
      <c r="A4" s="27">
        <v>5779</v>
      </c>
      <c r="B4" s="28">
        <v>42475</v>
      </c>
      <c r="C4" s="195" t="s">
        <v>530</v>
      </c>
      <c r="D4" s="30" t="s">
        <v>44</v>
      </c>
      <c r="E4" s="196"/>
      <c r="F4" s="196" t="s">
        <v>531</v>
      </c>
      <c r="G4" s="31">
        <v>42247</v>
      </c>
      <c r="H4" s="197" t="s">
        <v>387</v>
      </c>
      <c r="I4" s="197" t="s">
        <v>390</v>
      </c>
      <c r="J4" s="197"/>
      <c r="K4" s="196" t="s">
        <v>300</v>
      </c>
      <c r="L4" s="30" t="s">
        <v>545</v>
      </c>
      <c r="M4" s="180">
        <v>129.49999999999997</v>
      </c>
      <c r="N4" s="180">
        <v>24.418181818181814</v>
      </c>
      <c r="O4" s="30"/>
      <c r="P4" s="30"/>
      <c r="Q4" s="180"/>
      <c r="R4" s="196"/>
      <c r="S4" s="196"/>
      <c r="T4" s="196"/>
      <c r="U4" s="196"/>
      <c r="V4" s="196"/>
      <c r="W4" s="219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 t="s">
        <v>533</v>
      </c>
      <c r="AR4" s="197" t="s">
        <v>390</v>
      </c>
      <c r="AS4" s="197"/>
      <c r="AT4" s="197"/>
      <c r="AU4" s="197" t="s">
        <v>444</v>
      </c>
      <c r="AV4" s="197">
        <v>12</v>
      </c>
      <c r="AW4" s="197"/>
      <c r="AX4" s="197"/>
      <c r="AY4" s="197"/>
      <c r="AZ4" s="32" t="s">
        <v>534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/>
      <c r="BY4" t="s">
        <v>546</v>
      </c>
      <c r="BZ4" t="s">
        <v>429</v>
      </c>
    </row>
    <row r="5" spans="1:78" x14ac:dyDescent="0.15">
      <c r="A5" s="27">
        <v>5259</v>
      </c>
      <c r="B5" s="28">
        <v>42480</v>
      </c>
      <c r="C5" s="29" t="s">
        <v>530</v>
      </c>
      <c r="D5" s="30" t="s">
        <v>44</v>
      </c>
      <c r="E5" s="30"/>
      <c r="F5" s="30" t="s">
        <v>531</v>
      </c>
      <c r="G5" s="31">
        <v>42474</v>
      </c>
      <c r="H5" s="32" t="s">
        <v>387</v>
      </c>
      <c r="I5" s="32" t="s">
        <v>390</v>
      </c>
      <c r="J5" s="32"/>
      <c r="K5" s="30" t="s">
        <v>301</v>
      </c>
      <c r="L5" s="30" t="s">
        <v>547</v>
      </c>
      <c r="M5" s="180">
        <v>114.99999999999999</v>
      </c>
      <c r="N5" s="180">
        <v>25.290909090909089</v>
      </c>
      <c r="O5" s="30"/>
      <c r="P5" s="30"/>
      <c r="Q5" s="180"/>
      <c r="R5" s="30"/>
      <c r="S5" s="30"/>
      <c r="T5" s="30"/>
      <c r="U5" s="30"/>
      <c r="V5" s="30"/>
      <c r="W5" s="18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533</v>
      </c>
      <c r="AR5" s="32" t="s">
        <v>390</v>
      </c>
      <c r="AS5" s="32"/>
      <c r="AT5" s="32"/>
      <c r="AU5" s="32" t="s">
        <v>444</v>
      </c>
      <c r="AV5" s="32">
        <v>12.65</v>
      </c>
      <c r="AW5" s="32"/>
      <c r="AX5" s="32"/>
      <c r="AY5" s="32"/>
      <c r="AZ5" s="32" t="s">
        <v>534</v>
      </c>
      <c r="BA5" s="30"/>
      <c r="BB5" s="32">
        <v>13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30"/>
      <c r="BX5" s="111"/>
      <c r="BY5" t="s">
        <v>430</v>
      </c>
      <c r="BZ5" t="s">
        <v>432</v>
      </c>
    </row>
    <row r="6" spans="1:78" x14ac:dyDescent="0.15">
      <c r="A6" s="27">
        <v>5421</v>
      </c>
      <c r="B6" s="28">
        <v>42475</v>
      </c>
      <c r="C6" s="29" t="s">
        <v>530</v>
      </c>
      <c r="D6" s="30" t="s">
        <v>44</v>
      </c>
      <c r="E6" s="30"/>
      <c r="F6" s="30" t="s">
        <v>531</v>
      </c>
      <c r="G6" s="31">
        <v>42474</v>
      </c>
      <c r="H6" s="32" t="s">
        <v>387</v>
      </c>
      <c r="I6" s="32" t="s">
        <v>390</v>
      </c>
      <c r="J6" s="32"/>
      <c r="K6" s="30" t="s">
        <v>302</v>
      </c>
      <c r="L6" s="30" t="s">
        <v>548</v>
      </c>
      <c r="M6" s="180">
        <v>121.98181818181818</v>
      </c>
      <c r="N6" s="180">
        <v>25.16363636363636</v>
      </c>
      <c r="O6" s="30"/>
      <c r="P6" s="30"/>
      <c r="Q6" s="180"/>
      <c r="R6" s="30"/>
      <c r="S6" s="30"/>
      <c r="T6" s="30"/>
      <c r="U6" s="30"/>
      <c r="V6" s="30"/>
      <c r="W6" s="18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t="s">
        <v>533</v>
      </c>
      <c r="AR6" s="32" t="s">
        <v>390</v>
      </c>
      <c r="AS6" s="32"/>
      <c r="AT6" s="32"/>
      <c r="AU6" s="32" t="s">
        <v>444</v>
      </c>
      <c r="AV6" s="32">
        <v>7</v>
      </c>
      <c r="AW6" s="32"/>
      <c r="AX6" s="32"/>
      <c r="AY6" s="32"/>
      <c r="AZ6" s="32" t="s">
        <v>534</v>
      </c>
      <c r="BA6" s="30"/>
      <c r="BB6" s="32">
        <v>12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/>
      <c r="BR6" s="32"/>
      <c r="BS6" s="30"/>
      <c r="BT6" s="30"/>
      <c r="BU6" s="32"/>
      <c r="BV6" s="32" t="s">
        <v>390</v>
      </c>
      <c r="BW6" s="56"/>
      <c r="BX6" s="111"/>
      <c r="BY6" t="s">
        <v>581</v>
      </c>
      <c r="BZ6" t="s">
        <v>432</v>
      </c>
    </row>
    <row r="7" spans="1:78" x14ac:dyDescent="0.15">
      <c r="A7" s="27">
        <v>5315</v>
      </c>
      <c r="B7" s="28">
        <v>42475</v>
      </c>
      <c r="C7" s="29" t="s">
        <v>530</v>
      </c>
      <c r="D7" s="30" t="s">
        <v>44</v>
      </c>
      <c r="E7" s="30"/>
      <c r="F7" s="30" t="s">
        <v>531</v>
      </c>
      <c r="G7" s="31">
        <v>42474</v>
      </c>
      <c r="H7" s="32" t="s">
        <v>387</v>
      </c>
      <c r="I7" s="32" t="s">
        <v>390</v>
      </c>
      <c r="J7" s="32"/>
      <c r="K7" s="30" t="s">
        <v>303</v>
      </c>
      <c r="L7" s="30" t="s">
        <v>549</v>
      </c>
      <c r="M7" s="180">
        <v>130.99999999999997</v>
      </c>
      <c r="N7" s="180">
        <v>24.990909090909089</v>
      </c>
      <c r="O7" s="30"/>
      <c r="P7" s="30"/>
      <c r="Q7" s="180"/>
      <c r="R7" s="30"/>
      <c r="S7" s="30"/>
      <c r="T7" s="30"/>
      <c r="U7" s="30"/>
      <c r="V7" s="30"/>
      <c r="W7" s="18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533</v>
      </c>
      <c r="AR7" s="32" t="s">
        <v>390</v>
      </c>
      <c r="AS7" s="32"/>
      <c r="AT7" s="32"/>
      <c r="AU7" s="32" t="s">
        <v>444</v>
      </c>
      <c r="AV7" s="32">
        <v>8.6</v>
      </c>
      <c r="AW7" s="32"/>
      <c r="AX7" s="32"/>
      <c r="AY7" s="32"/>
      <c r="AZ7" s="32" t="s">
        <v>534</v>
      </c>
      <c r="BA7" s="30"/>
      <c r="BB7" s="32">
        <v>16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>
        <v>24</v>
      </c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30"/>
      <c r="BY7" t="s">
        <v>582</v>
      </c>
      <c r="BZ7" t="s">
        <v>432</v>
      </c>
    </row>
    <row r="8" spans="1:78" x14ac:dyDescent="0.15">
      <c r="A8" s="27">
        <v>5614</v>
      </c>
      <c r="B8" s="28">
        <v>42475</v>
      </c>
      <c r="C8" s="29" t="s">
        <v>530</v>
      </c>
      <c r="D8" s="30" t="s">
        <v>44</v>
      </c>
      <c r="E8" s="30"/>
      <c r="F8" s="30" t="s">
        <v>531</v>
      </c>
      <c r="G8" s="31">
        <v>42475</v>
      </c>
      <c r="H8" s="32" t="s">
        <v>387</v>
      </c>
      <c r="I8" s="32" t="s">
        <v>390</v>
      </c>
      <c r="J8" s="32"/>
      <c r="K8" s="30" t="s">
        <v>48</v>
      </c>
      <c r="L8" s="178" t="s">
        <v>550</v>
      </c>
      <c r="M8" s="180">
        <v>137.80000000000001</v>
      </c>
      <c r="N8" s="180">
        <v>24.23</v>
      </c>
      <c r="O8" s="30"/>
      <c r="P8" s="30"/>
      <c r="Q8" s="18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533</v>
      </c>
      <c r="AR8" s="32" t="s">
        <v>390</v>
      </c>
      <c r="AS8" s="32"/>
      <c r="AT8" s="32"/>
      <c r="AU8" s="32" t="s">
        <v>444</v>
      </c>
      <c r="AV8" s="32">
        <v>9.5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15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32"/>
      <c r="BQ8" s="32"/>
      <c r="BR8" s="32"/>
      <c r="BS8" s="56"/>
      <c r="BT8" s="56"/>
      <c r="BU8" s="32"/>
      <c r="BV8" s="32" t="s">
        <v>390</v>
      </c>
      <c r="BW8" s="178">
        <v>1</v>
      </c>
      <c r="BY8" t="s">
        <v>583</v>
      </c>
      <c r="BZ8" t="s">
        <v>432</v>
      </c>
    </row>
    <row r="9" spans="1:78" x14ac:dyDescent="0.15">
      <c r="A9" s="27">
        <v>4117</v>
      </c>
      <c r="B9" s="28">
        <v>42480</v>
      </c>
      <c r="C9" s="29" t="s">
        <v>530</v>
      </c>
      <c r="D9" s="30" t="s">
        <v>44</v>
      </c>
      <c r="E9" s="30"/>
      <c r="F9" s="30" t="s">
        <v>531</v>
      </c>
      <c r="G9" s="58">
        <v>42475</v>
      </c>
      <c r="H9" s="32" t="s">
        <v>387</v>
      </c>
      <c r="I9" s="32" t="s">
        <v>390</v>
      </c>
      <c r="J9" s="32"/>
      <c r="K9" s="30" t="s">
        <v>49</v>
      </c>
      <c r="L9" s="30" t="s">
        <v>472</v>
      </c>
      <c r="M9" s="216">
        <v>103.18181818181817</v>
      </c>
      <c r="N9" s="180">
        <v>20.909090909090907</v>
      </c>
      <c r="O9" s="30"/>
      <c r="P9" s="30"/>
      <c r="Q9" s="180"/>
      <c r="R9" s="30"/>
      <c r="S9" s="30"/>
      <c r="T9" s="30"/>
      <c r="U9" s="30"/>
      <c r="V9" s="30"/>
      <c r="W9" s="18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533</v>
      </c>
      <c r="AR9" s="32" t="s">
        <v>390</v>
      </c>
      <c r="AS9" s="32"/>
      <c r="AT9" s="32"/>
      <c r="AU9" s="32" t="s">
        <v>444</v>
      </c>
      <c r="AV9" s="32">
        <v>10</v>
      </c>
      <c r="AW9" s="32"/>
      <c r="AX9" s="32"/>
      <c r="AY9" s="32"/>
      <c r="AZ9" s="32" t="s">
        <v>534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32">
        <v>239.89</v>
      </c>
      <c r="BQ9" s="32"/>
      <c r="BR9" s="177">
        <v>42551</v>
      </c>
      <c r="BS9" s="56"/>
      <c r="BT9" s="56"/>
      <c r="BU9" s="56"/>
      <c r="BV9" s="32" t="s">
        <v>390</v>
      </c>
      <c r="BW9" s="178"/>
      <c r="BY9" t="s">
        <v>430</v>
      </c>
      <c r="BZ9" t="s">
        <v>432</v>
      </c>
    </row>
    <row r="10" spans="1:78" x14ac:dyDescent="0.15">
      <c r="A10" s="27">
        <v>5481</v>
      </c>
      <c r="B10" s="28">
        <v>42480</v>
      </c>
      <c r="C10" s="29" t="s">
        <v>530</v>
      </c>
      <c r="D10" s="30" t="s">
        <v>44</v>
      </c>
      <c r="E10" s="30"/>
      <c r="F10" s="30" t="s">
        <v>531</v>
      </c>
      <c r="G10" s="31">
        <v>42474</v>
      </c>
      <c r="H10" s="32" t="s">
        <v>387</v>
      </c>
      <c r="I10" s="32" t="s">
        <v>390</v>
      </c>
      <c r="J10" s="32"/>
      <c r="K10" s="30" t="s">
        <v>51</v>
      </c>
      <c r="L10" s="30" t="s">
        <v>552</v>
      </c>
      <c r="M10" s="217">
        <v>128.88999999999999</v>
      </c>
      <c r="N10" s="216">
        <v>21.418181818181814</v>
      </c>
      <c r="O10" s="30"/>
      <c r="P10" s="30"/>
      <c r="Q10" s="180"/>
      <c r="R10" s="30"/>
      <c r="S10" s="30"/>
      <c r="T10" s="30"/>
      <c r="U10" s="30"/>
      <c r="V10" s="30"/>
      <c r="W10" s="18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533</v>
      </c>
      <c r="AR10" s="32" t="s">
        <v>390</v>
      </c>
      <c r="AS10" s="32"/>
      <c r="AT10" s="32"/>
      <c r="AU10" s="32" t="s">
        <v>444</v>
      </c>
      <c r="AV10" s="32">
        <v>10</v>
      </c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 t="s">
        <v>553</v>
      </c>
      <c r="BT10" s="56" t="s">
        <v>276</v>
      </c>
      <c r="BU10" s="56">
        <v>30</v>
      </c>
      <c r="BV10" s="32" t="s">
        <v>390</v>
      </c>
      <c r="BW10" s="178"/>
      <c r="BX10" s="111"/>
      <c r="BY10" t="s">
        <v>430</v>
      </c>
      <c r="BZ10" t="s">
        <v>432</v>
      </c>
    </row>
    <row r="11" spans="1:78" x14ac:dyDescent="0.15">
      <c r="A11" s="27">
        <v>5538</v>
      </c>
      <c r="B11" s="28">
        <v>42468</v>
      </c>
      <c r="C11" s="29" t="s">
        <v>530</v>
      </c>
      <c r="D11" s="30" t="s">
        <v>44</v>
      </c>
      <c r="E11" s="30"/>
      <c r="F11" s="30" t="s">
        <v>531</v>
      </c>
      <c r="G11" s="58">
        <v>42424</v>
      </c>
      <c r="H11" s="32" t="s">
        <v>390</v>
      </c>
      <c r="I11" s="32" t="s">
        <v>507</v>
      </c>
      <c r="J11" s="32"/>
      <c r="K11" s="30" t="s">
        <v>423</v>
      </c>
      <c r="L11" s="30" t="s">
        <v>554</v>
      </c>
      <c r="M11" s="180">
        <v>129</v>
      </c>
      <c r="N11" s="180">
        <v>21.554545454545455</v>
      </c>
      <c r="O11" s="30"/>
      <c r="P11" s="30"/>
      <c r="Q11" s="180"/>
      <c r="R11" s="30"/>
      <c r="S11" s="30"/>
      <c r="T11" s="30"/>
      <c r="U11" s="30"/>
      <c r="V11" s="30"/>
      <c r="W11" s="18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533</v>
      </c>
      <c r="AR11" s="32" t="s">
        <v>390</v>
      </c>
      <c r="AS11" s="32"/>
      <c r="AT11" s="32"/>
      <c r="AU11" s="32"/>
      <c r="AV11" s="32"/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56"/>
      <c r="BT11" s="56"/>
      <c r="BU11" s="32"/>
      <c r="BV11" s="32" t="s">
        <v>390</v>
      </c>
      <c r="BW11" s="30">
        <v>1</v>
      </c>
      <c r="BY11" t="s">
        <v>430</v>
      </c>
      <c r="BZ11" t="s">
        <v>429</v>
      </c>
    </row>
    <row r="12" spans="1:78" x14ac:dyDescent="0.15">
      <c r="A12" s="27">
        <v>3022</v>
      </c>
      <c r="B12" s="28">
        <v>42468</v>
      </c>
      <c r="C12" s="29" t="s">
        <v>530</v>
      </c>
      <c r="D12" s="30" t="s">
        <v>44</v>
      </c>
      <c r="E12" s="30"/>
      <c r="F12" s="30" t="s">
        <v>531</v>
      </c>
      <c r="G12" s="58">
        <v>42434</v>
      </c>
      <c r="H12" s="32" t="s">
        <v>387</v>
      </c>
      <c r="I12" s="32" t="s">
        <v>390</v>
      </c>
      <c r="J12" s="32"/>
      <c r="K12" s="30" t="s">
        <v>425</v>
      </c>
      <c r="L12" s="30" t="s">
        <v>555</v>
      </c>
      <c r="M12" s="180">
        <v>149</v>
      </c>
      <c r="N12" s="180">
        <v>22.572727272727271</v>
      </c>
      <c r="O12" s="30" t="s">
        <v>453</v>
      </c>
      <c r="P12" s="30">
        <v>1800</v>
      </c>
      <c r="Q12" s="180">
        <v>25.79999991</v>
      </c>
      <c r="R12" s="30"/>
      <c r="S12" s="30"/>
      <c r="T12" s="30"/>
      <c r="U12" s="30"/>
      <c r="V12" s="30"/>
      <c r="W12" s="18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533</v>
      </c>
      <c r="AR12" s="32" t="s">
        <v>390</v>
      </c>
      <c r="AS12" s="32"/>
      <c r="AT12" s="32"/>
      <c r="AU12" s="32" t="s">
        <v>444</v>
      </c>
      <c r="AV12" s="32">
        <v>6</v>
      </c>
      <c r="AW12" s="32"/>
      <c r="AX12" s="32"/>
      <c r="AY12" s="32"/>
      <c r="AZ12" s="32" t="s">
        <v>390</v>
      </c>
      <c r="BA12" s="30"/>
      <c r="BB12" s="32">
        <v>0</v>
      </c>
      <c r="BC12" s="32">
        <v>0</v>
      </c>
      <c r="BD12" s="32">
        <v>15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/>
      <c r="BN12" s="32"/>
      <c r="BO12" s="32" t="s">
        <v>390</v>
      </c>
      <c r="BP12" s="32"/>
      <c r="BQ12" s="32"/>
      <c r="BR12" s="32"/>
      <c r="BS12" s="30"/>
      <c r="BT12" s="30"/>
      <c r="BU12" s="32"/>
      <c r="BV12" s="32" t="s">
        <v>390</v>
      </c>
      <c r="BW12" s="178">
        <v>1</v>
      </c>
      <c r="BX12" s="111"/>
      <c r="BY12" t="s">
        <v>430</v>
      </c>
      <c r="BZ12" t="s">
        <v>429</v>
      </c>
    </row>
    <row r="13" spans="1:78" x14ac:dyDescent="0.15">
      <c r="A13" s="27">
        <v>5096</v>
      </c>
      <c r="B13" s="28">
        <v>42476</v>
      </c>
      <c r="C13" s="29" t="s">
        <v>530</v>
      </c>
      <c r="D13" s="30" t="s">
        <v>44</v>
      </c>
      <c r="E13" s="30"/>
      <c r="F13" s="30" t="s">
        <v>531</v>
      </c>
      <c r="G13" s="28">
        <v>42474</v>
      </c>
      <c r="H13" s="32" t="s">
        <v>390</v>
      </c>
      <c r="I13" s="32" t="s">
        <v>507</v>
      </c>
      <c r="J13" s="32"/>
      <c r="K13" s="30" t="s">
        <v>556</v>
      </c>
      <c r="L13" s="178" t="s">
        <v>509</v>
      </c>
      <c r="M13" s="216">
        <v>101.96363636363635</v>
      </c>
      <c r="N13" s="216">
        <v>18.736363636363635</v>
      </c>
      <c r="O13" s="30"/>
      <c r="P13" s="30"/>
      <c r="Q13" s="180"/>
      <c r="R13" s="30"/>
      <c r="S13" s="30"/>
      <c r="T13" s="30"/>
      <c r="U13" s="30"/>
      <c r="V13" s="30"/>
      <c r="W13" s="18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533</v>
      </c>
      <c r="AR13" s="32" t="s">
        <v>390</v>
      </c>
      <c r="AS13" s="32"/>
      <c r="AT13" s="32"/>
      <c r="AU13" s="32"/>
      <c r="AV13" s="32"/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/>
      <c r="BN13" s="32"/>
      <c r="BO13" s="32" t="s">
        <v>390</v>
      </c>
      <c r="BP13" s="32">
        <v>72</v>
      </c>
      <c r="BQ13" s="32"/>
      <c r="BR13" s="32"/>
      <c r="BS13" s="56"/>
      <c r="BT13" s="56"/>
      <c r="BU13" s="56"/>
      <c r="BV13" s="32" t="s">
        <v>390</v>
      </c>
      <c r="BW13" s="30">
        <v>1</v>
      </c>
      <c r="BX13" t="s">
        <v>584</v>
      </c>
      <c r="BY13" t="s">
        <v>585</v>
      </c>
      <c r="BZ13" t="s">
        <v>432</v>
      </c>
    </row>
    <row r="14" spans="1:78" x14ac:dyDescent="0.15">
      <c r="A14" s="27">
        <v>6418</v>
      </c>
      <c r="B14" s="28">
        <v>42475</v>
      </c>
      <c r="C14" s="29" t="s">
        <v>530</v>
      </c>
      <c r="D14" s="30" t="s">
        <v>44</v>
      </c>
      <c r="E14" s="30"/>
      <c r="F14" s="30" t="s">
        <v>531</v>
      </c>
      <c r="G14" s="31">
        <v>42475</v>
      </c>
      <c r="H14" s="32" t="s">
        <v>387</v>
      </c>
      <c r="I14" s="32" t="s">
        <v>390</v>
      </c>
      <c r="J14" s="32"/>
      <c r="K14" s="30" t="s">
        <v>466</v>
      </c>
      <c r="L14" s="30" t="s">
        <v>452</v>
      </c>
      <c r="M14" s="218">
        <v>97.999999999999986</v>
      </c>
      <c r="N14" s="218">
        <v>18.799999999999997</v>
      </c>
      <c r="O14" s="30" t="s">
        <v>453</v>
      </c>
      <c r="P14" s="30">
        <v>2500</v>
      </c>
      <c r="Q14" s="180">
        <v>18.399999999999999</v>
      </c>
      <c r="R14" s="30"/>
      <c r="S14" s="30"/>
      <c r="T14" s="30"/>
      <c r="U14" s="30"/>
      <c r="V14" s="30"/>
      <c r="W14" s="18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10</v>
      </c>
      <c r="AW14" s="32"/>
      <c r="AX14" s="32"/>
      <c r="AY14" s="32"/>
      <c r="AZ14" s="32" t="s">
        <v>534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>
        <v>24</v>
      </c>
      <c r="BM14" s="32" t="s">
        <v>390</v>
      </c>
      <c r="BN14" s="32"/>
      <c r="BO14" s="32" t="s">
        <v>390</v>
      </c>
      <c r="BP14" s="32"/>
      <c r="BQ14" s="32"/>
      <c r="BR14" s="32"/>
      <c r="BS14" s="30"/>
      <c r="BT14" s="56"/>
      <c r="BU14" s="32"/>
      <c r="BV14" s="32" t="s">
        <v>390</v>
      </c>
      <c r="BW14" s="56"/>
      <c r="BX14" s="57"/>
      <c r="BY14" t="s">
        <v>586</v>
      </c>
      <c r="BZ14" t="s">
        <v>469</v>
      </c>
    </row>
    <row r="15" spans="1:78" x14ac:dyDescent="0.15">
      <c r="A15" s="27">
        <v>5915</v>
      </c>
      <c r="B15" s="28">
        <v>42476</v>
      </c>
      <c r="C15" s="29" t="s">
        <v>530</v>
      </c>
      <c r="D15" s="30" t="s">
        <v>44</v>
      </c>
      <c r="E15" s="30"/>
      <c r="F15" s="30" t="s">
        <v>531</v>
      </c>
      <c r="G15" s="31">
        <v>42474</v>
      </c>
      <c r="H15" s="112" t="s">
        <v>387</v>
      </c>
      <c r="I15" s="112" t="s">
        <v>390</v>
      </c>
      <c r="J15" s="32"/>
      <c r="K15" s="178" t="s">
        <v>50</v>
      </c>
      <c r="L15" s="178" t="s">
        <v>558</v>
      </c>
      <c r="M15" s="180">
        <v>122.39999999999998</v>
      </c>
      <c r="N15" s="180">
        <v>21.172727272727272</v>
      </c>
      <c r="O15" s="30" t="s">
        <v>453</v>
      </c>
      <c r="P15" s="30">
        <v>2000</v>
      </c>
      <c r="Q15" s="180">
        <v>21.9</v>
      </c>
      <c r="R15" s="30"/>
      <c r="S15" s="30"/>
      <c r="T15" s="30"/>
      <c r="U15" s="30"/>
      <c r="V15" s="30"/>
      <c r="W15" s="18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16.100000000000001</v>
      </c>
      <c r="AW15" s="32"/>
      <c r="AX15" s="32"/>
      <c r="AY15" s="32"/>
      <c r="AZ15" s="32" t="s">
        <v>534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32"/>
      <c r="BQ15" s="32"/>
      <c r="BR15" s="32"/>
      <c r="BS15" s="56"/>
      <c r="BT15" s="56"/>
      <c r="BU15" s="32"/>
      <c r="BV15" s="32" t="s">
        <v>390</v>
      </c>
      <c r="BW15" s="178"/>
      <c r="BX15" s="111" t="s">
        <v>559</v>
      </c>
      <c r="BY15" t="s">
        <v>587</v>
      </c>
      <c r="BZ15" t="s">
        <v>432</v>
      </c>
    </row>
    <row r="16" spans="1:78" x14ac:dyDescent="0.15">
      <c r="A16" s="27">
        <v>4758</v>
      </c>
      <c r="B16" s="28">
        <v>42468</v>
      </c>
      <c r="C16" s="29" t="s">
        <v>530</v>
      </c>
      <c r="D16" s="30" t="s">
        <v>44</v>
      </c>
      <c r="E16" s="30"/>
      <c r="F16" s="30" t="s">
        <v>531</v>
      </c>
      <c r="G16" s="31">
        <v>42473</v>
      </c>
      <c r="H16" s="32" t="s">
        <v>387</v>
      </c>
      <c r="I16" s="32" t="s">
        <v>390</v>
      </c>
      <c r="J16" s="32"/>
      <c r="K16" s="30" t="s">
        <v>456</v>
      </c>
      <c r="L16" s="30" t="s">
        <v>493</v>
      </c>
      <c r="M16" s="216">
        <v>128.61000000000001</v>
      </c>
      <c r="N16" s="216">
        <v>24.64</v>
      </c>
      <c r="O16" s="30"/>
      <c r="P16" s="30"/>
      <c r="Q16" s="180"/>
      <c r="R16" s="30"/>
      <c r="S16" s="30"/>
      <c r="T16" s="30"/>
      <c r="U16" s="30"/>
      <c r="V16" s="30"/>
      <c r="W16" s="18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10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/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>
        <v>1</v>
      </c>
      <c r="BY16" t="s">
        <v>430</v>
      </c>
      <c r="BZ16" t="s">
        <v>432</v>
      </c>
    </row>
    <row r="17" spans="1:103" x14ac:dyDescent="0.15">
      <c r="A17" s="27">
        <v>6345</v>
      </c>
      <c r="B17" s="28">
        <v>42476</v>
      </c>
      <c r="C17" s="29" t="s">
        <v>530</v>
      </c>
      <c r="D17" s="30" t="s">
        <v>44</v>
      </c>
      <c r="E17" s="30"/>
      <c r="F17" s="30" t="s">
        <v>531</v>
      </c>
      <c r="G17" s="31">
        <v>42474</v>
      </c>
      <c r="H17" s="32" t="s">
        <v>387</v>
      </c>
      <c r="I17" s="32" t="s">
        <v>390</v>
      </c>
      <c r="J17" s="32"/>
      <c r="K17" s="30" t="s">
        <v>560</v>
      </c>
      <c r="L17" s="30" t="s">
        <v>588</v>
      </c>
      <c r="M17" s="216">
        <v>119.99999999999999</v>
      </c>
      <c r="N17" s="216">
        <v>21.9</v>
      </c>
      <c r="O17" s="30"/>
      <c r="P17" s="30"/>
      <c r="Q17" s="180"/>
      <c r="R17" s="30"/>
      <c r="S17" s="30"/>
      <c r="T17" s="30"/>
      <c r="U17" s="30"/>
      <c r="V17" s="30"/>
      <c r="W17" s="18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533</v>
      </c>
      <c r="AR17" s="32" t="s">
        <v>390</v>
      </c>
      <c r="AS17" s="32"/>
      <c r="AT17" s="32"/>
      <c r="AU17" s="32" t="s">
        <v>444</v>
      </c>
      <c r="AV17" s="32">
        <v>8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>
        <v>1</v>
      </c>
      <c r="BY17" t="s">
        <v>589</v>
      </c>
      <c r="BZ17" t="s">
        <v>469</v>
      </c>
    </row>
    <row r="18" spans="1:103" x14ac:dyDescent="0.15">
      <c r="A18" s="27">
        <v>5877</v>
      </c>
      <c r="B18" s="28">
        <v>42476</v>
      </c>
      <c r="C18" s="29" t="s">
        <v>530</v>
      </c>
      <c r="D18" s="30" t="s">
        <v>44</v>
      </c>
      <c r="E18" s="30"/>
      <c r="F18" s="30" t="s">
        <v>531</v>
      </c>
      <c r="G18" s="31">
        <v>42454</v>
      </c>
      <c r="H18" s="32" t="s">
        <v>387</v>
      </c>
      <c r="I18" s="32" t="s">
        <v>390</v>
      </c>
      <c r="J18" s="32"/>
      <c r="K18" s="30" t="s">
        <v>562</v>
      </c>
      <c r="L18" s="30" t="s">
        <v>563</v>
      </c>
      <c r="M18" s="216">
        <v>129.19999999999999</v>
      </c>
      <c r="N18" s="216">
        <v>25.018181818181816</v>
      </c>
      <c r="O18" s="30"/>
      <c r="P18" s="30"/>
      <c r="Q18" s="180"/>
      <c r="R18" s="30"/>
      <c r="S18" s="30"/>
      <c r="T18" s="30"/>
      <c r="U18" s="30"/>
      <c r="V18" s="30"/>
      <c r="W18" s="18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533</v>
      </c>
      <c r="AR18" s="32" t="s">
        <v>390</v>
      </c>
      <c r="AS18" s="32"/>
      <c r="AT18" s="32"/>
      <c r="AU18" s="32" t="s">
        <v>444</v>
      </c>
      <c r="AV18" s="32">
        <v>7</v>
      </c>
      <c r="AW18" s="32"/>
      <c r="AX18" s="32"/>
      <c r="AY18" s="32"/>
      <c r="AZ18" s="32" t="s">
        <v>390</v>
      </c>
      <c r="BA18" s="30"/>
      <c r="BB18" s="32">
        <v>0</v>
      </c>
      <c r="BC18" s="32">
        <v>0</v>
      </c>
      <c r="BD18" s="32">
        <v>0</v>
      </c>
      <c r="BE18" s="32">
        <v>19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/>
      <c r="BM18" s="32" t="s">
        <v>390</v>
      </c>
      <c r="BN18" s="32"/>
      <c r="BO18" s="32" t="s">
        <v>390</v>
      </c>
      <c r="BP18" s="32"/>
      <c r="BQ18" s="32"/>
      <c r="BR18" s="32"/>
      <c r="BS18" s="30"/>
      <c r="BT18" s="56"/>
      <c r="BU18" s="32"/>
      <c r="BV18" s="32" t="s">
        <v>390</v>
      </c>
      <c r="BW18" s="30">
        <v>1</v>
      </c>
      <c r="BY18" t="s">
        <v>590</v>
      </c>
      <c r="BZ18" t="s">
        <v>432</v>
      </c>
    </row>
    <row r="19" spans="1:103" x14ac:dyDescent="0.15">
      <c r="A19" s="27">
        <v>6408</v>
      </c>
      <c r="B19" s="28">
        <v>42480</v>
      </c>
      <c r="C19" s="29" t="s">
        <v>530</v>
      </c>
      <c r="D19" s="30" t="s">
        <v>44</v>
      </c>
      <c r="E19" s="30"/>
      <c r="F19" s="30" t="s">
        <v>531</v>
      </c>
      <c r="G19" s="31">
        <v>42474</v>
      </c>
      <c r="H19" s="32" t="s">
        <v>390</v>
      </c>
      <c r="I19" s="32" t="s">
        <v>507</v>
      </c>
      <c r="J19" s="32"/>
      <c r="K19" s="30" t="s">
        <v>591</v>
      </c>
      <c r="L19" s="30" t="s">
        <v>552</v>
      </c>
      <c r="M19" s="216">
        <v>120.47272727272727</v>
      </c>
      <c r="N19" s="216">
        <v>21.4</v>
      </c>
      <c r="O19" s="30"/>
      <c r="P19" s="30"/>
      <c r="Q19" s="180"/>
      <c r="R19" s="30"/>
      <c r="S19" s="30"/>
      <c r="T19" s="30"/>
      <c r="U19" s="30"/>
      <c r="V19" s="30"/>
      <c r="W19" s="18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 t="s">
        <v>533</v>
      </c>
      <c r="AR19" s="32" t="s">
        <v>390</v>
      </c>
      <c r="AS19" s="32"/>
      <c r="AT19" s="32"/>
      <c r="AU19" s="32"/>
      <c r="AV19" s="32"/>
      <c r="AW19" s="32"/>
      <c r="AX19" s="32"/>
      <c r="AY19" s="32"/>
      <c r="AZ19" s="32" t="s">
        <v>390</v>
      </c>
      <c r="BA19" s="30"/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32" t="s">
        <v>390</v>
      </c>
      <c r="BN19" s="32"/>
      <c r="BO19" s="32" t="s">
        <v>390</v>
      </c>
      <c r="BP19" s="32"/>
      <c r="BQ19" s="32"/>
      <c r="BR19" s="32"/>
      <c r="BS19" s="30"/>
      <c r="BT19" s="56"/>
      <c r="BU19" s="32"/>
      <c r="BV19" s="32" t="s">
        <v>390</v>
      </c>
      <c r="BW19" s="30"/>
      <c r="BY19" t="s">
        <v>592</v>
      </c>
      <c r="BZ19" t="s">
        <v>469</v>
      </c>
    </row>
    <row r="20" spans="1:103" x14ac:dyDescent="0.15">
      <c r="A20" s="27">
        <v>6061</v>
      </c>
      <c r="B20" s="28">
        <v>42468</v>
      </c>
      <c r="C20" s="29" t="s">
        <v>530</v>
      </c>
      <c r="D20" s="30" t="s">
        <v>44</v>
      </c>
      <c r="E20" s="30"/>
      <c r="F20" s="30" t="s">
        <v>535</v>
      </c>
      <c r="G20" s="31">
        <v>42433</v>
      </c>
      <c r="H20" s="32" t="s">
        <v>387</v>
      </c>
      <c r="I20" s="32" t="s">
        <v>390</v>
      </c>
      <c r="J20" s="32"/>
      <c r="K20" s="30" t="s">
        <v>298</v>
      </c>
      <c r="L20" s="30" t="s">
        <v>579</v>
      </c>
      <c r="M20" s="216">
        <v>112.55454545454545</v>
      </c>
      <c r="N20" s="216">
        <v>20.990909090909089</v>
      </c>
      <c r="O20" s="30"/>
      <c r="P20" s="30"/>
      <c r="Q20" s="180"/>
      <c r="R20" s="30"/>
      <c r="S20" s="30"/>
      <c r="T20" s="30"/>
      <c r="U20" s="30"/>
      <c r="V20" s="30"/>
      <c r="W20" s="180"/>
      <c r="X20" s="30"/>
      <c r="Y20" s="30"/>
      <c r="Z20" s="30"/>
      <c r="AA20" s="30"/>
      <c r="AB20" s="30"/>
      <c r="AC20" s="30"/>
      <c r="AD20" s="30"/>
      <c r="AE20" s="30"/>
      <c r="AF20" s="180">
        <v>14.1999999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536</v>
      </c>
      <c r="AR20" s="32" t="s">
        <v>390</v>
      </c>
      <c r="AS20" s="32"/>
      <c r="AT20" s="32"/>
      <c r="AU20" s="32" t="s">
        <v>444</v>
      </c>
      <c r="AV20" s="32">
        <v>8.6</v>
      </c>
      <c r="AW20" s="32"/>
      <c r="AX20" s="32"/>
      <c r="AY20" s="32"/>
      <c r="AZ20" s="32" t="s">
        <v>534</v>
      </c>
      <c r="BA20" s="30"/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32" t="s">
        <v>390</v>
      </c>
      <c r="BN20" s="32"/>
      <c r="BO20" s="32" t="s">
        <v>390</v>
      </c>
      <c r="BP20" s="32"/>
      <c r="BQ20" s="32"/>
      <c r="BR20" s="32"/>
      <c r="BS20" s="56"/>
      <c r="BT20" s="56"/>
      <c r="BU20" s="56"/>
      <c r="BV20" s="32" t="s">
        <v>390</v>
      </c>
      <c r="BW20" s="30"/>
      <c r="BX20" s="111"/>
      <c r="BY20" t="s">
        <v>430</v>
      </c>
      <c r="BZ20" t="s">
        <v>429</v>
      </c>
    </row>
    <row r="21" spans="1:103" x14ac:dyDescent="0.15">
      <c r="A21" s="27">
        <v>5590</v>
      </c>
      <c r="B21" s="28">
        <v>42475</v>
      </c>
      <c r="C21" s="195" t="s">
        <v>530</v>
      </c>
      <c r="D21" s="30" t="s">
        <v>44</v>
      </c>
      <c r="E21" s="196"/>
      <c r="F21" s="196" t="s">
        <v>535</v>
      </c>
      <c r="G21" s="31">
        <v>42474</v>
      </c>
      <c r="H21" s="197" t="s">
        <v>387</v>
      </c>
      <c r="I21" s="197" t="s">
        <v>390</v>
      </c>
      <c r="J21" s="197"/>
      <c r="K21" s="196" t="s">
        <v>299</v>
      </c>
      <c r="L21" s="178" t="s">
        <v>541</v>
      </c>
      <c r="M21" s="219">
        <v>127.09090909090909</v>
      </c>
      <c r="N21" s="219">
        <v>22.054545454545455</v>
      </c>
      <c r="O21" s="196"/>
      <c r="P21" s="196"/>
      <c r="Q21" s="219"/>
      <c r="R21" s="196"/>
      <c r="S21" s="30"/>
      <c r="T21" s="30"/>
      <c r="U21" s="196"/>
      <c r="V21" s="196"/>
      <c r="W21" s="219"/>
      <c r="X21" s="196"/>
      <c r="Y21" s="196"/>
      <c r="Z21" s="196"/>
      <c r="AA21" s="196"/>
      <c r="AB21" s="196"/>
      <c r="AC21" s="196"/>
      <c r="AD21" s="196"/>
      <c r="AE21" s="196"/>
      <c r="AF21" s="219">
        <v>17.399999900000001</v>
      </c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 t="s">
        <v>536</v>
      </c>
      <c r="AR21" s="197" t="s">
        <v>390</v>
      </c>
      <c r="AS21" s="197"/>
      <c r="AT21" s="197"/>
      <c r="AU21" s="197" t="s">
        <v>444</v>
      </c>
      <c r="AV21" s="197">
        <v>8</v>
      </c>
      <c r="AW21" s="197"/>
      <c r="AX21" s="197"/>
      <c r="AY21" s="197"/>
      <c r="AZ21" s="3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32" t="s">
        <v>390</v>
      </c>
      <c r="BN21" s="32"/>
      <c r="BO21" s="32" t="s">
        <v>390</v>
      </c>
      <c r="BP21" s="32"/>
      <c r="BQ21" s="32"/>
      <c r="BR21" s="32"/>
      <c r="BS21" s="30"/>
      <c r="BT21" s="30"/>
      <c r="BU21" s="32"/>
      <c r="BV21" s="32" t="s">
        <v>390</v>
      </c>
      <c r="BW21" s="30">
        <v>1</v>
      </c>
      <c r="BX21" s="111"/>
      <c r="BY21" t="s">
        <v>593</v>
      </c>
      <c r="BZ21" t="s">
        <v>432</v>
      </c>
    </row>
    <row r="22" spans="1:103" x14ac:dyDescent="0.15">
      <c r="A22" s="27">
        <v>5777</v>
      </c>
      <c r="B22" s="28">
        <v>42475</v>
      </c>
      <c r="C22" s="29" t="s">
        <v>530</v>
      </c>
      <c r="D22" s="30" t="s">
        <v>44</v>
      </c>
      <c r="E22" s="30"/>
      <c r="F22" s="30" t="s">
        <v>535</v>
      </c>
      <c r="G22" s="31">
        <v>42247</v>
      </c>
      <c r="H22" s="32" t="s">
        <v>387</v>
      </c>
      <c r="I22" s="32" t="s">
        <v>390</v>
      </c>
      <c r="J22" s="32"/>
      <c r="K22" s="30" t="s">
        <v>300</v>
      </c>
      <c r="L22" s="30" t="s">
        <v>545</v>
      </c>
      <c r="M22" s="219">
        <v>131.29999999999998</v>
      </c>
      <c r="N22" s="219">
        <v>24.418181818181814</v>
      </c>
      <c r="O22" s="30"/>
      <c r="P22" s="30"/>
      <c r="Q22" s="180"/>
      <c r="R22" s="30"/>
      <c r="S22" s="30"/>
      <c r="T22" s="30"/>
      <c r="U22" s="30"/>
      <c r="V22" s="30"/>
      <c r="W22" s="180"/>
      <c r="X22" s="30"/>
      <c r="Y22" s="30"/>
      <c r="Z22" s="30"/>
      <c r="AA22" s="30"/>
      <c r="AB22" s="30"/>
      <c r="AC22" s="30"/>
      <c r="AD22" s="30"/>
      <c r="AE22" s="30"/>
      <c r="AF22" s="180">
        <v>16.654545454545453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536</v>
      </c>
      <c r="AR22" s="32" t="s">
        <v>390</v>
      </c>
      <c r="AS22" s="32"/>
      <c r="AT22" s="32"/>
      <c r="AU22" s="32" t="s">
        <v>444</v>
      </c>
      <c r="AV22" s="32">
        <v>12</v>
      </c>
      <c r="AW22" s="32"/>
      <c r="AX22" s="32"/>
      <c r="AY22" s="32"/>
      <c r="AZ22" s="32" t="s">
        <v>534</v>
      </c>
      <c r="BA22" s="30"/>
      <c r="BB22" s="32">
        <v>0</v>
      </c>
      <c r="BC22" s="32">
        <v>0</v>
      </c>
      <c r="BD22" s="32">
        <v>7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32" t="s">
        <v>390</v>
      </c>
      <c r="BN22" s="32"/>
      <c r="BO22" s="32" t="s">
        <v>390</v>
      </c>
      <c r="BP22" s="32"/>
      <c r="BQ22" s="32"/>
      <c r="BR22" s="32"/>
      <c r="BS22" s="30"/>
      <c r="BT22" s="30"/>
      <c r="BU22" s="32"/>
      <c r="BV22" s="32" t="s">
        <v>390</v>
      </c>
      <c r="BW22" s="30"/>
      <c r="BX22" s="111"/>
      <c r="BY22" t="s">
        <v>546</v>
      </c>
      <c r="BZ22" t="s">
        <v>429</v>
      </c>
    </row>
    <row r="23" spans="1:103" x14ac:dyDescent="0.15">
      <c r="A23" s="27">
        <v>5257</v>
      </c>
      <c r="B23" s="28">
        <v>42480</v>
      </c>
      <c r="C23" s="29" t="s">
        <v>530</v>
      </c>
      <c r="D23" s="30" t="s">
        <v>44</v>
      </c>
      <c r="E23" s="30"/>
      <c r="F23" s="30" t="s">
        <v>535</v>
      </c>
      <c r="G23" s="31">
        <v>42474</v>
      </c>
      <c r="H23" s="32" t="s">
        <v>387</v>
      </c>
      <c r="I23" s="32" t="s">
        <v>390</v>
      </c>
      <c r="J23" s="32"/>
      <c r="K23" s="30" t="s">
        <v>301</v>
      </c>
      <c r="L23" s="30" t="s">
        <v>547</v>
      </c>
      <c r="M23" s="180">
        <v>118</v>
      </c>
      <c r="N23" s="180">
        <v>25.290909090909089</v>
      </c>
      <c r="O23" s="30"/>
      <c r="P23" s="30"/>
      <c r="Q23" s="180"/>
      <c r="R23" s="30"/>
      <c r="S23" s="30"/>
      <c r="T23" s="30"/>
      <c r="U23" s="30"/>
      <c r="V23" s="30"/>
      <c r="W23" s="180"/>
      <c r="X23" s="30"/>
      <c r="Y23" s="30"/>
      <c r="Z23" s="30"/>
      <c r="AA23" s="30"/>
      <c r="AB23" s="30"/>
      <c r="AC23" s="30"/>
      <c r="AD23" s="30"/>
      <c r="AE23" s="30"/>
      <c r="AF23" s="180">
        <v>15.599999909999999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536</v>
      </c>
      <c r="AR23" s="32" t="s">
        <v>390</v>
      </c>
      <c r="AS23" s="32"/>
      <c r="AT23" s="32"/>
      <c r="AU23" s="32" t="s">
        <v>444</v>
      </c>
      <c r="AV23" s="32">
        <v>12.65</v>
      </c>
      <c r="AW23" s="32"/>
      <c r="AX23" s="32"/>
      <c r="AY23" s="32"/>
      <c r="AZ23" s="32" t="s">
        <v>534</v>
      </c>
      <c r="BA23" s="30"/>
      <c r="BB23" s="32">
        <v>13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32" t="s">
        <v>390</v>
      </c>
      <c r="BN23" s="32">
        <v>12</v>
      </c>
      <c r="BO23" s="32" t="s">
        <v>390</v>
      </c>
      <c r="BP23" s="32"/>
      <c r="BQ23" s="32"/>
      <c r="BR23" s="32"/>
      <c r="BS23" s="30"/>
      <c r="BT23" s="30"/>
      <c r="BU23" s="32"/>
      <c r="BV23" s="32" t="s">
        <v>390</v>
      </c>
      <c r="BW23" s="30"/>
      <c r="BX23" s="111"/>
      <c r="BY23" t="s">
        <v>430</v>
      </c>
      <c r="BZ23" t="s">
        <v>432</v>
      </c>
    </row>
    <row r="24" spans="1:103" s="179" customFormat="1" x14ac:dyDescent="0.15">
      <c r="A24" s="27">
        <v>5419</v>
      </c>
      <c r="B24" s="28">
        <v>42475</v>
      </c>
      <c r="C24" s="29" t="s">
        <v>530</v>
      </c>
      <c r="D24" s="30" t="s">
        <v>44</v>
      </c>
      <c r="E24" s="30"/>
      <c r="F24" s="30" t="s">
        <v>535</v>
      </c>
      <c r="G24" s="31">
        <v>42474</v>
      </c>
      <c r="H24" s="32" t="s">
        <v>387</v>
      </c>
      <c r="I24" s="32" t="s">
        <v>390</v>
      </c>
      <c r="J24" s="32"/>
      <c r="K24" s="30" t="s">
        <v>302</v>
      </c>
      <c r="L24" s="30" t="s">
        <v>548</v>
      </c>
      <c r="M24" s="180">
        <v>124.69999999999997</v>
      </c>
      <c r="N24" s="180">
        <v>25.16363636363636</v>
      </c>
      <c r="O24" s="30"/>
      <c r="P24" s="30"/>
      <c r="Q24" s="180"/>
      <c r="R24" s="30"/>
      <c r="S24" s="30"/>
      <c r="T24" s="30"/>
      <c r="U24" s="30"/>
      <c r="V24" s="30"/>
      <c r="W24" s="180"/>
      <c r="X24" s="30"/>
      <c r="Y24" s="30"/>
      <c r="Z24" s="30"/>
      <c r="AA24" s="30"/>
      <c r="AB24" s="30"/>
      <c r="AC24" s="30"/>
      <c r="AD24" s="30"/>
      <c r="AE24" s="30"/>
      <c r="AF24" s="180">
        <v>18.954545454545453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536</v>
      </c>
      <c r="AR24" s="32" t="s">
        <v>390</v>
      </c>
      <c r="AS24" s="32"/>
      <c r="AT24" s="32"/>
      <c r="AU24" s="32" t="s">
        <v>444</v>
      </c>
      <c r="AV24" s="32">
        <v>7</v>
      </c>
      <c r="AW24" s="32"/>
      <c r="AX24" s="32"/>
      <c r="AY24" s="32"/>
      <c r="AZ24" s="32" t="s">
        <v>534</v>
      </c>
      <c r="BA24" s="30"/>
      <c r="BB24" s="32">
        <v>12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32" t="s">
        <v>390</v>
      </c>
      <c r="BN24" s="32">
        <v>12</v>
      </c>
      <c r="BO24" s="32" t="s">
        <v>390</v>
      </c>
      <c r="BP24" s="32"/>
      <c r="BQ24" s="32"/>
      <c r="BR24" s="32"/>
      <c r="BS24" s="30"/>
      <c r="BT24" s="30"/>
      <c r="BU24" s="32"/>
      <c r="BV24" s="32" t="s">
        <v>390</v>
      </c>
      <c r="BW24" s="56"/>
      <c r="BX24" s="111"/>
      <c r="BY24" t="s">
        <v>594</v>
      </c>
      <c r="BZ24" t="s">
        <v>432</v>
      </c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179" customFormat="1" x14ac:dyDescent="0.15">
      <c r="A25" s="27">
        <v>5313</v>
      </c>
      <c r="B25" s="28">
        <v>42475</v>
      </c>
      <c r="C25" s="29" t="s">
        <v>530</v>
      </c>
      <c r="D25" s="30" t="s">
        <v>44</v>
      </c>
      <c r="E25" s="30"/>
      <c r="F25" s="30" t="s">
        <v>535</v>
      </c>
      <c r="G25" s="31">
        <v>42474</v>
      </c>
      <c r="H25" s="32" t="s">
        <v>387</v>
      </c>
      <c r="I25" s="32" t="s">
        <v>390</v>
      </c>
      <c r="J25" s="32"/>
      <c r="K25" s="30" t="s">
        <v>303</v>
      </c>
      <c r="L25" s="30" t="s">
        <v>549</v>
      </c>
      <c r="M25" s="180">
        <v>134</v>
      </c>
      <c r="N25" s="180">
        <v>24.990909090909089</v>
      </c>
      <c r="O25" s="30"/>
      <c r="P25" s="30"/>
      <c r="Q25" s="180"/>
      <c r="R25" s="30"/>
      <c r="S25" s="30"/>
      <c r="T25" s="30"/>
      <c r="U25" s="30"/>
      <c r="V25" s="30"/>
      <c r="W25" s="180"/>
      <c r="X25" s="30"/>
      <c r="Y25" s="30"/>
      <c r="Z25" s="30"/>
      <c r="AA25" s="30"/>
      <c r="AB25" s="30"/>
      <c r="AC25" s="30"/>
      <c r="AD25" s="30"/>
      <c r="AE25" s="30"/>
      <c r="AF25" s="180">
        <v>16.8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536</v>
      </c>
      <c r="AR25" s="32" t="s">
        <v>390</v>
      </c>
      <c r="AS25" s="32"/>
      <c r="AT25" s="32"/>
      <c r="AU25" s="32" t="s">
        <v>444</v>
      </c>
      <c r="AV25" s="32">
        <v>8.6</v>
      </c>
      <c r="AW25" s="32"/>
      <c r="AX25" s="32"/>
      <c r="AY25" s="32"/>
      <c r="AZ25" s="32" t="s">
        <v>534</v>
      </c>
      <c r="BA25" s="30"/>
      <c r="BB25" s="32">
        <v>16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32" t="s">
        <v>390</v>
      </c>
      <c r="BN25" s="32">
        <v>24</v>
      </c>
      <c r="BO25" s="32" t="s">
        <v>390</v>
      </c>
      <c r="BP25" s="32"/>
      <c r="BQ25" s="32"/>
      <c r="BR25" s="32"/>
      <c r="BS25" s="56"/>
      <c r="BT25" s="56"/>
      <c r="BU25" s="32"/>
      <c r="BV25" s="32" t="s">
        <v>390</v>
      </c>
      <c r="BW25" s="30"/>
      <c r="BX25"/>
      <c r="BY25" t="s">
        <v>595</v>
      </c>
      <c r="BZ25" t="s">
        <v>432</v>
      </c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179" customFormat="1" x14ac:dyDescent="0.15">
      <c r="A26" s="27">
        <v>5612</v>
      </c>
      <c r="B26" s="28">
        <v>42475</v>
      </c>
      <c r="C26" s="29" t="s">
        <v>530</v>
      </c>
      <c r="D26" s="30" t="s">
        <v>44</v>
      </c>
      <c r="E26" s="30"/>
      <c r="F26" s="30" t="s">
        <v>535</v>
      </c>
      <c r="G26" s="31">
        <v>42475</v>
      </c>
      <c r="H26" s="32" t="s">
        <v>387</v>
      </c>
      <c r="I26" s="32" t="s">
        <v>390</v>
      </c>
      <c r="J26" s="32"/>
      <c r="K26" s="30" t="s">
        <v>48</v>
      </c>
      <c r="L26" s="178" t="s">
        <v>550</v>
      </c>
      <c r="M26" s="180">
        <v>141.79999999999998</v>
      </c>
      <c r="N26" s="180">
        <v>24.23</v>
      </c>
      <c r="O26" s="30"/>
      <c r="P26" s="30"/>
      <c r="Q26" s="180"/>
      <c r="R26" s="30"/>
      <c r="S26" s="30"/>
      <c r="T26" s="30"/>
      <c r="U26" s="30"/>
      <c r="V26" s="30"/>
      <c r="W26" s="180"/>
      <c r="X26" s="30"/>
      <c r="Y26" s="30"/>
      <c r="Z26" s="30"/>
      <c r="AA26" s="30"/>
      <c r="AB26" s="30"/>
      <c r="AC26" s="30"/>
      <c r="AD26" s="30"/>
      <c r="AE26" s="30"/>
      <c r="AF26" s="180">
        <v>18.7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536</v>
      </c>
      <c r="AR26" s="32" t="s">
        <v>390</v>
      </c>
      <c r="AS26" s="32"/>
      <c r="AT26" s="32"/>
      <c r="AU26" s="32" t="s">
        <v>444</v>
      </c>
      <c r="AV26" s="32">
        <v>9.5</v>
      </c>
      <c r="AW26" s="32"/>
      <c r="AX26" s="32"/>
      <c r="AY26" s="32"/>
      <c r="AZ26" s="32" t="s">
        <v>534</v>
      </c>
      <c r="BA26" s="30"/>
      <c r="BB26" s="32">
        <v>0</v>
      </c>
      <c r="BC26" s="32">
        <v>0</v>
      </c>
      <c r="BD26" s="32">
        <v>15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32" t="s">
        <v>390</v>
      </c>
      <c r="BN26" s="32"/>
      <c r="BO26" s="32" t="s">
        <v>390</v>
      </c>
      <c r="BP26" s="32"/>
      <c r="BQ26" s="32"/>
      <c r="BR26" s="32"/>
      <c r="BS26" s="56"/>
      <c r="BT26" s="56"/>
      <c r="BU26" s="32"/>
      <c r="BV26" s="32" t="s">
        <v>390</v>
      </c>
      <c r="BW26" s="178">
        <v>1</v>
      </c>
      <c r="BX26"/>
      <c r="BY26" t="s">
        <v>583</v>
      </c>
      <c r="BZ26" t="s">
        <v>432</v>
      </c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179" customFormat="1" x14ac:dyDescent="0.15">
      <c r="A27" s="27">
        <v>4115</v>
      </c>
      <c r="B27" s="28">
        <v>42480</v>
      </c>
      <c r="C27" s="29" t="s">
        <v>530</v>
      </c>
      <c r="D27" s="30" t="s">
        <v>44</v>
      </c>
      <c r="E27" s="30"/>
      <c r="F27" s="30" t="s">
        <v>535</v>
      </c>
      <c r="G27" s="58">
        <v>42475</v>
      </c>
      <c r="H27" s="32" t="s">
        <v>387</v>
      </c>
      <c r="I27" s="32" t="s">
        <v>390</v>
      </c>
      <c r="J27" s="32"/>
      <c r="K27" s="30" t="s">
        <v>49</v>
      </c>
      <c r="L27" s="30" t="s">
        <v>472</v>
      </c>
      <c r="M27" s="216">
        <v>108.63636363636363</v>
      </c>
      <c r="N27" s="180">
        <v>20.909090909090907</v>
      </c>
      <c r="O27" s="30"/>
      <c r="P27" s="30"/>
      <c r="Q27" s="180"/>
      <c r="R27" s="30"/>
      <c r="S27" s="30"/>
      <c r="T27" s="30"/>
      <c r="U27" s="30"/>
      <c r="V27" s="30"/>
      <c r="W27" s="180"/>
      <c r="X27" s="30"/>
      <c r="Y27" s="30"/>
      <c r="Z27" s="30"/>
      <c r="AA27" s="30"/>
      <c r="AB27" s="30"/>
      <c r="AC27" s="30"/>
      <c r="AD27" s="30"/>
      <c r="AE27" s="30"/>
      <c r="AF27" s="180">
        <v>18.18181818181818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 t="s">
        <v>536</v>
      </c>
      <c r="AR27" s="32" t="s">
        <v>390</v>
      </c>
      <c r="AS27" s="32"/>
      <c r="AT27" s="32"/>
      <c r="AU27" s="32" t="s">
        <v>444</v>
      </c>
      <c r="AV27" s="32">
        <v>10</v>
      </c>
      <c r="AW27" s="32"/>
      <c r="AX27" s="32"/>
      <c r="AY27" s="32"/>
      <c r="AZ27" s="32" t="s">
        <v>534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390</v>
      </c>
      <c r="BN27" s="32"/>
      <c r="BO27" s="32" t="s">
        <v>390</v>
      </c>
      <c r="BP27" s="32">
        <v>239.89</v>
      </c>
      <c r="BQ27" s="32"/>
      <c r="BR27" s="177">
        <v>42551</v>
      </c>
      <c r="BS27" s="56"/>
      <c r="BT27" s="56"/>
      <c r="BU27" s="56"/>
      <c r="BV27" s="32" t="s">
        <v>390</v>
      </c>
      <c r="BW27" s="178"/>
      <c r="BX27"/>
      <c r="BY27" t="s">
        <v>430</v>
      </c>
      <c r="BZ27" t="s">
        <v>432</v>
      </c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</row>
    <row r="28" spans="1:103" s="181" customFormat="1" x14ac:dyDescent="0.15">
      <c r="A28" s="27">
        <v>5479</v>
      </c>
      <c r="B28" s="28">
        <v>42480</v>
      </c>
      <c r="C28" s="29" t="s">
        <v>530</v>
      </c>
      <c r="D28" s="30" t="s">
        <v>44</v>
      </c>
      <c r="E28" s="30"/>
      <c r="F28" s="30" t="s">
        <v>535</v>
      </c>
      <c r="G28" s="31">
        <v>42474</v>
      </c>
      <c r="H28" s="32" t="s">
        <v>387</v>
      </c>
      <c r="I28" s="32" t="s">
        <v>390</v>
      </c>
      <c r="J28" s="32"/>
      <c r="K28" s="30" t="s">
        <v>51</v>
      </c>
      <c r="L28" s="30" t="s">
        <v>552</v>
      </c>
      <c r="M28" s="216">
        <v>132.20909090909092</v>
      </c>
      <c r="N28" s="216">
        <v>21.418181818181814</v>
      </c>
      <c r="O28" s="30"/>
      <c r="P28" s="30"/>
      <c r="Q28" s="180"/>
      <c r="R28" s="30"/>
      <c r="S28" s="30"/>
      <c r="T28" s="30"/>
      <c r="U28" s="30"/>
      <c r="V28" s="30"/>
      <c r="W28" s="180"/>
      <c r="X28" s="30"/>
      <c r="Y28" s="30"/>
      <c r="Z28" s="30"/>
      <c r="AA28" s="30"/>
      <c r="AB28" s="30"/>
      <c r="AC28" s="30"/>
      <c r="AD28" s="30"/>
      <c r="AE28" s="30"/>
      <c r="AF28" s="180">
        <v>17.136363636363637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 t="s">
        <v>536</v>
      </c>
      <c r="AR28" s="32" t="s">
        <v>390</v>
      </c>
      <c r="AS28" s="32"/>
      <c r="AT28" s="32"/>
      <c r="AU28" s="32" t="s">
        <v>444</v>
      </c>
      <c r="AV28" s="32">
        <v>10</v>
      </c>
      <c r="AW28" s="32"/>
      <c r="AX28" s="32"/>
      <c r="AY28" s="32"/>
      <c r="AZ28" s="32" t="s">
        <v>390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/>
      <c r="BO28" s="32" t="s">
        <v>390</v>
      </c>
      <c r="BP28" s="32"/>
      <c r="BQ28" s="32"/>
      <c r="BR28" s="32"/>
      <c r="BS28" s="56" t="s">
        <v>553</v>
      </c>
      <c r="BT28" s="56" t="s">
        <v>276</v>
      </c>
      <c r="BU28" s="56">
        <v>30</v>
      </c>
      <c r="BV28" s="32" t="s">
        <v>390</v>
      </c>
      <c r="BW28" s="178"/>
      <c r="BX28" s="111"/>
      <c r="BY28" t="s">
        <v>430</v>
      </c>
      <c r="BZ28" t="s">
        <v>432</v>
      </c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27">
        <v>5536</v>
      </c>
      <c r="B29" s="28">
        <v>42468</v>
      </c>
      <c r="C29" s="195" t="s">
        <v>530</v>
      </c>
      <c r="D29" s="30" t="s">
        <v>44</v>
      </c>
      <c r="E29" s="196"/>
      <c r="F29" s="196" t="s">
        <v>535</v>
      </c>
      <c r="G29" s="58">
        <v>42424</v>
      </c>
      <c r="H29" s="197" t="s">
        <v>390</v>
      </c>
      <c r="I29" s="197" t="s">
        <v>507</v>
      </c>
      <c r="J29" s="197"/>
      <c r="K29" s="196" t="s">
        <v>423</v>
      </c>
      <c r="L29" s="30" t="s">
        <v>554</v>
      </c>
      <c r="M29" s="219">
        <v>131.69999999999999</v>
      </c>
      <c r="N29" s="219">
        <v>21.554545454545455</v>
      </c>
      <c r="O29" s="196"/>
      <c r="P29" s="196"/>
      <c r="Q29" s="180"/>
      <c r="R29" s="196"/>
      <c r="S29" s="30"/>
      <c r="T29" s="30"/>
      <c r="U29" s="196"/>
      <c r="V29" s="196"/>
      <c r="W29" s="219"/>
      <c r="X29" s="196"/>
      <c r="Y29" s="196"/>
      <c r="Z29" s="196"/>
      <c r="AA29" s="196"/>
      <c r="AB29" s="196"/>
      <c r="AC29" s="196"/>
      <c r="AD29" s="196"/>
      <c r="AE29" s="196"/>
      <c r="AF29" s="219">
        <v>13.499999900000001</v>
      </c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 t="s">
        <v>536</v>
      </c>
      <c r="AR29" s="197" t="s">
        <v>390</v>
      </c>
      <c r="AS29" s="197"/>
      <c r="AT29" s="197"/>
      <c r="AU29" s="197"/>
      <c r="AV29" s="197"/>
      <c r="AW29" s="197"/>
      <c r="AX29" s="197"/>
      <c r="AY29" s="197"/>
      <c r="AZ29" s="32" t="s">
        <v>390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56"/>
      <c r="BT29" s="56"/>
      <c r="BU29" s="32"/>
      <c r="BV29" s="32" t="s">
        <v>390</v>
      </c>
      <c r="BW29" s="30">
        <v>1</v>
      </c>
      <c r="BY29" t="s">
        <v>430</v>
      </c>
      <c r="BZ29" t="s">
        <v>429</v>
      </c>
    </row>
    <row r="30" spans="1:103" x14ac:dyDescent="0.15">
      <c r="A30" s="27">
        <v>3020</v>
      </c>
      <c r="B30" s="28">
        <v>42468</v>
      </c>
      <c r="C30" s="29" t="s">
        <v>530</v>
      </c>
      <c r="D30" s="30" t="s">
        <v>44</v>
      </c>
      <c r="E30" s="30"/>
      <c r="F30" s="30" t="s">
        <v>535</v>
      </c>
      <c r="G30" s="58">
        <v>42434</v>
      </c>
      <c r="H30" s="32" t="s">
        <v>387</v>
      </c>
      <c r="I30" s="32" t="s">
        <v>390</v>
      </c>
      <c r="J30" s="32"/>
      <c r="K30" s="30" t="s">
        <v>425</v>
      </c>
      <c r="L30" s="30" t="s">
        <v>555</v>
      </c>
      <c r="M30" s="180">
        <v>154</v>
      </c>
      <c r="N30" s="180">
        <v>22.572727272727271</v>
      </c>
      <c r="O30" s="30" t="s">
        <v>453</v>
      </c>
      <c r="P30" s="30">
        <v>1800</v>
      </c>
      <c r="Q30" s="180">
        <v>25.79999991</v>
      </c>
      <c r="R30" s="30"/>
      <c r="S30" s="30"/>
      <c r="T30" s="30"/>
      <c r="U30" s="30"/>
      <c r="V30" s="30"/>
      <c r="W30" s="180"/>
      <c r="X30" s="30"/>
      <c r="Y30" s="30"/>
      <c r="Z30" s="30"/>
      <c r="AA30" s="30"/>
      <c r="AB30" s="30"/>
      <c r="AC30" s="30"/>
      <c r="AD30" s="30"/>
      <c r="AE30" s="30"/>
      <c r="AF30" s="180">
        <v>15.463636363636363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6</v>
      </c>
      <c r="AW30" s="32"/>
      <c r="AX30" s="32"/>
      <c r="AY30" s="32"/>
      <c r="AZ30" s="32" t="s">
        <v>390</v>
      </c>
      <c r="BA30" s="30"/>
      <c r="BB30" s="32">
        <v>0</v>
      </c>
      <c r="BC30" s="32">
        <v>0</v>
      </c>
      <c r="BD30" s="32">
        <v>15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/>
      <c r="BN30" s="32"/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178">
        <v>1</v>
      </c>
      <c r="BX30" s="111"/>
      <c r="BY30" t="s">
        <v>430</v>
      </c>
      <c r="BZ30" t="s">
        <v>429</v>
      </c>
    </row>
    <row r="31" spans="1:103" x14ac:dyDescent="0.15">
      <c r="A31" s="27">
        <v>6314</v>
      </c>
      <c r="B31" s="28">
        <v>42475</v>
      </c>
      <c r="C31" s="29" t="s">
        <v>530</v>
      </c>
      <c r="D31" s="30" t="s">
        <v>44</v>
      </c>
      <c r="E31" s="30"/>
      <c r="F31" s="30" t="s">
        <v>535</v>
      </c>
      <c r="G31" s="28">
        <v>42475</v>
      </c>
      <c r="H31" s="32" t="s">
        <v>387</v>
      </c>
      <c r="I31" s="32" t="s">
        <v>390</v>
      </c>
      <c r="J31" s="32"/>
      <c r="K31" s="30" t="s">
        <v>466</v>
      </c>
      <c r="L31" s="178" t="s">
        <v>452</v>
      </c>
      <c r="M31" s="216">
        <v>97.999999999999986</v>
      </c>
      <c r="N31" s="216">
        <v>18.799999999999997</v>
      </c>
      <c r="O31" s="30" t="s">
        <v>453</v>
      </c>
      <c r="P31" s="30">
        <v>2500</v>
      </c>
      <c r="Q31" s="180">
        <v>18.399999999999999</v>
      </c>
      <c r="R31" s="30"/>
      <c r="S31" s="30"/>
      <c r="T31" s="30"/>
      <c r="U31" s="30"/>
      <c r="V31" s="30"/>
      <c r="W31" s="180"/>
      <c r="X31" s="30"/>
      <c r="Y31" s="30"/>
      <c r="Z31" s="30"/>
      <c r="AA31" s="30"/>
      <c r="AB31" s="30"/>
      <c r="AC31" s="30"/>
      <c r="AD31" s="30"/>
      <c r="AE31" s="30"/>
      <c r="AF31" s="180">
        <v>16.2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10</v>
      </c>
      <c r="AW31" s="32"/>
      <c r="AX31" s="32"/>
      <c r="AY31" s="32"/>
      <c r="AZ31" s="32" t="s">
        <v>534</v>
      </c>
      <c r="BA31" s="30"/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24</v>
      </c>
      <c r="BM31" s="112" t="s">
        <v>390</v>
      </c>
      <c r="BN31" s="32"/>
      <c r="BO31" s="32" t="s">
        <v>390</v>
      </c>
      <c r="BP31" s="32"/>
      <c r="BQ31" s="32"/>
      <c r="BR31" s="32"/>
      <c r="BS31" s="56"/>
      <c r="BT31" s="56"/>
      <c r="BU31" s="56"/>
      <c r="BV31" s="32" t="s">
        <v>390</v>
      </c>
      <c r="BW31" s="30"/>
      <c r="BY31" t="s">
        <v>586</v>
      </c>
      <c r="BZ31" t="s">
        <v>432</v>
      </c>
    </row>
    <row r="32" spans="1:103" x14ac:dyDescent="0.15">
      <c r="A32" s="27">
        <v>5913</v>
      </c>
      <c r="B32" s="28">
        <v>42476</v>
      </c>
      <c r="C32" s="29" t="s">
        <v>530</v>
      </c>
      <c r="D32" s="30" t="s">
        <v>44</v>
      </c>
      <c r="E32" s="30"/>
      <c r="F32" s="30" t="s">
        <v>535</v>
      </c>
      <c r="G32" s="31">
        <v>42474</v>
      </c>
      <c r="H32" s="32" t="s">
        <v>387</v>
      </c>
      <c r="I32" s="32" t="s">
        <v>390</v>
      </c>
      <c r="J32" s="32"/>
      <c r="K32" s="30" t="s">
        <v>50</v>
      </c>
      <c r="L32" s="30" t="s">
        <v>558</v>
      </c>
      <c r="M32" s="216">
        <v>125.10000000000001</v>
      </c>
      <c r="N32" s="216">
        <v>21.172727272727272</v>
      </c>
      <c r="O32" s="30" t="s">
        <v>453</v>
      </c>
      <c r="P32" s="30">
        <v>2000</v>
      </c>
      <c r="Q32" s="180">
        <v>21.9</v>
      </c>
      <c r="R32" s="30"/>
      <c r="S32" s="30"/>
      <c r="T32" s="30"/>
      <c r="U32" s="30"/>
      <c r="V32" s="30"/>
      <c r="W32" s="180"/>
      <c r="X32" s="30"/>
      <c r="Y32" s="30"/>
      <c r="Z32" s="30"/>
      <c r="AA32" s="30"/>
      <c r="AB32" s="30"/>
      <c r="AC32" s="30"/>
      <c r="AD32" s="30"/>
      <c r="AE32" s="30"/>
      <c r="AF32" s="180">
        <v>16.499999999999996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16.100000000000001</v>
      </c>
      <c r="AW32" s="32"/>
      <c r="AX32" s="32"/>
      <c r="AY32" s="32"/>
      <c r="AZ32" s="32" t="s">
        <v>534</v>
      </c>
      <c r="BA32" s="30"/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/>
      <c r="BO32" s="32" t="s">
        <v>390</v>
      </c>
      <c r="BP32" s="32"/>
      <c r="BQ32" s="32"/>
      <c r="BR32" s="32"/>
      <c r="BS32" s="30"/>
      <c r="BT32" s="56"/>
      <c r="BU32" s="32"/>
      <c r="BV32" s="32" t="s">
        <v>390</v>
      </c>
      <c r="BW32" s="56"/>
      <c r="BX32" s="57" t="s">
        <v>559</v>
      </c>
      <c r="BY32" t="s">
        <v>596</v>
      </c>
      <c r="BZ32" t="s">
        <v>432</v>
      </c>
    </row>
    <row r="33" spans="1:78" x14ac:dyDescent="0.15">
      <c r="A33" s="27">
        <v>4756</v>
      </c>
      <c r="B33" s="28">
        <v>42468</v>
      </c>
      <c r="C33" s="29" t="s">
        <v>530</v>
      </c>
      <c r="D33" s="30" t="s">
        <v>44</v>
      </c>
      <c r="E33" s="30"/>
      <c r="F33" s="30" t="s">
        <v>535</v>
      </c>
      <c r="G33" s="31">
        <v>42473</v>
      </c>
      <c r="H33" s="112" t="s">
        <v>387</v>
      </c>
      <c r="I33" s="112" t="s">
        <v>390</v>
      </c>
      <c r="J33" s="32"/>
      <c r="K33" s="178" t="s">
        <v>456</v>
      </c>
      <c r="L33" s="178" t="s">
        <v>493</v>
      </c>
      <c r="M33" s="180">
        <v>132.21</v>
      </c>
      <c r="N33" s="180">
        <v>24.64</v>
      </c>
      <c r="O33" s="30"/>
      <c r="P33" s="30"/>
      <c r="Q33" s="180"/>
      <c r="R33" s="30"/>
      <c r="S33" s="30"/>
      <c r="T33" s="30"/>
      <c r="U33" s="30"/>
      <c r="V33" s="30"/>
      <c r="W33" s="180"/>
      <c r="X33" s="30"/>
      <c r="Y33" s="30"/>
      <c r="Z33" s="30"/>
      <c r="AA33" s="30"/>
      <c r="AB33" s="30"/>
      <c r="AC33" s="30"/>
      <c r="AD33" s="30"/>
      <c r="AE33" s="30"/>
      <c r="AF33" s="180">
        <v>2.7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t="s">
        <v>536</v>
      </c>
      <c r="AR33" s="32" t="s">
        <v>390</v>
      </c>
      <c r="AS33" s="32"/>
      <c r="AT33" s="32"/>
      <c r="AU33" s="32" t="s">
        <v>444</v>
      </c>
      <c r="AV33" s="32">
        <v>10</v>
      </c>
      <c r="AW33" s="32"/>
      <c r="AX33" s="32"/>
      <c r="AY33" s="32"/>
      <c r="AZ33" s="32" t="s">
        <v>390</v>
      </c>
      <c r="BA33" s="30"/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>
        <v>1</v>
      </c>
      <c r="BX33" s="111"/>
      <c r="BY33" t="s">
        <v>430</v>
      </c>
      <c r="BZ33" t="s">
        <v>432</v>
      </c>
    </row>
    <row r="34" spans="1:78" x14ac:dyDescent="0.15">
      <c r="A34" s="27">
        <v>6343</v>
      </c>
      <c r="B34" s="28">
        <v>42476</v>
      </c>
      <c r="C34" s="29" t="s">
        <v>530</v>
      </c>
      <c r="D34" s="30" t="s">
        <v>44</v>
      </c>
      <c r="E34" s="30"/>
      <c r="F34" s="30" t="s">
        <v>535</v>
      </c>
      <c r="G34" s="31">
        <v>42474</v>
      </c>
      <c r="H34" s="32" t="s">
        <v>387</v>
      </c>
      <c r="I34" s="32" t="s">
        <v>390</v>
      </c>
      <c r="J34" s="32"/>
      <c r="K34" s="30" t="s">
        <v>560</v>
      </c>
      <c r="L34" s="30" t="s">
        <v>588</v>
      </c>
      <c r="M34" s="216">
        <v>130</v>
      </c>
      <c r="N34" s="216">
        <v>21.799999999999997</v>
      </c>
      <c r="O34" s="30"/>
      <c r="P34" s="30"/>
      <c r="Q34" s="180"/>
      <c r="R34" s="30"/>
      <c r="S34" s="30"/>
      <c r="T34" s="30"/>
      <c r="U34" s="30"/>
      <c r="V34" s="30"/>
      <c r="W34" s="180"/>
      <c r="X34" s="30"/>
      <c r="Y34" s="30"/>
      <c r="Z34" s="30"/>
      <c r="AA34" s="30"/>
      <c r="AB34" s="30"/>
      <c r="AC34" s="30"/>
      <c r="AD34" s="30"/>
      <c r="AE34" s="30"/>
      <c r="AF34" s="180">
        <v>16</v>
      </c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8</v>
      </c>
      <c r="AW34" s="32"/>
      <c r="AX34" s="32"/>
      <c r="AY34" s="32"/>
      <c r="AZ34" s="32" t="s">
        <v>390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32"/>
      <c r="BQ34" s="32"/>
      <c r="BR34" s="32"/>
      <c r="BS34" s="30"/>
      <c r="BT34" s="56"/>
      <c r="BU34" s="32"/>
      <c r="BV34" s="32" t="s">
        <v>390</v>
      </c>
      <c r="BW34" s="30">
        <v>1</v>
      </c>
      <c r="BY34" t="s">
        <v>597</v>
      </c>
      <c r="BZ34" t="s">
        <v>469</v>
      </c>
    </row>
    <row r="35" spans="1:78" x14ac:dyDescent="0.15">
      <c r="A35" s="27">
        <v>5875</v>
      </c>
      <c r="B35" s="28">
        <v>42476</v>
      </c>
      <c r="C35" s="29" t="s">
        <v>530</v>
      </c>
      <c r="D35" s="30" t="s">
        <v>44</v>
      </c>
      <c r="E35" s="30"/>
      <c r="F35" s="30" t="s">
        <v>535</v>
      </c>
      <c r="G35" s="31">
        <v>42452</v>
      </c>
      <c r="H35" s="32" t="s">
        <v>387</v>
      </c>
      <c r="I35" s="32" t="s">
        <v>390</v>
      </c>
      <c r="J35" s="32"/>
      <c r="K35" s="30" t="s">
        <v>562</v>
      </c>
      <c r="L35" s="30" t="s">
        <v>563</v>
      </c>
      <c r="M35" s="216">
        <v>132.1</v>
      </c>
      <c r="N35" s="216">
        <v>25.018181818181816</v>
      </c>
      <c r="O35" s="30"/>
      <c r="P35" s="30"/>
      <c r="Q35" s="180"/>
      <c r="R35" s="30"/>
      <c r="S35" s="30"/>
      <c r="T35" s="30"/>
      <c r="U35" s="30"/>
      <c r="V35" s="30"/>
      <c r="W35" s="180"/>
      <c r="X35" s="30"/>
      <c r="Y35" s="30"/>
      <c r="Z35" s="30"/>
      <c r="AA35" s="30"/>
      <c r="AB35" s="30"/>
      <c r="AC35" s="30"/>
      <c r="AD35" s="30"/>
      <c r="AE35" s="30"/>
      <c r="AF35" s="180">
        <v>18.963636363636361</v>
      </c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7</v>
      </c>
      <c r="AW35" s="32"/>
      <c r="AX35" s="32"/>
      <c r="AY35" s="32"/>
      <c r="AZ35" s="32" t="s">
        <v>390</v>
      </c>
      <c r="BA35" s="30"/>
      <c r="BB35" s="32">
        <v>0</v>
      </c>
      <c r="BC35" s="32">
        <v>0</v>
      </c>
      <c r="BD35" s="32">
        <v>0</v>
      </c>
      <c r="BE35" s="32">
        <v>19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30"/>
      <c r="BT35" s="56"/>
      <c r="BU35" s="32"/>
      <c r="BV35" s="32" t="s">
        <v>390</v>
      </c>
      <c r="BW35" s="30">
        <v>1</v>
      </c>
      <c r="BY35" t="s">
        <v>598</v>
      </c>
      <c r="BZ35" t="s">
        <v>432</v>
      </c>
    </row>
    <row r="36" spans="1:78" x14ac:dyDescent="0.15">
      <c r="A36" s="27">
        <v>6406</v>
      </c>
      <c r="B36" s="28">
        <v>42480</v>
      </c>
      <c r="C36" s="29" t="s">
        <v>530</v>
      </c>
      <c r="D36" s="30" t="s">
        <v>44</v>
      </c>
      <c r="E36" s="30"/>
      <c r="F36" s="30" t="s">
        <v>535</v>
      </c>
      <c r="G36" s="31">
        <v>42474</v>
      </c>
      <c r="H36" s="32" t="s">
        <v>390</v>
      </c>
      <c r="I36" s="32" t="s">
        <v>507</v>
      </c>
      <c r="J36" s="32"/>
      <c r="K36" s="30" t="s">
        <v>591</v>
      </c>
      <c r="L36" s="30" t="s">
        <v>552</v>
      </c>
      <c r="M36" s="216">
        <v>123.31818181818181</v>
      </c>
      <c r="N36" s="216">
        <v>21.4</v>
      </c>
      <c r="O36" s="30"/>
      <c r="P36" s="30"/>
      <c r="Q36" s="180"/>
      <c r="R36" s="30"/>
      <c r="S36" s="30"/>
      <c r="T36" s="30"/>
      <c r="U36" s="30"/>
      <c r="V36" s="30"/>
      <c r="W36" s="180"/>
      <c r="X36" s="30"/>
      <c r="Y36" s="30"/>
      <c r="Z36" s="30"/>
      <c r="AA36" s="30"/>
      <c r="AB36" s="30"/>
      <c r="AC36" s="30"/>
      <c r="AD36" s="30"/>
      <c r="AE36" s="30"/>
      <c r="AF36" s="180">
        <v>12.399999899999999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 t="s">
        <v>536</v>
      </c>
      <c r="AR36" s="32" t="s">
        <v>390</v>
      </c>
      <c r="AS36" s="32"/>
      <c r="AT36" s="32"/>
      <c r="AU36" s="32"/>
      <c r="AV36" s="32"/>
      <c r="AW36" s="32"/>
      <c r="AX36" s="32"/>
      <c r="AY36" s="32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30"/>
      <c r="BT36" s="56"/>
      <c r="BU36" s="32"/>
      <c r="BV36" s="32" t="s">
        <v>390</v>
      </c>
      <c r="BW36" s="30"/>
      <c r="BY36" t="s">
        <v>599</v>
      </c>
      <c r="BZ36" t="s">
        <v>469</v>
      </c>
    </row>
    <row r="37" spans="1:78" x14ac:dyDescent="0.15">
      <c r="A37" s="27">
        <v>6064</v>
      </c>
      <c r="B37" s="28">
        <v>42468</v>
      </c>
      <c r="C37" s="29" t="s">
        <v>530</v>
      </c>
      <c r="D37" s="30" t="s">
        <v>44</v>
      </c>
      <c r="E37" s="30"/>
      <c r="F37" s="30" t="s">
        <v>220</v>
      </c>
      <c r="G37" s="31">
        <v>42433</v>
      </c>
      <c r="H37" s="32" t="s">
        <v>387</v>
      </c>
      <c r="I37" s="32" t="s">
        <v>390</v>
      </c>
      <c r="J37" s="32"/>
      <c r="K37" s="30" t="s">
        <v>298</v>
      </c>
      <c r="L37" s="30" t="s">
        <v>579</v>
      </c>
      <c r="M37" s="216">
        <v>110.03636363636363</v>
      </c>
      <c r="N37" s="180">
        <v>23.18181818181818</v>
      </c>
      <c r="O37" s="30"/>
      <c r="P37" s="30"/>
      <c r="Q37" s="180"/>
      <c r="R37" s="30"/>
      <c r="S37" s="30"/>
      <c r="T37" s="30"/>
      <c r="U37" s="30"/>
      <c r="V37" s="30"/>
      <c r="W37" s="180">
        <v>18.49999991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 t="s">
        <v>565</v>
      </c>
      <c r="AR37" s="32" t="s">
        <v>390</v>
      </c>
      <c r="AS37" s="32"/>
      <c r="AT37" s="32"/>
      <c r="AU37" s="32" t="s">
        <v>444</v>
      </c>
      <c r="AV37" s="32">
        <v>8.6</v>
      </c>
      <c r="AW37" s="32"/>
      <c r="AX37" s="32"/>
      <c r="AY37" s="32"/>
      <c r="AZ37" s="32" t="s">
        <v>534</v>
      </c>
      <c r="BA37" s="30"/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/>
      <c r="BO37" s="32" t="s">
        <v>390</v>
      </c>
      <c r="BP37" s="32"/>
      <c r="BQ37" s="32"/>
      <c r="BR37" s="32"/>
      <c r="BS37" s="56"/>
      <c r="BT37" s="56"/>
      <c r="BU37" s="56"/>
      <c r="BV37" s="32" t="s">
        <v>390</v>
      </c>
      <c r="BW37" s="30"/>
      <c r="BX37" s="111"/>
      <c r="BY37" t="s">
        <v>430</v>
      </c>
      <c r="BZ37" t="s">
        <v>429</v>
      </c>
    </row>
    <row r="38" spans="1:78" x14ac:dyDescent="0.15">
      <c r="A38" s="27">
        <v>5593</v>
      </c>
      <c r="B38" s="28">
        <v>42475</v>
      </c>
      <c r="C38" s="29" t="s">
        <v>530</v>
      </c>
      <c r="D38" s="30" t="s">
        <v>44</v>
      </c>
      <c r="E38" s="30"/>
      <c r="F38" s="30" t="s">
        <v>220</v>
      </c>
      <c r="G38" s="31">
        <v>42474</v>
      </c>
      <c r="H38" s="32" t="s">
        <v>387</v>
      </c>
      <c r="I38" s="32" t="s">
        <v>390</v>
      </c>
      <c r="J38" s="32"/>
      <c r="K38" s="30" t="s">
        <v>299</v>
      </c>
      <c r="L38" s="178" t="s">
        <v>541</v>
      </c>
      <c r="M38" s="180">
        <v>127.09090909090909</v>
      </c>
      <c r="N38" s="180">
        <v>22.963636363636365</v>
      </c>
      <c r="O38" s="30"/>
      <c r="P38" s="30"/>
      <c r="Q38" s="180"/>
      <c r="R38" s="30"/>
      <c r="S38" s="30"/>
      <c r="T38" s="30"/>
      <c r="U38" s="30"/>
      <c r="V38" s="30"/>
      <c r="W38" s="180">
        <v>2.1272727272726999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 t="s">
        <v>565</v>
      </c>
      <c r="AR38" s="32" t="s">
        <v>390</v>
      </c>
      <c r="AS38" s="32"/>
      <c r="AT38" s="32"/>
      <c r="AU38" s="32" t="s">
        <v>444</v>
      </c>
      <c r="AV38" s="32">
        <v>8</v>
      </c>
      <c r="AW38" s="32"/>
      <c r="AX38" s="32"/>
      <c r="AY38" s="32"/>
      <c r="AZ38" s="32" t="s">
        <v>390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32" t="s">
        <v>390</v>
      </c>
      <c r="BN38" s="32"/>
      <c r="BO38" s="32" t="s">
        <v>390</v>
      </c>
      <c r="BP38" s="32"/>
      <c r="BQ38" s="32"/>
      <c r="BR38" s="32"/>
      <c r="BS38" s="30"/>
      <c r="BT38" s="30"/>
      <c r="BU38" s="32"/>
      <c r="BV38" s="32" t="s">
        <v>390</v>
      </c>
      <c r="BW38" s="30">
        <v>1</v>
      </c>
      <c r="BX38" s="111"/>
      <c r="BY38" t="s">
        <v>600</v>
      </c>
      <c r="BZ38" t="s">
        <v>432</v>
      </c>
    </row>
    <row r="39" spans="1:78" x14ac:dyDescent="0.15">
      <c r="A39" s="27">
        <v>5780</v>
      </c>
      <c r="B39" s="28">
        <v>42475</v>
      </c>
      <c r="C39" s="29" t="s">
        <v>530</v>
      </c>
      <c r="D39" s="30" t="s">
        <v>44</v>
      </c>
      <c r="E39" s="30"/>
      <c r="F39" s="30" t="s">
        <v>220</v>
      </c>
      <c r="G39" s="31">
        <v>42247</v>
      </c>
      <c r="H39" s="32" t="s">
        <v>387</v>
      </c>
      <c r="I39" s="32" t="s">
        <v>390</v>
      </c>
      <c r="J39" s="32"/>
      <c r="K39" s="30" t="s">
        <v>300</v>
      </c>
      <c r="L39" s="30" t="s">
        <v>545</v>
      </c>
      <c r="M39" s="180">
        <v>129.54545454545453</v>
      </c>
      <c r="N39" s="180">
        <v>25.4</v>
      </c>
      <c r="O39" s="30"/>
      <c r="P39" s="30"/>
      <c r="Q39" s="180"/>
      <c r="R39" s="30"/>
      <c r="S39" s="30"/>
      <c r="T39" s="30"/>
      <c r="U39" s="30"/>
      <c r="V39" s="30"/>
      <c r="W39" s="180">
        <v>21.25454545454545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 t="s">
        <v>565</v>
      </c>
      <c r="AR39" s="32" t="s">
        <v>390</v>
      </c>
      <c r="AS39" s="32"/>
      <c r="AT39" s="32"/>
      <c r="AU39" s="32" t="s">
        <v>444</v>
      </c>
      <c r="AV39" s="32">
        <v>12</v>
      </c>
      <c r="AW39" s="32"/>
      <c r="AX39" s="32"/>
      <c r="AY39" s="32"/>
      <c r="AZ39" s="32" t="s">
        <v>534</v>
      </c>
      <c r="BA39" s="30"/>
      <c r="BB39" s="32">
        <v>0</v>
      </c>
      <c r="BC39" s="32">
        <v>0</v>
      </c>
      <c r="BD39" s="32">
        <v>7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/>
      <c r="BO39" s="32" t="s">
        <v>390</v>
      </c>
      <c r="BP39" s="32"/>
      <c r="BQ39" s="32"/>
      <c r="BR39" s="32"/>
      <c r="BS39" s="30"/>
      <c r="BT39" s="30"/>
      <c r="BU39" s="32"/>
      <c r="BV39" s="32" t="s">
        <v>390</v>
      </c>
      <c r="BW39" s="30"/>
      <c r="BX39" s="111"/>
      <c r="BY39" t="s">
        <v>546</v>
      </c>
      <c r="BZ39" t="s">
        <v>429</v>
      </c>
    </row>
    <row r="40" spans="1:78" x14ac:dyDescent="0.15">
      <c r="A40" s="27">
        <v>5260</v>
      </c>
      <c r="B40" s="28">
        <v>42480</v>
      </c>
      <c r="C40" s="29" t="s">
        <v>530</v>
      </c>
      <c r="D40" s="30" t="s">
        <v>44</v>
      </c>
      <c r="E40" s="30"/>
      <c r="F40" s="30" t="s">
        <v>220</v>
      </c>
      <c r="G40" s="31">
        <v>42474</v>
      </c>
      <c r="H40" s="32" t="s">
        <v>387</v>
      </c>
      <c r="I40" s="32" t="s">
        <v>390</v>
      </c>
      <c r="J40" s="32"/>
      <c r="K40" s="30" t="s">
        <v>301</v>
      </c>
      <c r="L40" s="30" t="s">
        <v>547</v>
      </c>
      <c r="M40" s="180">
        <v>117.69999999999999</v>
      </c>
      <c r="N40" s="180">
        <v>26.25454545454545</v>
      </c>
      <c r="O40" s="30"/>
      <c r="P40" s="30"/>
      <c r="Q40" s="180"/>
      <c r="R40" s="30"/>
      <c r="S40" s="30"/>
      <c r="T40" s="30"/>
      <c r="U40" s="30"/>
      <c r="V40" s="30"/>
      <c r="W40" s="180">
        <v>21.136363636363633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 t="s">
        <v>565</v>
      </c>
      <c r="AR40" s="32" t="s">
        <v>390</v>
      </c>
      <c r="AS40" s="32"/>
      <c r="AT40" s="32"/>
      <c r="AU40" s="32" t="s">
        <v>444</v>
      </c>
      <c r="AV40" s="32">
        <v>12.65</v>
      </c>
      <c r="AW40" s="32"/>
      <c r="AX40" s="32"/>
      <c r="AY40" s="32"/>
      <c r="AZ40" s="32" t="s">
        <v>534</v>
      </c>
      <c r="BA40" s="30"/>
      <c r="BB40" s="32">
        <v>13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>
        <v>12</v>
      </c>
      <c r="BO40" s="32" t="s">
        <v>390</v>
      </c>
      <c r="BP40" s="32"/>
      <c r="BQ40" s="32"/>
      <c r="BR40" s="32"/>
      <c r="BS40" s="30"/>
      <c r="BT40" s="30"/>
      <c r="BU40" s="32"/>
      <c r="BV40" s="32" t="s">
        <v>390</v>
      </c>
      <c r="BW40" s="30"/>
      <c r="BX40" s="111"/>
      <c r="BY40" t="s">
        <v>430</v>
      </c>
      <c r="BZ40" t="s">
        <v>432</v>
      </c>
    </row>
    <row r="41" spans="1:78" x14ac:dyDescent="0.15">
      <c r="A41" s="27">
        <v>5422</v>
      </c>
      <c r="B41" s="28">
        <v>42475</v>
      </c>
      <c r="C41" s="29" t="s">
        <v>530</v>
      </c>
      <c r="D41" s="30" t="s">
        <v>44</v>
      </c>
      <c r="E41" s="30"/>
      <c r="F41" s="30" t="s">
        <v>220</v>
      </c>
      <c r="G41" s="31">
        <v>42474</v>
      </c>
      <c r="H41" s="32" t="s">
        <v>387</v>
      </c>
      <c r="I41" s="32" t="s">
        <v>390</v>
      </c>
      <c r="J41" s="32"/>
      <c r="K41" s="30" t="s">
        <v>302</v>
      </c>
      <c r="L41" s="30" t="s">
        <v>548</v>
      </c>
      <c r="M41" s="180">
        <v>121.98181818181818</v>
      </c>
      <c r="N41" s="180">
        <v>26.981818181818181</v>
      </c>
      <c r="O41" s="30"/>
      <c r="P41" s="30"/>
      <c r="Q41" s="180"/>
      <c r="R41" s="30"/>
      <c r="S41" s="30"/>
      <c r="T41" s="30"/>
      <c r="U41" s="30"/>
      <c r="V41" s="30"/>
      <c r="W41" s="180">
        <v>23.2999999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 t="s">
        <v>565</v>
      </c>
      <c r="AR41" s="32" t="s">
        <v>390</v>
      </c>
      <c r="AS41" s="32"/>
      <c r="AT41" s="32"/>
      <c r="AU41" s="32" t="s">
        <v>444</v>
      </c>
      <c r="AV41" s="32">
        <v>7</v>
      </c>
      <c r="AW41" s="32"/>
      <c r="AX41" s="32"/>
      <c r="AY41" s="32"/>
      <c r="AZ41" s="32" t="s">
        <v>534</v>
      </c>
      <c r="BA41" s="30"/>
      <c r="BB41" s="32">
        <v>12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390</v>
      </c>
      <c r="BN41" s="32">
        <v>12</v>
      </c>
      <c r="BO41" s="32" t="s">
        <v>390</v>
      </c>
      <c r="BP41" s="32"/>
      <c r="BQ41" s="32"/>
      <c r="BR41" s="32"/>
      <c r="BS41" s="30"/>
      <c r="BT41" s="30"/>
      <c r="BU41" s="32"/>
      <c r="BV41" s="32" t="s">
        <v>390</v>
      </c>
      <c r="BW41" s="56"/>
      <c r="BX41" s="111"/>
      <c r="BY41" t="s">
        <v>601</v>
      </c>
      <c r="BZ41" t="s">
        <v>432</v>
      </c>
    </row>
    <row r="42" spans="1:78" x14ac:dyDescent="0.15">
      <c r="A42" s="27">
        <v>5316</v>
      </c>
      <c r="B42" s="28">
        <v>42475</v>
      </c>
      <c r="C42" s="29" t="s">
        <v>530</v>
      </c>
      <c r="D42" s="30" t="s">
        <v>44</v>
      </c>
      <c r="E42" s="30"/>
      <c r="F42" s="30" t="s">
        <v>567</v>
      </c>
      <c r="G42" s="31">
        <v>42474</v>
      </c>
      <c r="H42" s="32" t="s">
        <v>387</v>
      </c>
      <c r="I42" s="32" t="s">
        <v>390</v>
      </c>
      <c r="J42" s="32"/>
      <c r="K42" s="30" t="s">
        <v>303</v>
      </c>
      <c r="L42" s="30" t="s">
        <v>549</v>
      </c>
      <c r="M42" s="180">
        <v>130.99999999999997</v>
      </c>
      <c r="N42" s="180">
        <v>27.599999999999998</v>
      </c>
      <c r="O42" s="30"/>
      <c r="P42" s="30"/>
      <c r="Q42" s="180"/>
      <c r="R42" s="30"/>
      <c r="S42" s="30"/>
      <c r="T42" s="30"/>
      <c r="U42" s="30"/>
      <c r="V42" s="30"/>
      <c r="W42" s="180">
        <v>22.181818181817999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 t="s">
        <v>565</v>
      </c>
      <c r="AR42" s="32" t="s">
        <v>390</v>
      </c>
      <c r="AS42" s="32"/>
      <c r="AT42" s="32"/>
      <c r="AU42" s="32" t="s">
        <v>444</v>
      </c>
      <c r="AV42" s="32">
        <v>8.6</v>
      </c>
      <c r="AW42" s="32"/>
      <c r="AX42" s="32"/>
      <c r="AY42" s="32"/>
      <c r="AZ42" s="32" t="s">
        <v>534</v>
      </c>
      <c r="BA42" s="30"/>
      <c r="BB42" s="32">
        <v>16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390</v>
      </c>
      <c r="BN42" s="32">
        <v>24</v>
      </c>
      <c r="BO42" s="32" t="s">
        <v>390</v>
      </c>
      <c r="BP42" s="32"/>
      <c r="BQ42" s="32"/>
      <c r="BR42" s="32"/>
      <c r="BS42" s="56"/>
      <c r="BT42" s="56"/>
      <c r="BU42" s="32"/>
      <c r="BV42" s="32" t="s">
        <v>390</v>
      </c>
      <c r="BW42" s="30"/>
      <c r="BY42" t="s">
        <v>602</v>
      </c>
      <c r="BZ42" t="s">
        <v>432</v>
      </c>
    </row>
    <row r="43" spans="1:78" x14ac:dyDescent="0.15">
      <c r="A43" s="27">
        <v>5615</v>
      </c>
      <c r="B43" s="28">
        <v>42475</v>
      </c>
      <c r="C43" s="29" t="s">
        <v>530</v>
      </c>
      <c r="D43" s="30" t="s">
        <v>44</v>
      </c>
      <c r="E43" s="30"/>
      <c r="F43" s="30" t="s">
        <v>220</v>
      </c>
      <c r="G43" s="31">
        <v>42475</v>
      </c>
      <c r="H43" s="32" t="s">
        <v>387</v>
      </c>
      <c r="I43" s="32" t="s">
        <v>390</v>
      </c>
      <c r="J43" s="32"/>
      <c r="K43" s="30" t="s">
        <v>48</v>
      </c>
      <c r="L43" s="178" t="s">
        <v>550</v>
      </c>
      <c r="M43" s="180">
        <v>137.80000000000001</v>
      </c>
      <c r="N43" s="180">
        <v>26.54</v>
      </c>
      <c r="O43" s="30"/>
      <c r="P43" s="30"/>
      <c r="Q43" s="180"/>
      <c r="R43" s="30"/>
      <c r="S43" s="30"/>
      <c r="T43" s="30"/>
      <c r="U43" s="30"/>
      <c r="V43" s="180"/>
      <c r="W43" s="180">
        <v>21.863636363636363</v>
      </c>
      <c r="X43" s="180"/>
      <c r="Y43" s="180"/>
      <c r="Z43" s="180"/>
      <c r="AA43" s="180"/>
      <c r="AB43" s="180"/>
      <c r="AC43" s="180"/>
      <c r="AD43" s="18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 t="s">
        <v>565</v>
      </c>
      <c r="AR43" s="32" t="s">
        <v>390</v>
      </c>
      <c r="AS43" s="32"/>
      <c r="AT43" s="32"/>
      <c r="AU43" s="32" t="s">
        <v>444</v>
      </c>
      <c r="AV43" s="32">
        <v>9.5</v>
      </c>
      <c r="AW43" s="32"/>
      <c r="AX43" s="32"/>
      <c r="AY43" s="32"/>
      <c r="AZ43" s="32" t="s">
        <v>534</v>
      </c>
      <c r="BA43" s="30"/>
      <c r="BB43" s="32">
        <v>0</v>
      </c>
      <c r="BC43" s="32">
        <v>0</v>
      </c>
      <c r="BD43" s="32">
        <v>15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32" t="s">
        <v>390</v>
      </c>
      <c r="BN43" s="32"/>
      <c r="BO43" s="32" t="s">
        <v>390</v>
      </c>
      <c r="BP43" s="32"/>
      <c r="BQ43" s="32"/>
      <c r="BR43" s="32"/>
      <c r="BS43" s="56"/>
      <c r="BT43" s="56"/>
      <c r="BU43" s="32"/>
      <c r="BV43" s="32" t="s">
        <v>390</v>
      </c>
      <c r="BW43" s="178">
        <v>1</v>
      </c>
      <c r="BY43" t="s">
        <v>583</v>
      </c>
      <c r="BZ43" t="s">
        <v>432</v>
      </c>
    </row>
    <row r="44" spans="1:78" x14ac:dyDescent="0.15">
      <c r="A44" s="27">
        <v>4118</v>
      </c>
      <c r="B44" s="28">
        <v>42480</v>
      </c>
      <c r="C44" s="29" t="s">
        <v>530</v>
      </c>
      <c r="D44" s="30" t="s">
        <v>44</v>
      </c>
      <c r="E44" s="30"/>
      <c r="F44" s="30" t="s">
        <v>220</v>
      </c>
      <c r="G44" s="58">
        <v>42475</v>
      </c>
      <c r="H44" s="32" t="s">
        <v>387</v>
      </c>
      <c r="I44" s="32" t="s">
        <v>390</v>
      </c>
      <c r="J44" s="32"/>
      <c r="K44" s="30" t="s">
        <v>49</v>
      </c>
      <c r="L44" s="30" t="s">
        <v>472</v>
      </c>
      <c r="M44" s="216">
        <v>103.18181818181817</v>
      </c>
      <c r="N44" s="180">
        <v>23.18181818181818</v>
      </c>
      <c r="O44" s="30"/>
      <c r="P44" s="30"/>
      <c r="Q44" s="180"/>
      <c r="R44" s="30"/>
      <c r="S44" s="30"/>
      <c r="T44" s="30"/>
      <c r="U44" s="30"/>
      <c r="V44" s="30"/>
      <c r="W44" s="180">
        <v>18.636363636363633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 t="s">
        <v>565</v>
      </c>
      <c r="AR44" s="32" t="s">
        <v>390</v>
      </c>
      <c r="AS44" s="32"/>
      <c r="AT44" s="32"/>
      <c r="AU44" s="32" t="s">
        <v>444</v>
      </c>
      <c r="AV44" s="32">
        <v>10</v>
      </c>
      <c r="AW44" s="32"/>
      <c r="AX44" s="32"/>
      <c r="AY44" s="32"/>
      <c r="AZ44" s="32" t="s">
        <v>534</v>
      </c>
      <c r="BA44" s="30"/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32" t="s">
        <v>390</v>
      </c>
      <c r="BN44" s="32"/>
      <c r="BO44" s="32" t="s">
        <v>390</v>
      </c>
      <c r="BP44" s="32">
        <v>239.89</v>
      </c>
      <c r="BQ44" s="32"/>
      <c r="BR44" s="177">
        <v>42551</v>
      </c>
      <c r="BS44" s="56"/>
      <c r="BT44" s="56"/>
      <c r="BU44" s="56"/>
      <c r="BV44" s="32" t="s">
        <v>390</v>
      </c>
      <c r="BW44" s="178"/>
      <c r="BY44" t="s">
        <v>430</v>
      </c>
      <c r="BZ44" t="s">
        <v>432</v>
      </c>
    </row>
    <row r="45" spans="1:78" x14ac:dyDescent="0.15">
      <c r="A45" s="27">
        <v>5482</v>
      </c>
      <c r="B45" s="28">
        <v>42480</v>
      </c>
      <c r="C45" s="29" t="s">
        <v>530</v>
      </c>
      <c r="D45" s="30" t="s">
        <v>44</v>
      </c>
      <c r="E45" s="30"/>
      <c r="F45" s="30" t="s">
        <v>220</v>
      </c>
      <c r="G45" s="31">
        <v>42474</v>
      </c>
      <c r="H45" s="32" t="s">
        <v>387</v>
      </c>
      <c r="I45" s="32" t="s">
        <v>390</v>
      </c>
      <c r="J45" s="32"/>
      <c r="K45" s="30" t="s">
        <v>51</v>
      </c>
      <c r="L45" s="30" t="s">
        <v>552</v>
      </c>
      <c r="M45" s="216">
        <v>128.88999999999999</v>
      </c>
      <c r="N45" s="216">
        <v>22.68181818181818</v>
      </c>
      <c r="O45" s="30"/>
      <c r="P45" s="30"/>
      <c r="Q45" s="180"/>
      <c r="R45" s="30"/>
      <c r="S45" s="30"/>
      <c r="T45" s="30"/>
      <c r="U45" s="30"/>
      <c r="V45" s="30"/>
      <c r="W45" s="180">
        <v>17.7999999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 t="s">
        <v>565</v>
      </c>
      <c r="AR45" s="32" t="s">
        <v>390</v>
      </c>
      <c r="AS45" s="32"/>
      <c r="AT45" s="32"/>
      <c r="AU45" s="32" t="s">
        <v>444</v>
      </c>
      <c r="AV45" s="32">
        <v>10</v>
      </c>
      <c r="AW45" s="32"/>
      <c r="AX45" s="32"/>
      <c r="AY45" s="32"/>
      <c r="AZ45" s="32" t="s">
        <v>390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32" t="s">
        <v>390</v>
      </c>
      <c r="BN45" s="32"/>
      <c r="BO45" s="32" t="s">
        <v>390</v>
      </c>
      <c r="BP45" s="32"/>
      <c r="BQ45" s="32"/>
      <c r="BR45" s="32"/>
      <c r="BS45" s="56" t="s">
        <v>553</v>
      </c>
      <c r="BT45" s="56" t="s">
        <v>276</v>
      </c>
      <c r="BU45" s="56">
        <v>30</v>
      </c>
      <c r="BV45" s="32" t="s">
        <v>390</v>
      </c>
      <c r="BW45" s="178"/>
      <c r="BX45" s="111"/>
      <c r="BY45" t="s">
        <v>430</v>
      </c>
      <c r="BZ45" t="s">
        <v>432</v>
      </c>
    </row>
    <row r="46" spans="1:78" x14ac:dyDescent="0.15">
      <c r="A46" s="27">
        <v>5539</v>
      </c>
      <c r="B46" s="28">
        <v>42468</v>
      </c>
      <c r="C46" s="29" t="s">
        <v>530</v>
      </c>
      <c r="D46" s="30" t="s">
        <v>44</v>
      </c>
      <c r="E46" s="30"/>
      <c r="F46" s="30" t="s">
        <v>220</v>
      </c>
      <c r="G46" s="58">
        <v>42424</v>
      </c>
      <c r="H46" s="32" t="s">
        <v>390</v>
      </c>
      <c r="I46" s="32" t="s">
        <v>507</v>
      </c>
      <c r="J46" s="32"/>
      <c r="K46" s="30" t="s">
        <v>423</v>
      </c>
      <c r="L46" s="30" t="s">
        <v>554</v>
      </c>
      <c r="M46" s="180">
        <v>129</v>
      </c>
      <c r="N46" s="180">
        <v>23.863636363636363</v>
      </c>
      <c r="O46" s="30"/>
      <c r="P46" s="30"/>
      <c r="Q46" s="180"/>
      <c r="R46" s="30"/>
      <c r="S46" s="30"/>
      <c r="T46" s="30"/>
      <c r="U46" s="30"/>
      <c r="V46" s="30"/>
      <c r="W46" s="180">
        <v>19.236363636363635</v>
      </c>
      <c r="X46" s="30"/>
      <c r="Y46" s="30"/>
      <c r="Z46" s="30"/>
      <c r="AA46" s="30"/>
      <c r="AB46" s="30"/>
      <c r="AC46" s="30"/>
      <c r="AD46" s="30"/>
      <c r="AE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 t="s">
        <v>565</v>
      </c>
      <c r="AR46" s="32" t="s">
        <v>390</v>
      </c>
      <c r="AS46" s="32"/>
      <c r="AT46" s="32"/>
      <c r="AU46" s="32"/>
      <c r="AV46" s="32"/>
      <c r="AW46" s="32"/>
      <c r="AX46" s="32"/>
      <c r="AY46" s="32"/>
      <c r="AZ46" s="3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32" t="s">
        <v>390</v>
      </c>
      <c r="BN46" s="32"/>
      <c r="BO46" s="32" t="s">
        <v>390</v>
      </c>
      <c r="BP46" s="32"/>
      <c r="BQ46" s="32"/>
      <c r="BR46" s="32"/>
      <c r="BS46" s="56"/>
      <c r="BT46" s="56"/>
      <c r="BU46" s="32"/>
      <c r="BV46" s="32" t="s">
        <v>390</v>
      </c>
      <c r="BW46" s="30">
        <v>1</v>
      </c>
      <c r="BY46" t="s">
        <v>430</v>
      </c>
      <c r="BZ46" t="s">
        <v>429</v>
      </c>
    </row>
    <row r="47" spans="1:78" x14ac:dyDescent="0.15">
      <c r="A47" s="27">
        <v>3023</v>
      </c>
      <c r="B47" s="28">
        <v>42468</v>
      </c>
      <c r="C47" s="29" t="s">
        <v>530</v>
      </c>
      <c r="D47" s="30" t="s">
        <v>44</v>
      </c>
      <c r="E47" s="30"/>
      <c r="F47" s="30" t="s">
        <v>220</v>
      </c>
      <c r="G47" s="58">
        <v>42434</v>
      </c>
      <c r="H47" s="32" t="s">
        <v>387</v>
      </c>
      <c r="I47" s="32" t="s">
        <v>390</v>
      </c>
      <c r="J47" s="32"/>
      <c r="K47" s="30" t="s">
        <v>425</v>
      </c>
      <c r="L47" s="30" t="s">
        <v>555</v>
      </c>
      <c r="M47" s="180">
        <v>149</v>
      </c>
      <c r="N47" s="180">
        <v>26.381818181818179</v>
      </c>
      <c r="O47" s="30"/>
      <c r="P47" s="30"/>
      <c r="Q47" s="180"/>
      <c r="R47" s="30"/>
      <c r="S47" s="30"/>
      <c r="T47" s="30"/>
      <c r="U47" s="30"/>
      <c r="V47" s="30"/>
      <c r="W47" s="180">
        <v>22.481818181818181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 t="s">
        <v>565</v>
      </c>
      <c r="AR47" s="32" t="s">
        <v>390</v>
      </c>
      <c r="AS47" s="32"/>
      <c r="AT47" s="32"/>
      <c r="AU47" s="32" t="s">
        <v>444</v>
      </c>
      <c r="AV47" s="32">
        <v>6</v>
      </c>
      <c r="AW47" s="32"/>
      <c r="AX47" s="32"/>
      <c r="AY47" s="32"/>
      <c r="AZ47" s="32" t="s">
        <v>390</v>
      </c>
      <c r="BA47" s="30"/>
      <c r="BB47" s="32">
        <v>0</v>
      </c>
      <c r="BC47" s="32">
        <v>0</v>
      </c>
      <c r="BD47" s="32">
        <v>15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32"/>
      <c r="BN47" s="32"/>
      <c r="BO47" s="32" t="s">
        <v>390</v>
      </c>
      <c r="BP47" s="32"/>
      <c r="BQ47" s="32"/>
      <c r="BR47" s="32"/>
      <c r="BS47" s="30"/>
      <c r="BT47" s="30"/>
      <c r="BU47" s="32"/>
      <c r="BV47" s="32" t="s">
        <v>390</v>
      </c>
      <c r="BW47" s="178">
        <v>1</v>
      </c>
      <c r="BX47" s="111"/>
      <c r="BY47" t="s">
        <v>430</v>
      </c>
      <c r="BZ47" t="s">
        <v>429</v>
      </c>
    </row>
    <row r="48" spans="1:78" x14ac:dyDescent="0.15">
      <c r="A48" s="27">
        <v>5136</v>
      </c>
      <c r="B48" s="28">
        <v>42476</v>
      </c>
      <c r="C48" s="29" t="s">
        <v>530</v>
      </c>
      <c r="D48" s="30" t="s">
        <v>44</v>
      </c>
      <c r="E48" s="30"/>
      <c r="F48" s="30" t="s">
        <v>567</v>
      </c>
      <c r="G48" s="28">
        <v>42474</v>
      </c>
      <c r="H48" s="32" t="s">
        <v>390</v>
      </c>
      <c r="I48" s="32" t="s">
        <v>507</v>
      </c>
      <c r="J48" s="32"/>
      <c r="K48" s="30" t="s">
        <v>556</v>
      </c>
      <c r="L48" s="178" t="s">
        <v>509</v>
      </c>
      <c r="M48" s="216">
        <v>97</v>
      </c>
      <c r="N48" s="180">
        <v>20.68181818181818</v>
      </c>
      <c r="O48" s="30"/>
      <c r="P48" s="30"/>
      <c r="Q48" s="180"/>
      <c r="R48" s="30"/>
      <c r="S48" s="30"/>
      <c r="T48" s="30"/>
      <c r="U48" s="30"/>
      <c r="V48" s="30"/>
      <c r="W48" s="180">
        <v>16.536363636363635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 t="s">
        <v>565</v>
      </c>
      <c r="AR48" s="32" t="s">
        <v>390</v>
      </c>
      <c r="AS48" s="32"/>
      <c r="AT48" s="32"/>
      <c r="AU48" s="32"/>
      <c r="AV48" s="32"/>
      <c r="AW48" s="32"/>
      <c r="AX48" s="32"/>
      <c r="AY48" s="32"/>
      <c r="AZ48" s="3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112"/>
      <c r="BN48" s="32"/>
      <c r="BO48" s="32" t="s">
        <v>390</v>
      </c>
      <c r="BP48" s="32">
        <v>72</v>
      </c>
      <c r="BQ48" s="32"/>
      <c r="BR48" s="32"/>
      <c r="BS48" s="56"/>
      <c r="BT48" s="56"/>
      <c r="BU48" s="56"/>
      <c r="BV48" s="32" t="s">
        <v>390</v>
      </c>
      <c r="BW48" s="30">
        <v>1</v>
      </c>
      <c r="BX48" t="s">
        <v>584</v>
      </c>
      <c r="BY48" t="s">
        <v>603</v>
      </c>
      <c r="BZ48" t="s">
        <v>432</v>
      </c>
    </row>
    <row r="49" spans="1:78" x14ac:dyDescent="0.15">
      <c r="A49" s="27">
        <v>6419</v>
      </c>
      <c r="B49" s="28">
        <v>42475</v>
      </c>
      <c r="C49" s="29" t="s">
        <v>530</v>
      </c>
      <c r="D49" s="30" t="s">
        <v>44</v>
      </c>
      <c r="E49" s="30"/>
      <c r="F49" s="30" t="s">
        <v>220</v>
      </c>
      <c r="G49" s="31">
        <v>42475</v>
      </c>
      <c r="H49" s="32" t="s">
        <v>387</v>
      </c>
      <c r="I49" s="32" t="s">
        <v>390</v>
      </c>
      <c r="J49" s="32"/>
      <c r="K49" s="30" t="s">
        <v>466</v>
      </c>
      <c r="L49" s="30" t="s">
        <v>452</v>
      </c>
      <c r="M49" s="216">
        <v>97.999999999999986</v>
      </c>
      <c r="N49" s="180">
        <v>21.4</v>
      </c>
      <c r="O49" s="30" t="s">
        <v>453</v>
      </c>
      <c r="P49" s="30">
        <v>2500</v>
      </c>
      <c r="Q49" s="180">
        <v>21</v>
      </c>
      <c r="R49" s="30"/>
      <c r="S49" s="30"/>
      <c r="T49" s="30"/>
      <c r="U49" s="30"/>
      <c r="V49" s="30"/>
      <c r="W49" s="180">
        <v>17.3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10</v>
      </c>
      <c r="AW49" s="32"/>
      <c r="AX49" s="32"/>
      <c r="AY49" s="32"/>
      <c r="AZ49" s="32" t="s">
        <v>534</v>
      </c>
      <c r="BA49" s="30"/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>
        <v>24</v>
      </c>
      <c r="BM49" s="32" t="s">
        <v>390</v>
      </c>
      <c r="BN49" s="32"/>
      <c r="BO49" s="32" t="s">
        <v>390</v>
      </c>
      <c r="BP49" s="32"/>
      <c r="BQ49" s="32"/>
      <c r="BR49" s="32"/>
      <c r="BS49" s="30"/>
      <c r="BT49" s="56"/>
      <c r="BU49" s="32"/>
      <c r="BV49" s="32" t="s">
        <v>390</v>
      </c>
      <c r="BW49" s="56"/>
      <c r="BX49" s="57"/>
      <c r="BY49" t="s">
        <v>604</v>
      </c>
      <c r="BZ49" t="s">
        <v>469</v>
      </c>
    </row>
    <row r="50" spans="1:78" x14ac:dyDescent="0.15">
      <c r="A50" s="27">
        <v>5916</v>
      </c>
      <c r="B50" s="28">
        <v>42476</v>
      </c>
      <c r="C50" s="29" t="s">
        <v>530</v>
      </c>
      <c r="D50" s="30" t="s">
        <v>44</v>
      </c>
      <c r="E50" s="30"/>
      <c r="F50" s="30" t="s">
        <v>220</v>
      </c>
      <c r="G50" s="31">
        <v>42474</v>
      </c>
      <c r="H50" s="32" t="s">
        <v>387</v>
      </c>
      <c r="I50" s="32" t="s">
        <v>390</v>
      </c>
      <c r="J50" s="32"/>
      <c r="K50" s="30" t="s">
        <v>50</v>
      </c>
      <c r="L50" s="30" t="s">
        <v>558</v>
      </c>
      <c r="M50" s="216">
        <v>122.39999999999998</v>
      </c>
      <c r="N50" s="180">
        <v>22.16363636363636</v>
      </c>
      <c r="O50" s="30" t="s">
        <v>453</v>
      </c>
      <c r="P50" s="30">
        <v>2000</v>
      </c>
      <c r="Q50" s="180">
        <v>21.9</v>
      </c>
      <c r="R50" s="30"/>
      <c r="S50" s="30"/>
      <c r="T50" s="30"/>
      <c r="U50" s="30"/>
      <c r="V50" s="30"/>
      <c r="W50" s="180">
        <v>18.972727272727273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t="s">
        <v>565</v>
      </c>
      <c r="AR50" s="32" t="s">
        <v>390</v>
      </c>
      <c r="AS50" s="32"/>
      <c r="AT50" s="32"/>
      <c r="AU50" s="32" t="s">
        <v>444</v>
      </c>
      <c r="AV50" s="32">
        <v>16.100000000000001</v>
      </c>
      <c r="AW50" s="32"/>
      <c r="AX50" s="32"/>
      <c r="AY50" s="32"/>
      <c r="AZ50" s="32" t="s">
        <v>534</v>
      </c>
      <c r="BA50" s="30"/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/>
      <c r="BO50" s="32" t="s">
        <v>390</v>
      </c>
      <c r="BP50" s="32"/>
      <c r="BQ50" s="32"/>
      <c r="BR50" s="32"/>
      <c r="BS50" s="30"/>
      <c r="BT50" s="56"/>
      <c r="BU50" s="32"/>
      <c r="BV50" s="32" t="s">
        <v>390</v>
      </c>
      <c r="BW50" s="30"/>
      <c r="BX50" t="s">
        <v>559</v>
      </c>
      <c r="BY50" t="s">
        <v>605</v>
      </c>
      <c r="BZ50" t="s">
        <v>432</v>
      </c>
    </row>
    <row r="51" spans="1:78" x14ac:dyDescent="0.15">
      <c r="A51" s="27">
        <v>4759</v>
      </c>
      <c r="B51" s="28">
        <v>42468</v>
      </c>
      <c r="C51" s="29" t="s">
        <v>530</v>
      </c>
      <c r="D51" s="30" t="s">
        <v>44</v>
      </c>
      <c r="E51" s="30"/>
      <c r="F51" s="30" t="s">
        <v>220</v>
      </c>
      <c r="G51" s="31">
        <v>42473</v>
      </c>
      <c r="H51" s="32" t="s">
        <v>387</v>
      </c>
      <c r="I51" s="32" t="s">
        <v>390</v>
      </c>
      <c r="J51" s="32"/>
      <c r="K51" s="30" t="s">
        <v>456</v>
      </c>
      <c r="L51" s="30" t="s">
        <v>493</v>
      </c>
      <c r="M51" s="218">
        <v>137.61000000000001</v>
      </c>
      <c r="N51" s="219">
        <v>26.64</v>
      </c>
      <c r="O51" s="30"/>
      <c r="P51" s="30"/>
      <c r="Q51" s="180"/>
      <c r="R51" s="30"/>
      <c r="S51" s="30"/>
      <c r="T51" s="30"/>
      <c r="U51" s="30"/>
      <c r="V51" s="30"/>
      <c r="W51" s="180">
        <v>22.23</v>
      </c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10</v>
      </c>
      <c r="AW51" s="32"/>
      <c r="AX51" s="32"/>
      <c r="AY51" s="32"/>
      <c r="AZ51" s="32" t="s">
        <v>390</v>
      </c>
      <c r="BA51" s="30"/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/>
      <c r="BO51" s="32" t="s">
        <v>390</v>
      </c>
      <c r="BP51" s="32"/>
      <c r="BQ51" s="32"/>
      <c r="BR51" s="32"/>
      <c r="BS51" s="30"/>
      <c r="BT51" s="56"/>
      <c r="BU51" s="32"/>
      <c r="BV51" s="32" t="s">
        <v>390</v>
      </c>
      <c r="BW51" s="30">
        <v>1</v>
      </c>
      <c r="BY51" t="s">
        <v>430</v>
      </c>
      <c r="BZ51" t="s">
        <v>432</v>
      </c>
    </row>
    <row r="52" spans="1:78" x14ac:dyDescent="0.15">
      <c r="A52" s="27">
        <v>6346</v>
      </c>
      <c r="B52" s="28">
        <v>42476</v>
      </c>
      <c r="C52" s="29" t="s">
        <v>530</v>
      </c>
      <c r="D52" s="30" t="s">
        <v>44</v>
      </c>
      <c r="E52" s="30"/>
      <c r="F52" s="30" t="s">
        <v>220</v>
      </c>
      <c r="G52" s="31">
        <v>42474</v>
      </c>
      <c r="H52" s="32" t="s">
        <v>387</v>
      </c>
      <c r="I52" s="32" t="s">
        <v>390</v>
      </c>
      <c r="J52" s="32"/>
      <c r="K52" s="30" t="s">
        <v>560</v>
      </c>
      <c r="L52" s="30" t="s">
        <v>588</v>
      </c>
      <c r="M52" s="216">
        <v>119.99999999999999</v>
      </c>
      <c r="N52" s="180">
        <v>23</v>
      </c>
      <c r="O52" s="30"/>
      <c r="P52" s="30"/>
      <c r="Q52" s="180"/>
      <c r="R52" s="30"/>
      <c r="S52" s="30"/>
      <c r="T52" s="30"/>
      <c r="U52" s="30"/>
      <c r="V52" s="30"/>
      <c r="W52" s="180">
        <v>19.899999999999999</v>
      </c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390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/>
      <c r="BO52" s="32" t="s">
        <v>390</v>
      </c>
      <c r="BP52" s="32"/>
      <c r="BQ52" s="32"/>
      <c r="BR52" s="32"/>
      <c r="BS52" s="30"/>
      <c r="BT52" s="56"/>
      <c r="BU52" s="32"/>
      <c r="BV52" s="32" t="s">
        <v>390</v>
      </c>
      <c r="BW52" s="30">
        <v>1</v>
      </c>
      <c r="BY52" t="s">
        <v>606</v>
      </c>
      <c r="BZ52" t="s">
        <v>469</v>
      </c>
    </row>
    <row r="53" spans="1:78" x14ac:dyDescent="0.15">
      <c r="A53" s="27">
        <v>6409</v>
      </c>
      <c r="B53" s="28">
        <v>42480</v>
      </c>
      <c r="C53" s="29" t="s">
        <v>530</v>
      </c>
      <c r="D53" s="30" t="s">
        <v>44</v>
      </c>
      <c r="E53" s="30"/>
      <c r="F53" s="30" t="s">
        <v>220</v>
      </c>
      <c r="G53" s="31">
        <v>42474</v>
      </c>
      <c r="H53" s="32" t="s">
        <v>390</v>
      </c>
      <c r="I53" s="32" t="s">
        <v>507</v>
      </c>
      <c r="J53" s="32"/>
      <c r="K53" s="30" t="s">
        <v>591</v>
      </c>
      <c r="L53" s="30" t="s">
        <v>552</v>
      </c>
      <c r="M53" s="216">
        <v>128</v>
      </c>
      <c r="N53" s="180">
        <v>23.854545454545452</v>
      </c>
      <c r="O53" s="30"/>
      <c r="P53" s="30"/>
      <c r="Q53" s="180"/>
      <c r="R53" s="30"/>
      <c r="S53" s="30"/>
      <c r="T53" s="30"/>
      <c r="U53" s="30"/>
      <c r="V53" s="30"/>
      <c r="W53" s="180">
        <v>19.636363636363999</v>
      </c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 t="s">
        <v>565</v>
      </c>
      <c r="AR53" s="32" t="s">
        <v>390</v>
      </c>
      <c r="AS53" s="32"/>
      <c r="AT53" s="32"/>
      <c r="AU53" s="32"/>
      <c r="AV53" s="32"/>
      <c r="AW53" s="32"/>
      <c r="AX53" s="32"/>
      <c r="AY53" s="32"/>
      <c r="AZ53" s="32" t="s">
        <v>390</v>
      </c>
      <c r="BA53" s="30"/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32"/>
      <c r="BQ53" s="32"/>
      <c r="BR53" s="32"/>
      <c r="BS53" s="30"/>
      <c r="BT53" s="56"/>
      <c r="BU53" s="32"/>
      <c r="BV53" s="32" t="s">
        <v>390</v>
      </c>
      <c r="BW53" s="30"/>
      <c r="BY53" t="s">
        <v>607</v>
      </c>
      <c r="BZ53" t="s">
        <v>469</v>
      </c>
    </row>
  </sheetData>
  <sheetProtection algorithmName="SHA-512" hashValue="L2/J3eCxZFb4dDxARYDQsDFV9EKfftOB03Gb1LTLHT5FfgPo4EWmuJuyesipxMvVbmNu+wwG11fAf43777pY7g==" saltValue="emSY2ti0it+zFj7ung02jw==" spinCount="100000" sheet="1" objects="1" scenarios="1"/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2D47-FF87-944F-A627-617E82804DDE}">
  <sheetPr codeName="Sheet19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42475</v>
      </c>
      <c r="C2" s="29" t="s">
        <v>530</v>
      </c>
      <c r="D2" s="30" t="s">
        <v>45</v>
      </c>
      <c r="E2" s="30"/>
      <c r="F2" s="30" t="s">
        <v>531</v>
      </c>
      <c r="G2" s="31">
        <v>42185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124.93636363636364</v>
      </c>
      <c r="N2" s="180">
        <v>24.43181818181818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533</v>
      </c>
      <c r="AR2" s="32" t="s">
        <v>390</v>
      </c>
      <c r="AS2" s="32"/>
      <c r="AT2" s="32"/>
      <c r="AU2" s="32" t="s">
        <v>444</v>
      </c>
      <c r="AV2" s="32">
        <v>7.8419999999999996</v>
      </c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430</v>
      </c>
      <c r="BZ2" t="s">
        <v>429</v>
      </c>
    </row>
    <row r="3" spans="1:78" x14ac:dyDescent="0.15">
      <c r="A3" s="27">
        <v>643</v>
      </c>
      <c r="B3" s="28">
        <v>42475</v>
      </c>
      <c r="C3" s="29" t="s">
        <v>530</v>
      </c>
      <c r="D3" s="30" t="s">
        <v>45</v>
      </c>
      <c r="E3" s="30"/>
      <c r="F3" s="30" t="s">
        <v>535</v>
      </c>
      <c r="G3" s="31">
        <v>42185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124.93636363636364</v>
      </c>
      <c r="N3" s="180">
        <v>24.43181818181818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180"/>
      <c r="AF3" s="180">
        <v>17.909090909090907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536</v>
      </c>
      <c r="AR3" s="32" t="s">
        <v>390</v>
      </c>
      <c r="AS3" s="176"/>
      <c r="AT3" s="32"/>
      <c r="AU3" s="32" t="s">
        <v>444</v>
      </c>
      <c r="AV3" s="32">
        <v>7.8419999999999996</v>
      </c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430</v>
      </c>
      <c r="BZ3" t="s">
        <v>429</v>
      </c>
    </row>
    <row r="4" spans="1:78" x14ac:dyDescent="0.15">
      <c r="A4" s="27">
        <v>649</v>
      </c>
      <c r="B4" s="28">
        <v>42475</v>
      </c>
      <c r="C4" s="29" t="s">
        <v>530</v>
      </c>
      <c r="D4" s="30" t="s">
        <v>45</v>
      </c>
      <c r="E4" s="30"/>
      <c r="F4" s="30" t="s">
        <v>537</v>
      </c>
      <c r="G4" s="31">
        <v>42185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124.93636363636364</v>
      </c>
      <c r="N4" s="180">
        <v>60.498181818181813</v>
      </c>
      <c r="O4" s="30"/>
      <c r="P4" s="30"/>
      <c r="Q4" s="30"/>
      <c r="R4" s="30"/>
      <c r="S4" s="30"/>
      <c r="T4" s="30"/>
      <c r="U4" s="30"/>
      <c r="V4" s="180">
        <v>22.890909090909087</v>
      </c>
      <c r="W4" s="180">
        <v>22.890909090909087</v>
      </c>
      <c r="X4" s="30"/>
      <c r="Y4" s="30"/>
      <c r="Z4" s="30"/>
      <c r="AA4" s="30"/>
      <c r="AB4" s="30"/>
      <c r="AC4" s="30"/>
      <c r="AD4" s="30"/>
      <c r="AE4" s="180">
        <v>22.890909090909087</v>
      </c>
      <c r="AF4" s="18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 t="s">
        <v>538</v>
      </c>
      <c r="AR4" s="32" t="s">
        <v>387</v>
      </c>
      <c r="AS4" s="32" t="s">
        <v>539</v>
      </c>
      <c r="AT4" s="32">
        <v>3</v>
      </c>
      <c r="AU4" s="32" t="s">
        <v>444</v>
      </c>
      <c r="AV4" s="32">
        <v>7.8419999999999996</v>
      </c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430</v>
      </c>
      <c r="BZ4" t="s">
        <v>429</v>
      </c>
    </row>
  </sheetData>
  <sheetProtection algorithmName="SHA-512" hashValue="TyDerBPyydzyRr70FPWqW1BWWtovnA+qJN53mqW6shLRt/1gJThGUluFApeEHDiWp+H9QXMt+OTYT7JazIvl2A==" saltValue="B0rRyVrCR6rV1QBp376mcg==" spinCount="100000" sheet="1" objects="1" scenarios="1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BD0FF-D302-D14C-AE13-6D0B88AAEE45}">
  <sheetPr codeName="Sheet20"/>
  <dimension ref="A1:CY53"/>
  <sheetViews>
    <sheetView zoomScaleNormal="100" zoomScalePageLayoutView="120" workbookViewId="0">
      <selection activeCell="A21" sqref="A21:XFD36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6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20" t="s">
        <v>145</v>
      </c>
      <c r="N1" s="221" t="s">
        <v>316</v>
      </c>
      <c r="O1" s="10" t="s">
        <v>146</v>
      </c>
      <c r="P1" s="10" t="s">
        <v>317</v>
      </c>
      <c r="Q1" s="221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23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5" t="s">
        <v>6</v>
      </c>
    </row>
    <row r="2" spans="1:76" x14ac:dyDescent="0.15">
      <c r="A2" s="27">
        <v>4232</v>
      </c>
      <c r="B2" s="28">
        <v>42291</v>
      </c>
      <c r="C2" s="29" t="s">
        <v>530</v>
      </c>
      <c r="D2" s="30" t="s">
        <v>44</v>
      </c>
      <c r="E2" s="30"/>
      <c r="F2" s="30" t="s">
        <v>531</v>
      </c>
      <c r="G2" s="31">
        <v>42291</v>
      </c>
      <c r="H2" s="32" t="s">
        <v>387</v>
      </c>
      <c r="I2" s="32" t="s">
        <v>390</v>
      </c>
      <c r="J2" s="32"/>
      <c r="K2" s="30" t="s">
        <v>298</v>
      </c>
      <c r="L2" s="30" t="s">
        <v>540</v>
      </c>
      <c r="M2" s="216">
        <v>113.97272727272727</v>
      </c>
      <c r="N2" s="216">
        <v>21.736363636363635</v>
      </c>
      <c r="O2" s="30"/>
      <c r="P2" s="30"/>
      <c r="Q2" s="180"/>
      <c r="R2" s="30"/>
      <c r="S2" s="30"/>
      <c r="T2" s="30"/>
      <c r="U2" s="30"/>
      <c r="V2" s="30"/>
      <c r="W2" s="18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533</v>
      </c>
      <c r="AR2" s="32" t="s">
        <v>390</v>
      </c>
      <c r="AS2" s="32"/>
      <c r="AT2" s="32"/>
      <c r="AU2" s="32" t="s">
        <v>444</v>
      </c>
      <c r="AV2" s="32">
        <v>8.6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>
        <v>24</v>
      </c>
      <c r="BO2" s="32" t="s">
        <v>390</v>
      </c>
      <c r="BP2" s="32"/>
      <c r="BQ2" s="32">
        <v>24</v>
      </c>
      <c r="BR2" s="32"/>
      <c r="BS2" s="56"/>
      <c r="BT2" s="56"/>
      <c r="BU2" s="56"/>
      <c r="BV2" s="32" t="s">
        <v>390</v>
      </c>
      <c r="BW2" s="30"/>
      <c r="BX2" s="111" t="s">
        <v>430</v>
      </c>
    </row>
    <row r="3" spans="1:76" x14ac:dyDescent="0.15">
      <c r="A3" s="27">
        <v>5592</v>
      </c>
      <c r="B3" s="28">
        <v>42291</v>
      </c>
      <c r="C3" s="29" t="s">
        <v>530</v>
      </c>
      <c r="D3" s="30" t="s">
        <v>44</v>
      </c>
      <c r="E3" s="30"/>
      <c r="F3" s="30" t="s">
        <v>531</v>
      </c>
      <c r="G3" s="31">
        <v>42188</v>
      </c>
      <c r="H3" s="32" t="s">
        <v>387</v>
      </c>
      <c r="I3" s="32" t="s">
        <v>390</v>
      </c>
      <c r="J3" s="32"/>
      <c r="K3" s="30" t="s">
        <v>299</v>
      </c>
      <c r="L3" s="178" t="s">
        <v>541</v>
      </c>
      <c r="M3" s="180">
        <v>127.09090909090909</v>
      </c>
      <c r="N3" s="180">
        <v>22.054545454545455</v>
      </c>
      <c r="O3" s="30"/>
      <c r="P3" s="30"/>
      <c r="Q3" s="180"/>
      <c r="R3" s="30"/>
      <c r="S3" s="30"/>
      <c r="T3" s="30"/>
      <c r="U3" s="30"/>
      <c r="V3" s="30"/>
      <c r="W3" s="18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533</v>
      </c>
      <c r="AR3" s="32" t="s">
        <v>390</v>
      </c>
      <c r="AS3" s="32"/>
      <c r="AT3" s="32"/>
      <c r="AU3" s="32" t="s">
        <v>444</v>
      </c>
      <c r="AV3" s="32">
        <v>8</v>
      </c>
      <c r="AW3" s="32"/>
      <c r="AX3" s="32"/>
      <c r="AY3" s="32"/>
      <c r="AZ3" s="32" t="s">
        <v>390</v>
      </c>
      <c r="BA3" s="30"/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 t="s">
        <v>542</v>
      </c>
      <c r="BT3" s="30" t="s">
        <v>543</v>
      </c>
      <c r="BU3" s="32">
        <v>50</v>
      </c>
      <c r="BV3" s="32" t="s">
        <v>390</v>
      </c>
      <c r="BW3" s="30" t="s">
        <v>475</v>
      </c>
      <c r="BX3" s="111" t="s">
        <v>544</v>
      </c>
    </row>
    <row r="4" spans="1:76" x14ac:dyDescent="0.15">
      <c r="A4" s="27">
        <v>5779</v>
      </c>
      <c r="B4" s="28">
        <v>42291</v>
      </c>
      <c r="C4" s="195" t="s">
        <v>530</v>
      </c>
      <c r="D4" s="30" t="s">
        <v>44</v>
      </c>
      <c r="E4" s="196"/>
      <c r="F4" s="196" t="s">
        <v>531</v>
      </c>
      <c r="G4" s="31">
        <v>42247</v>
      </c>
      <c r="H4" s="197" t="s">
        <v>387</v>
      </c>
      <c r="I4" s="197" t="s">
        <v>390</v>
      </c>
      <c r="J4" s="197"/>
      <c r="K4" s="196" t="s">
        <v>300</v>
      </c>
      <c r="L4" s="30" t="s">
        <v>545</v>
      </c>
      <c r="M4" s="180">
        <v>129.49999999999997</v>
      </c>
      <c r="N4" s="180">
        <v>24.418181818181814</v>
      </c>
      <c r="O4" s="30"/>
      <c r="P4" s="30"/>
      <c r="Q4" s="180"/>
      <c r="R4" s="196"/>
      <c r="S4" s="196"/>
      <c r="T4" s="196"/>
      <c r="U4" s="196"/>
      <c r="V4" s="196"/>
      <c r="W4" s="219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 t="s">
        <v>533</v>
      </c>
      <c r="AR4" s="197" t="s">
        <v>390</v>
      </c>
      <c r="AS4" s="197"/>
      <c r="AT4" s="197"/>
      <c r="AU4" s="197" t="s">
        <v>444</v>
      </c>
      <c r="AV4" s="197">
        <v>12</v>
      </c>
      <c r="AW4" s="197"/>
      <c r="AX4" s="197"/>
      <c r="AY4" s="197"/>
      <c r="AZ4" s="32" t="s">
        <v>534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 t="s">
        <v>546</v>
      </c>
    </row>
    <row r="5" spans="1:76" x14ac:dyDescent="0.15">
      <c r="A5" s="27">
        <v>5259</v>
      </c>
      <c r="B5" s="28">
        <v>42291</v>
      </c>
      <c r="C5" s="29" t="s">
        <v>530</v>
      </c>
      <c r="D5" s="30" t="s">
        <v>44</v>
      </c>
      <c r="E5" s="30"/>
      <c r="F5" s="30" t="s">
        <v>531</v>
      </c>
      <c r="G5" s="31">
        <v>42214</v>
      </c>
      <c r="H5" s="32" t="s">
        <v>387</v>
      </c>
      <c r="I5" s="32" t="s">
        <v>390</v>
      </c>
      <c r="J5" s="32"/>
      <c r="K5" s="30" t="s">
        <v>301</v>
      </c>
      <c r="L5" s="30" t="s">
        <v>547</v>
      </c>
      <c r="M5" s="180">
        <v>114.99999999999999</v>
      </c>
      <c r="N5" s="180">
        <v>25.290909090909089</v>
      </c>
      <c r="O5" s="30"/>
      <c r="P5" s="30"/>
      <c r="Q5" s="180"/>
      <c r="R5" s="30"/>
      <c r="S5" s="30"/>
      <c r="T5" s="30"/>
      <c r="U5" s="30"/>
      <c r="V5" s="30"/>
      <c r="W5" s="18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533</v>
      </c>
      <c r="AR5" s="32" t="s">
        <v>390</v>
      </c>
      <c r="AS5" s="32"/>
      <c r="AT5" s="32"/>
      <c r="AU5" s="32" t="s">
        <v>444</v>
      </c>
      <c r="AV5" s="32">
        <v>16.100000000000001</v>
      </c>
      <c r="AW5" s="32"/>
      <c r="AX5" s="32"/>
      <c r="AY5" s="32"/>
      <c r="AZ5" s="32" t="s">
        <v>534</v>
      </c>
      <c r="BA5" s="30"/>
      <c r="BB5" s="32">
        <v>13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30"/>
      <c r="BX5" s="111" t="s">
        <v>430</v>
      </c>
    </row>
    <row r="6" spans="1:76" x14ac:dyDescent="0.15">
      <c r="A6" s="27">
        <v>5421</v>
      </c>
      <c r="B6" s="28">
        <v>42292</v>
      </c>
      <c r="C6" s="29" t="s">
        <v>530</v>
      </c>
      <c r="D6" s="30" t="s">
        <v>44</v>
      </c>
      <c r="E6" s="30"/>
      <c r="F6" s="30" t="s">
        <v>531</v>
      </c>
      <c r="G6" s="31">
        <v>42186</v>
      </c>
      <c r="H6" s="32" t="s">
        <v>387</v>
      </c>
      <c r="I6" s="32" t="s">
        <v>390</v>
      </c>
      <c r="J6" s="32"/>
      <c r="K6" s="30" t="s">
        <v>302</v>
      </c>
      <c r="L6" s="30" t="s">
        <v>548</v>
      </c>
      <c r="M6" s="180">
        <v>121.98181818181818</v>
      </c>
      <c r="N6" s="180">
        <v>25.16363636363636</v>
      </c>
      <c r="O6" s="30"/>
      <c r="P6" s="30"/>
      <c r="Q6" s="180"/>
      <c r="R6" s="30"/>
      <c r="S6" s="30"/>
      <c r="T6" s="30"/>
      <c r="U6" s="30"/>
      <c r="V6" s="30"/>
      <c r="W6" s="18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t="s">
        <v>533</v>
      </c>
      <c r="AR6" s="32" t="s">
        <v>390</v>
      </c>
      <c r="AS6" s="32"/>
      <c r="AT6" s="32"/>
      <c r="AU6" s="32" t="s">
        <v>444</v>
      </c>
      <c r="AV6" s="32">
        <v>7</v>
      </c>
      <c r="AW6" s="32"/>
      <c r="AX6" s="32"/>
      <c r="AY6" s="32"/>
      <c r="AZ6" s="32" t="s">
        <v>534</v>
      </c>
      <c r="BA6" s="30"/>
      <c r="BB6" s="32">
        <v>12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/>
      <c r="BR6" s="32"/>
      <c r="BS6" s="30"/>
      <c r="BT6" s="30"/>
      <c r="BU6" s="32"/>
      <c r="BV6" s="32" t="s">
        <v>390</v>
      </c>
      <c r="BW6" s="56"/>
      <c r="BX6" s="111" t="s">
        <v>430</v>
      </c>
    </row>
    <row r="7" spans="1:76" x14ac:dyDescent="0.15">
      <c r="A7" s="27">
        <v>5315</v>
      </c>
      <c r="B7" s="28">
        <v>42292</v>
      </c>
      <c r="C7" s="29" t="s">
        <v>530</v>
      </c>
      <c r="D7" s="30" t="s">
        <v>44</v>
      </c>
      <c r="E7" s="30"/>
      <c r="F7" s="30" t="s">
        <v>531</v>
      </c>
      <c r="G7" s="31">
        <v>42279</v>
      </c>
      <c r="H7" s="32" t="s">
        <v>387</v>
      </c>
      <c r="I7" s="32" t="s">
        <v>390</v>
      </c>
      <c r="J7" s="32"/>
      <c r="K7" s="30" t="s">
        <v>303</v>
      </c>
      <c r="L7" s="30" t="s">
        <v>549</v>
      </c>
      <c r="M7" s="180">
        <v>130.99999999999997</v>
      </c>
      <c r="N7" s="180">
        <v>24.990909090909089</v>
      </c>
      <c r="O7" s="30"/>
      <c r="P7" s="30"/>
      <c r="Q7" s="180"/>
      <c r="R7" s="30"/>
      <c r="S7" s="30"/>
      <c r="T7" s="30"/>
      <c r="U7" s="30"/>
      <c r="V7" s="30"/>
      <c r="W7" s="18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533</v>
      </c>
      <c r="AR7" s="32" t="s">
        <v>390</v>
      </c>
      <c r="AS7" s="32"/>
      <c r="AT7" s="32"/>
      <c r="AU7" s="32" t="s">
        <v>444</v>
      </c>
      <c r="AV7" s="32">
        <v>8.6</v>
      </c>
      <c r="AW7" s="32"/>
      <c r="AX7" s="32"/>
      <c r="AY7" s="32"/>
      <c r="AZ7" s="32" t="s">
        <v>534</v>
      </c>
      <c r="BA7" s="30"/>
      <c r="BB7" s="32">
        <v>16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>
        <v>24</v>
      </c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30"/>
      <c r="BX7" t="s">
        <v>430</v>
      </c>
    </row>
    <row r="8" spans="1:76" x14ac:dyDescent="0.15">
      <c r="A8" s="27">
        <v>5614</v>
      </c>
      <c r="B8" s="28">
        <v>42292</v>
      </c>
      <c r="C8" s="29" t="s">
        <v>530</v>
      </c>
      <c r="D8" s="30" t="s">
        <v>44</v>
      </c>
      <c r="E8" s="30"/>
      <c r="F8" s="30" t="s">
        <v>531</v>
      </c>
      <c r="G8" s="31">
        <v>42185</v>
      </c>
      <c r="H8" s="32" t="s">
        <v>387</v>
      </c>
      <c r="I8" s="32" t="s">
        <v>390</v>
      </c>
      <c r="J8" s="32"/>
      <c r="K8" s="30" t="s">
        <v>48</v>
      </c>
      <c r="L8" s="178" t="s">
        <v>550</v>
      </c>
      <c r="M8" s="180">
        <v>137.80000000000001</v>
      </c>
      <c r="N8" s="180">
        <v>24.23</v>
      </c>
      <c r="O8" s="30"/>
      <c r="P8" s="30"/>
      <c r="Q8" s="18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533</v>
      </c>
      <c r="AR8" s="32" t="s">
        <v>390</v>
      </c>
      <c r="AS8" s="32"/>
      <c r="AT8" s="32"/>
      <c r="AU8" s="32" t="s">
        <v>444</v>
      </c>
      <c r="AV8" s="32">
        <v>9.5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15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32"/>
      <c r="BQ8" s="32"/>
      <c r="BR8" s="32"/>
      <c r="BS8" s="56"/>
      <c r="BT8" s="56"/>
      <c r="BU8" s="32"/>
      <c r="BV8" s="32" t="s">
        <v>390</v>
      </c>
      <c r="BW8" s="178"/>
      <c r="BX8" t="s">
        <v>551</v>
      </c>
    </row>
    <row r="9" spans="1:76" x14ac:dyDescent="0.15">
      <c r="A9" s="27">
        <v>4117</v>
      </c>
      <c r="B9" s="28">
        <v>42291</v>
      </c>
      <c r="C9" s="29" t="s">
        <v>530</v>
      </c>
      <c r="D9" s="30" t="s">
        <v>44</v>
      </c>
      <c r="E9" s="30"/>
      <c r="F9" s="30" t="s">
        <v>531</v>
      </c>
      <c r="G9" s="58">
        <v>42277</v>
      </c>
      <c r="H9" s="32" t="s">
        <v>387</v>
      </c>
      <c r="I9" s="32" t="s">
        <v>390</v>
      </c>
      <c r="J9" s="32"/>
      <c r="K9" s="30" t="s">
        <v>49</v>
      </c>
      <c r="L9" s="30" t="s">
        <v>472</v>
      </c>
      <c r="M9" s="216">
        <v>103.18181818181817</v>
      </c>
      <c r="N9" s="180">
        <v>20.909090909090907</v>
      </c>
      <c r="O9" s="30"/>
      <c r="P9" s="30"/>
      <c r="Q9" s="180"/>
      <c r="R9" s="30"/>
      <c r="S9" s="30"/>
      <c r="T9" s="30"/>
      <c r="U9" s="30"/>
      <c r="V9" s="30"/>
      <c r="W9" s="18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533</v>
      </c>
      <c r="AR9" s="32" t="s">
        <v>390</v>
      </c>
      <c r="AS9" s="32"/>
      <c r="AT9" s="32"/>
      <c r="AU9" s="32" t="s">
        <v>444</v>
      </c>
      <c r="AV9" s="32">
        <v>10</v>
      </c>
      <c r="AW9" s="32"/>
      <c r="AX9" s="32"/>
      <c r="AY9" s="32"/>
      <c r="AZ9" s="32" t="s">
        <v>534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32">
        <v>240</v>
      </c>
      <c r="BQ9" s="32"/>
      <c r="BR9" s="177">
        <v>42551</v>
      </c>
      <c r="BS9" s="56"/>
      <c r="BT9" s="56"/>
      <c r="BU9" s="56"/>
      <c r="BV9" s="32" t="s">
        <v>390</v>
      </c>
      <c r="BW9" s="178"/>
      <c r="BX9" t="s">
        <v>430</v>
      </c>
    </row>
    <row r="10" spans="1:76" x14ac:dyDescent="0.15">
      <c r="A10" s="27">
        <v>5481</v>
      </c>
      <c r="B10" s="28">
        <v>42293</v>
      </c>
      <c r="C10" s="29" t="s">
        <v>530</v>
      </c>
      <c r="D10" s="30" t="s">
        <v>44</v>
      </c>
      <c r="E10" s="30"/>
      <c r="F10" s="30" t="s">
        <v>531</v>
      </c>
      <c r="G10" s="31">
        <v>42284</v>
      </c>
      <c r="H10" s="32" t="s">
        <v>387</v>
      </c>
      <c r="I10" s="32" t="s">
        <v>390</v>
      </c>
      <c r="J10" s="32"/>
      <c r="K10" s="30" t="s">
        <v>51</v>
      </c>
      <c r="L10" s="30" t="s">
        <v>552</v>
      </c>
      <c r="M10" s="217">
        <v>128.88999999999999</v>
      </c>
      <c r="N10" s="216">
        <v>21.418181818181814</v>
      </c>
      <c r="O10" s="30"/>
      <c r="P10" s="30"/>
      <c r="Q10" s="180"/>
      <c r="R10" s="30"/>
      <c r="S10" s="30"/>
      <c r="T10" s="30"/>
      <c r="U10" s="30"/>
      <c r="V10" s="30"/>
      <c r="W10" s="18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533</v>
      </c>
      <c r="AR10" s="32" t="s">
        <v>390</v>
      </c>
      <c r="AS10" s="32"/>
      <c r="AT10" s="32"/>
      <c r="AU10" s="32" t="s">
        <v>444</v>
      </c>
      <c r="AV10" s="32">
        <v>10</v>
      </c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 t="s">
        <v>553</v>
      </c>
      <c r="BT10" s="56" t="s">
        <v>276</v>
      </c>
      <c r="BU10" s="56">
        <v>30</v>
      </c>
      <c r="BV10" s="32" t="s">
        <v>390</v>
      </c>
      <c r="BW10" s="178"/>
      <c r="BX10" s="111" t="s">
        <v>430</v>
      </c>
    </row>
    <row r="11" spans="1:76" x14ac:dyDescent="0.15">
      <c r="A11" s="27">
        <v>5538</v>
      </c>
      <c r="B11" s="28">
        <v>42291</v>
      </c>
      <c r="C11" s="29" t="s">
        <v>530</v>
      </c>
      <c r="D11" s="30" t="s">
        <v>44</v>
      </c>
      <c r="E11" s="30"/>
      <c r="F11" s="30" t="s">
        <v>531</v>
      </c>
      <c r="G11" s="58">
        <v>42262</v>
      </c>
      <c r="H11" s="32" t="s">
        <v>390</v>
      </c>
      <c r="I11" s="32" t="s">
        <v>507</v>
      </c>
      <c r="J11" s="32"/>
      <c r="K11" s="30" t="s">
        <v>423</v>
      </c>
      <c r="L11" s="30" t="s">
        <v>554</v>
      </c>
      <c r="M11" s="180">
        <v>129</v>
      </c>
      <c r="N11" s="180">
        <v>21.554545454545455</v>
      </c>
      <c r="O11" s="30"/>
      <c r="P11" s="30"/>
      <c r="Q11" s="180"/>
      <c r="R11" s="30"/>
      <c r="S11" s="30"/>
      <c r="T11" s="30"/>
      <c r="U11" s="30"/>
      <c r="V11" s="30"/>
      <c r="W11" s="18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533</v>
      </c>
      <c r="AR11" s="32" t="s">
        <v>390</v>
      </c>
      <c r="AS11" s="32"/>
      <c r="AT11" s="32"/>
      <c r="AU11" s="32"/>
      <c r="AV11" s="32"/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56"/>
      <c r="BT11" s="56"/>
      <c r="BU11" s="32"/>
      <c r="BV11" s="32" t="s">
        <v>390</v>
      </c>
      <c r="BW11" s="30" t="s">
        <v>454</v>
      </c>
      <c r="BX11" t="s">
        <v>430</v>
      </c>
    </row>
    <row r="12" spans="1:76" x14ac:dyDescent="0.15">
      <c r="A12" s="27">
        <v>4850</v>
      </c>
      <c r="B12" s="28">
        <v>42292</v>
      </c>
      <c r="C12" s="29" t="s">
        <v>530</v>
      </c>
      <c r="D12" s="30" t="s">
        <v>44</v>
      </c>
      <c r="E12" s="30"/>
      <c r="F12" s="30" t="s">
        <v>531</v>
      </c>
      <c r="G12" s="58">
        <v>42089</v>
      </c>
      <c r="H12" s="32" t="s">
        <v>387</v>
      </c>
      <c r="I12" s="32" t="s">
        <v>390</v>
      </c>
      <c r="J12" s="32"/>
      <c r="K12" s="30" t="s">
        <v>424</v>
      </c>
      <c r="L12" s="30" t="s">
        <v>517</v>
      </c>
      <c r="M12" s="180">
        <v>129</v>
      </c>
      <c r="N12" s="180">
        <v>21.524999999999999</v>
      </c>
      <c r="O12" s="30"/>
      <c r="P12" s="30"/>
      <c r="Q12" s="180"/>
      <c r="R12" s="30"/>
      <c r="S12" s="30"/>
      <c r="T12" s="30"/>
      <c r="U12" s="30"/>
      <c r="V12" s="30"/>
      <c r="W12" s="18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533</v>
      </c>
      <c r="AR12" s="32" t="s">
        <v>390</v>
      </c>
      <c r="AS12" s="32"/>
      <c r="AT12" s="32"/>
      <c r="AU12" s="32" t="s">
        <v>444</v>
      </c>
      <c r="AV12" s="32">
        <v>8</v>
      </c>
      <c r="AW12" s="32"/>
      <c r="AX12" s="32"/>
      <c r="AY12" s="32"/>
      <c r="AZ12" s="32" t="s">
        <v>534</v>
      </c>
      <c r="BA12" s="30"/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390</v>
      </c>
      <c r="BN12" s="32">
        <v>24</v>
      </c>
      <c r="BO12" s="32" t="s">
        <v>390</v>
      </c>
      <c r="BP12" s="32"/>
      <c r="BQ12" s="32"/>
      <c r="BR12" s="32"/>
      <c r="BS12" s="30"/>
      <c r="BT12" s="30"/>
      <c r="BU12" s="32"/>
      <c r="BV12" s="32" t="s">
        <v>390</v>
      </c>
      <c r="BW12" s="178"/>
      <c r="BX12" s="111" t="s">
        <v>430</v>
      </c>
    </row>
    <row r="13" spans="1:76" x14ac:dyDescent="0.15">
      <c r="A13" s="27">
        <v>3022</v>
      </c>
      <c r="B13" s="28">
        <v>42291</v>
      </c>
      <c r="C13" s="29" t="s">
        <v>530</v>
      </c>
      <c r="D13" s="30" t="s">
        <v>44</v>
      </c>
      <c r="E13" s="30"/>
      <c r="F13" s="30" t="s">
        <v>531</v>
      </c>
      <c r="G13" s="28">
        <v>42185</v>
      </c>
      <c r="H13" s="32" t="s">
        <v>387</v>
      </c>
      <c r="I13" s="32" t="s">
        <v>390</v>
      </c>
      <c r="J13" s="32"/>
      <c r="K13" s="30" t="s">
        <v>425</v>
      </c>
      <c r="L13" s="178" t="s">
        <v>555</v>
      </c>
      <c r="M13" s="216">
        <v>149</v>
      </c>
      <c r="N13" s="216">
        <v>22.572727272727271</v>
      </c>
      <c r="O13" s="30" t="s">
        <v>453</v>
      </c>
      <c r="P13" s="30">
        <v>1800</v>
      </c>
      <c r="Q13" s="180">
        <v>25.790909090909089</v>
      </c>
      <c r="R13" s="30"/>
      <c r="S13" s="30"/>
      <c r="T13" s="30"/>
      <c r="U13" s="30"/>
      <c r="V13" s="30"/>
      <c r="W13" s="18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533</v>
      </c>
      <c r="AR13" s="32" t="s">
        <v>390</v>
      </c>
      <c r="AS13" s="32"/>
      <c r="AT13" s="32"/>
      <c r="AU13" s="32" t="s">
        <v>444</v>
      </c>
      <c r="AV13" s="32">
        <v>6</v>
      </c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5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/>
      <c r="BN13" s="32"/>
      <c r="BO13" s="32" t="s">
        <v>390</v>
      </c>
      <c r="BP13" s="32"/>
      <c r="BQ13" s="32"/>
      <c r="BR13" s="32"/>
      <c r="BS13" s="56"/>
      <c r="BT13" s="56"/>
      <c r="BU13" s="56"/>
      <c r="BV13" s="32" t="s">
        <v>390</v>
      </c>
      <c r="BW13" s="30" t="s">
        <v>475</v>
      </c>
      <c r="BX13" t="s">
        <v>430</v>
      </c>
    </row>
    <row r="14" spans="1:76" x14ac:dyDescent="0.15">
      <c r="A14" s="27">
        <v>5096</v>
      </c>
      <c r="B14" s="28">
        <v>42292</v>
      </c>
      <c r="C14" s="29" t="s">
        <v>530</v>
      </c>
      <c r="D14" s="30" t="s">
        <v>44</v>
      </c>
      <c r="E14" s="30"/>
      <c r="F14" s="30" t="s">
        <v>531</v>
      </c>
      <c r="G14" s="31">
        <v>42184</v>
      </c>
      <c r="H14" s="32" t="s">
        <v>390</v>
      </c>
      <c r="I14" s="32" t="s">
        <v>507</v>
      </c>
      <c r="J14" s="32"/>
      <c r="K14" s="30" t="s">
        <v>556</v>
      </c>
      <c r="L14" s="30" t="s">
        <v>509</v>
      </c>
      <c r="M14" s="218">
        <v>101.96363636363635</v>
      </c>
      <c r="N14" s="218">
        <v>18.736363636363635</v>
      </c>
      <c r="O14" s="30"/>
      <c r="P14" s="30"/>
      <c r="Q14" s="180"/>
      <c r="R14" s="30"/>
      <c r="S14" s="30"/>
      <c r="T14" s="30"/>
      <c r="U14" s="30"/>
      <c r="V14" s="30"/>
      <c r="W14" s="18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533</v>
      </c>
      <c r="AR14" s="32" t="s">
        <v>390</v>
      </c>
      <c r="AS14" s="32"/>
      <c r="AT14" s="32"/>
      <c r="AU14" s="32"/>
      <c r="AV14" s="32"/>
      <c r="AW14" s="32"/>
      <c r="AX14" s="32"/>
      <c r="AY14" s="32"/>
      <c r="AZ14" s="32" t="s">
        <v>390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/>
      <c r="BN14" s="32"/>
      <c r="BO14" s="32" t="s">
        <v>390</v>
      </c>
      <c r="BP14" s="32">
        <v>71.819999999999993</v>
      </c>
      <c r="BQ14" s="32"/>
      <c r="BR14" s="32"/>
      <c r="BS14" s="30"/>
      <c r="BT14" s="56"/>
      <c r="BU14" s="32"/>
      <c r="BV14" s="32" t="s">
        <v>390</v>
      </c>
      <c r="BW14" s="56" t="s">
        <v>511</v>
      </c>
      <c r="BX14" s="57" t="s">
        <v>430</v>
      </c>
    </row>
    <row r="15" spans="1:76" x14ac:dyDescent="0.15">
      <c r="A15" s="27">
        <v>4016</v>
      </c>
      <c r="B15" s="28">
        <v>42292</v>
      </c>
      <c r="C15" s="29" t="s">
        <v>530</v>
      </c>
      <c r="D15" s="30" t="s">
        <v>44</v>
      </c>
      <c r="E15" s="30"/>
      <c r="F15" s="30" t="s">
        <v>531</v>
      </c>
      <c r="G15" s="31">
        <v>42227</v>
      </c>
      <c r="H15" s="112" t="s">
        <v>387</v>
      </c>
      <c r="I15" s="112" t="s">
        <v>390</v>
      </c>
      <c r="J15" s="32"/>
      <c r="K15" s="178" t="s">
        <v>466</v>
      </c>
      <c r="L15" s="178" t="s">
        <v>476</v>
      </c>
      <c r="M15" s="180">
        <v>130</v>
      </c>
      <c r="N15" s="180">
        <v>24.999999999999996</v>
      </c>
      <c r="O15" s="30" t="s">
        <v>453</v>
      </c>
      <c r="P15" s="30">
        <v>2500</v>
      </c>
      <c r="Q15" s="180">
        <v>24.499999999999996</v>
      </c>
      <c r="R15" s="30"/>
      <c r="S15" s="30"/>
      <c r="T15" s="30"/>
      <c r="U15" s="30"/>
      <c r="V15" s="30"/>
      <c r="W15" s="18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10</v>
      </c>
      <c r="AW15" s="32"/>
      <c r="AX15" s="32"/>
      <c r="AY15" s="32"/>
      <c r="AZ15" s="32" t="s">
        <v>534</v>
      </c>
      <c r="BA15" s="30"/>
      <c r="BB15" s="32">
        <v>0</v>
      </c>
      <c r="BC15" s="32">
        <v>0</v>
      </c>
      <c r="BD15" s="32">
        <v>7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>
        <v>24</v>
      </c>
      <c r="BM15" s="32" t="s">
        <v>390</v>
      </c>
      <c r="BN15" s="32"/>
      <c r="BO15" s="32" t="s">
        <v>390</v>
      </c>
      <c r="BP15" s="32"/>
      <c r="BQ15" s="32"/>
      <c r="BR15" s="32"/>
      <c r="BS15" s="56"/>
      <c r="BT15" s="56"/>
      <c r="BU15" s="32"/>
      <c r="BV15" s="32" t="s">
        <v>390</v>
      </c>
      <c r="BW15" s="178"/>
      <c r="BX15" s="111" t="s">
        <v>557</v>
      </c>
    </row>
    <row r="16" spans="1:76" x14ac:dyDescent="0.15">
      <c r="A16" s="27">
        <v>5915</v>
      </c>
      <c r="B16" s="28">
        <v>42293</v>
      </c>
      <c r="C16" s="29" t="s">
        <v>530</v>
      </c>
      <c r="D16" s="30" t="s">
        <v>44</v>
      </c>
      <c r="E16" s="30"/>
      <c r="F16" s="30" t="s">
        <v>531</v>
      </c>
      <c r="G16" s="31">
        <v>42285</v>
      </c>
      <c r="H16" s="32" t="s">
        <v>387</v>
      </c>
      <c r="I16" s="32" t="s">
        <v>390</v>
      </c>
      <c r="J16" s="32"/>
      <c r="K16" s="30" t="s">
        <v>50</v>
      </c>
      <c r="L16" s="30" t="s">
        <v>558</v>
      </c>
      <c r="M16" s="216">
        <v>122.39999999999998</v>
      </c>
      <c r="N16" s="216">
        <v>21.172727272727272</v>
      </c>
      <c r="O16" s="30" t="s">
        <v>453</v>
      </c>
      <c r="P16" s="30">
        <v>2000</v>
      </c>
      <c r="Q16" s="180">
        <v>21.9</v>
      </c>
      <c r="R16" s="30"/>
      <c r="S16" s="30"/>
      <c r="T16" s="30"/>
      <c r="U16" s="30"/>
      <c r="V16" s="30"/>
      <c r="W16" s="18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16.100000000000001</v>
      </c>
      <c r="AW16" s="32"/>
      <c r="AX16" s="32"/>
      <c r="AY16" s="32"/>
      <c r="AZ16" s="32" t="s">
        <v>534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/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 t="s">
        <v>559</v>
      </c>
      <c r="BX16" t="s">
        <v>430</v>
      </c>
    </row>
    <row r="17" spans="1:103" x14ac:dyDescent="0.15">
      <c r="A17" s="27">
        <v>4758</v>
      </c>
      <c r="B17" s="28">
        <v>42291</v>
      </c>
      <c r="C17" s="29" t="s">
        <v>530</v>
      </c>
      <c r="D17" s="30" t="s">
        <v>44</v>
      </c>
      <c r="E17" s="30"/>
      <c r="F17" s="30" t="s">
        <v>531</v>
      </c>
      <c r="G17" s="31">
        <v>42271</v>
      </c>
      <c r="H17" s="32" t="s">
        <v>387</v>
      </c>
      <c r="I17" s="32" t="s">
        <v>390</v>
      </c>
      <c r="J17" s="32"/>
      <c r="K17" s="30" t="s">
        <v>456</v>
      </c>
      <c r="L17" s="30" t="s">
        <v>493</v>
      </c>
      <c r="M17" s="216">
        <v>128.61000000000001</v>
      </c>
      <c r="N17" s="216">
        <v>24.64</v>
      </c>
      <c r="O17" s="30"/>
      <c r="P17" s="30"/>
      <c r="Q17" s="180"/>
      <c r="R17" s="30"/>
      <c r="S17" s="30"/>
      <c r="T17" s="30"/>
      <c r="U17" s="30"/>
      <c r="V17" s="30"/>
      <c r="W17" s="18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533</v>
      </c>
      <c r="AR17" s="32" t="s">
        <v>390</v>
      </c>
      <c r="AS17" s="32"/>
      <c r="AT17" s="32"/>
      <c r="AU17" s="32" t="s">
        <v>444</v>
      </c>
      <c r="AV17" s="32">
        <v>10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 t="s">
        <v>454</v>
      </c>
      <c r="BX17" t="s">
        <v>430</v>
      </c>
    </row>
    <row r="18" spans="1:103" x14ac:dyDescent="0.15">
      <c r="A18" s="27">
        <v>5900</v>
      </c>
      <c r="B18" s="28">
        <v>42291</v>
      </c>
      <c r="C18" s="29" t="s">
        <v>530</v>
      </c>
      <c r="D18" s="30" t="s">
        <v>44</v>
      </c>
      <c r="E18" s="30"/>
      <c r="F18" s="30" t="s">
        <v>531</v>
      </c>
      <c r="G18" s="31">
        <v>42280</v>
      </c>
      <c r="H18" s="32" t="s">
        <v>387</v>
      </c>
      <c r="I18" s="32" t="s">
        <v>390</v>
      </c>
      <c r="J18" s="32"/>
      <c r="K18" s="30" t="s">
        <v>560</v>
      </c>
      <c r="L18" s="30" t="s">
        <v>561</v>
      </c>
      <c r="M18" s="216">
        <v>119.99999999999999</v>
      </c>
      <c r="N18" s="216">
        <v>20.5</v>
      </c>
      <c r="O18" s="30"/>
      <c r="P18" s="30"/>
      <c r="Q18" s="180"/>
      <c r="R18" s="30"/>
      <c r="S18" s="30"/>
      <c r="T18" s="30"/>
      <c r="U18" s="30"/>
      <c r="V18" s="30"/>
      <c r="W18" s="18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533</v>
      </c>
      <c r="AR18" s="32" t="s">
        <v>390</v>
      </c>
      <c r="AS18" s="32"/>
      <c r="AT18" s="32"/>
      <c r="AU18" s="32" t="s">
        <v>444</v>
      </c>
      <c r="AV18" s="32">
        <v>8</v>
      </c>
      <c r="AW18" s="32"/>
      <c r="AX18" s="32"/>
      <c r="AY18" s="32"/>
      <c r="AZ18" s="3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36</v>
      </c>
      <c r="BM18" s="32" t="s">
        <v>390</v>
      </c>
      <c r="BN18" s="32"/>
      <c r="BO18" s="32" t="s">
        <v>390</v>
      </c>
      <c r="BP18" s="32"/>
      <c r="BQ18" s="32"/>
      <c r="BR18" s="32"/>
      <c r="BS18" s="30"/>
      <c r="BT18" s="56"/>
      <c r="BU18" s="32"/>
      <c r="BV18" s="32" t="s">
        <v>390</v>
      </c>
      <c r="BW18" s="30" t="s">
        <v>454</v>
      </c>
      <c r="BX18" t="s">
        <v>430</v>
      </c>
    </row>
    <row r="19" spans="1:103" x14ac:dyDescent="0.15">
      <c r="A19" s="27">
        <v>5877</v>
      </c>
      <c r="B19" s="28">
        <v>42291</v>
      </c>
      <c r="C19" s="29" t="s">
        <v>530</v>
      </c>
      <c r="D19" s="30" t="s">
        <v>44</v>
      </c>
      <c r="E19" s="30"/>
      <c r="F19" s="30" t="s">
        <v>531</v>
      </c>
      <c r="G19" s="31">
        <v>42247</v>
      </c>
      <c r="H19" s="32" t="s">
        <v>387</v>
      </c>
      <c r="I19" s="32" t="s">
        <v>390</v>
      </c>
      <c r="J19" s="32"/>
      <c r="K19" s="30" t="s">
        <v>562</v>
      </c>
      <c r="L19" s="30" t="s">
        <v>563</v>
      </c>
      <c r="M19" s="216">
        <v>129.19999999999999</v>
      </c>
      <c r="N19" s="216">
        <v>25.018181818181816</v>
      </c>
      <c r="O19" s="30"/>
      <c r="P19" s="30"/>
      <c r="Q19" s="180"/>
      <c r="R19" s="30"/>
      <c r="S19" s="30"/>
      <c r="T19" s="30"/>
      <c r="U19" s="30"/>
      <c r="V19" s="30"/>
      <c r="W19" s="18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 t="s">
        <v>533</v>
      </c>
      <c r="AR19" s="32" t="s">
        <v>390</v>
      </c>
      <c r="AS19" s="32"/>
      <c r="AT19" s="32"/>
      <c r="AU19" s="32" t="s">
        <v>444</v>
      </c>
      <c r="AV19" s="32">
        <v>7</v>
      </c>
      <c r="AW19" s="32"/>
      <c r="AX19" s="32"/>
      <c r="AY19" s="32"/>
      <c r="AZ19" s="32" t="s">
        <v>390</v>
      </c>
      <c r="BA19" s="30"/>
      <c r="BB19" s="32">
        <v>0</v>
      </c>
      <c r="BC19" s="32">
        <v>0</v>
      </c>
      <c r="BD19" s="32">
        <v>0</v>
      </c>
      <c r="BE19" s="32">
        <v>7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32" t="s">
        <v>390</v>
      </c>
      <c r="BN19" s="32"/>
      <c r="BO19" s="32" t="s">
        <v>390</v>
      </c>
      <c r="BP19" s="32"/>
      <c r="BQ19" s="32"/>
      <c r="BR19" s="32"/>
      <c r="BS19" s="30"/>
      <c r="BT19" s="56"/>
      <c r="BU19" s="32"/>
      <c r="BV19" s="32" t="s">
        <v>390</v>
      </c>
      <c r="BW19" s="30" t="s">
        <v>475</v>
      </c>
      <c r="BX19" t="s">
        <v>430</v>
      </c>
    </row>
    <row r="20" spans="1:103" x14ac:dyDescent="0.15">
      <c r="A20" s="27">
        <v>4230</v>
      </c>
      <c r="B20" s="28">
        <v>42291</v>
      </c>
      <c r="C20" s="29" t="s">
        <v>530</v>
      </c>
      <c r="D20" s="30" t="s">
        <v>44</v>
      </c>
      <c r="E20" s="30"/>
      <c r="F20" s="30" t="s">
        <v>535</v>
      </c>
      <c r="G20" s="31">
        <v>42291</v>
      </c>
      <c r="H20" s="32" t="s">
        <v>387</v>
      </c>
      <c r="I20" s="32" t="s">
        <v>390</v>
      </c>
      <c r="J20" s="32"/>
      <c r="K20" s="30" t="s">
        <v>298</v>
      </c>
      <c r="L20" s="30" t="s">
        <v>540</v>
      </c>
      <c r="M20" s="216">
        <v>116.58181818181818</v>
      </c>
      <c r="N20" s="216">
        <v>21.736363636363635</v>
      </c>
      <c r="O20" s="30"/>
      <c r="P20" s="30"/>
      <c r="Q20" s="180"/>
      <c r="R20" s="30"/>
      <c r="S20" s="30"/>
      <c r="T20" s="30"/>
      <c r="U20" s="30"/>
      <c r="V20" s="30"/>
      <c r="W20" s="180"/>
      <c r="X20" s="30"/>
      <c r="Y20" s="30"/>
      <c r="Z20" s="30"/>
      <c r="AA20" s="30"/>
      <c r="AB20" s="30"/>
      <c r="AC20" s="30"/>
      <c r="AD20" s="30"/>
      <c r="AE20" s="30"/>
      <c r="AF20" s="180">
        <v>14.609090909090908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536</v>
      </c>
      <c r="AR20" s="32" t="s">
        <v>390</v>
      </c>
      <c r="AS20" s="32"/>
      <c r="AT20" s="32"/>
      <c r="AU20" s="32" t="s">
        <v>444</v>
      </c>
      <c r="AV20" s="32">
        <v>8.6</v>
      </c>
      <c r="AW20" s="32"/>
      <c r="AX20" s="32"/>
      <c r="AY20" s="32"/>
      <c r="AZ20" s="32" t="s">
        <v>534</v>
      </c>
      <c r="BA20" s="30"/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32" t="s">
        <v>390</v>
      </c>
      <c r="BN20" s="32">
        <v>24</v>
      </c>
      <c r="BO20" s="32" t="s">
        <v>390</v>
      </c>
      <c r="BP20" s="32"/>
      <c r="BQ20" s="32">
        <v>24</v>
      </c>
      <c r="BR20" s="32"/>
      <c r="BS20" s="56"/>
      <c r="BT20" s="56"/>
      <c r="BU20" s="56"/>
      <c r="BV20" s="32" t="s">
        <v>390</v>
      </c>
      <c r="BW20" s="30"/>
      <c r="BX20" s="111" t="s">
        <v>430</v>
      </c>
    </row>
    <row r="21" spans="1:103" x14ac:dyDescent="0.15">
      <c r="A21" s="27">
        <v>5590</v>
      </c>
      <c r="B21" s="28">
        <v>42291</v>
      </c>
      <c r="C21" s="195" t="s">
        <v>530</v>
      </c>
      <c r="D21" s="30" t="s">
        <v>44</v>
      </c>
      <c r="E21" s="196"/>
      <c r="F21" s="196" t="s">
        <v>535</v>
      </c>
      <c r="G21" s="31">
        <v>42188</v>
      </c>
      <c r="H21" s="197" t="s">
        <v>387</v>
      </c>
      <c r="I21" s="197" t="s">
        <v>390</v>
      </c>
      <c r="J21" s="197"/>
      <c r="K21" s="196" t="s">
        <v>299</v>
      </c>
      <c r="L21" s="178" t="s">
        <v>541</v>
      </c>
      <c r="M21" s="219">
        <v>127.09090909090909</v>
      </c>
      <c r="N21" s="219">
        <v>22.054545454545455</v>
      </c>
      <c r="O21" s="196"/>
      <c r="P21" s="196"/>
      <c r="Q21" s="219"/>
      <c r="R21" s="196"/>
      <c r="S21" s="30"/>
      <c r="T21" s="30"/>
      <c r="U21" s="196"/>
      <c r="V21" s="196"/>
      <c r="W21" s="219"/>
      <c r="X21" s="196"/>
      <c r="Y21" s="196"/>
      <c r="Z21" s="196"/>
      <c r="AA21" s="196"/>
      <c r="AB21" s="196"/>
      <c r="AC21" s="196"/>
      <c r="AD21" s="196"/>
      <c r="AE21" s="196"/>
      <c r="AF21" s="219">
        <v>17.309090909090909</v>
      </c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 t="s">
        <v>536</v>
      </c>
      <c r="AR21" s="197" t="s">
        <v>390</v>
      </c>
      <c r="AS21" s="197"/>
      <c r="AT21" s="197"/>
      <c r="AU21" s="197" t="s">
        <v>444</v>
      </c>
      <c r="AV21" s="197">
        <v>8</v>
      </c>
      <c r="AW21" s="197"/>
      <c r="AX21" s="197"/>
      <c r="AY21" s="197"/>
      <c r="AZ21" s="3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32" t="s">
        <v>390</v>
      </c>
      <c r="BN21" s="32"/>
      <c r="BO21" s="32" t="s">
        <v>390</v>
      </c>
      <c r="BP21" s="32"/>
      <c r="BQ21" s="32"/>
      <c r="BR21" s="32"/>
      <c r="BS21" s="30" t="s">
        <v>542</v>
      </c>
      <c r="BT21" s="30" t="s">
        <v>543</v>
      </c>
      <c r="BU21" s="32">
        <v>50</v>
      </c>
      <c r="BV21" s="32" t="s">
        <v>390</v>
      </c>
      <c r="BW21" s="30" t="s">
        <v>475</v>
      </c>
      <c r="BX21" s="111" t="s">
        <v>564</v>
      </c>
    </row>
    <row r="22" spans="1:103" x14ac:dyDescent="0.15">
      <c r="A22" s="27">
        <v>5777</v>
      </c>
      <c r="B22" s="28">
        <v>42291</v>
      </c>
      <c r="C22" s="29" t="s">
        <v>530</v>
      </c>
      <c r="D22" s="30" t="s">
        <v>44</v>
      </c>
      <c r="E22" s="30"/>
      <c r="F22" s="30" t="s">
        <v>535</v>
      </c>
      <c r="G22" s="31">
        <v>42247</v>
      </c>
      <c r="H22" s="32" t="s">
        <v>387</v>
      </c>
      <c r="I22" s="32" t="s">
        <v>390</v>
      </c>
      <c r="J22" s="32"/>
      <c r="K22" s="30" t="s">
        <v>300</v>
      </c>
      <c r="L22" s="30" t="s">
        <v>545</v>
      </c>
      <c r="M22" s="219">
        <v>131.29999999999998</v>
      </c>
      <c r="N22" s="219">
        <v>24.418181818181814</v>
      </c>
      <c r="O22" s="30"/>
      <c r="P22" s="30"/>
      <c r="Q22" s="180"/>
      <c r="R22" s="30"/>
      <c r="S22" s="30"/>
      <c r="T22" s="30"/>
      <c r="U22" s="30"/>
      <c r="V22" s="30"/>
      <c r="W22" s="180"/>
      <c r="X22" s="30"/>
      <c r="Y22" s="30"/>
      <c r="Z22" s="30"/>
      <c r="AA22" s="30"/>
      <c r="AB22" s="30"/>
      <c r="AC22" s="30"/>
      <c r="AD22" s="30"/>
      <c r="AE22" s="30"/>
      <c r="AF22" s="180">
        <v>16.654545454545453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536</v>
      </c>
      <c r="AR22" s="32" t="s">
        <v>390</v>
      </c>
      <c r="AS22" s="32"/>
      <c r="AT22" s="32"/>
      <c r="AU22" s="32" t="s">
        <v>444</v>
      </c>
      <c r="AV22" s="32">
        <v>12</v>
      </c>
      <c r="AW22" s="32"/>
      <c r="AX22" s="32"/>
      <c r="AY22" s="32"/>
      <c r="AZ22" s="32" t="s">
        <v>534</v>
      </c>
      <c r="BA22" s="30"/>
      <c r="BB22" s="32">
        <v>0</v>
      </c>
      <c r="BC22" s="32">
        <v>0</v>
      </c>
      <c r="BD22" s="32">
        <v>7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32" t="s">
        <v>390</v>
      </c>
      <c r="BN22" s="32"/>
      <c r="BO22" s="32" t="s">
        <v>390</v>
      </c>
      <c r="BP22" s="32"/>
      <c r="BQ22" s="32"/>
      <c r="BR22" s="32"/>
      <c r="BS22" s="30"/>
      <c r="BT22" s="30"/>
      <c r="BU22" s="32"/>
      <c r="BV22" s="32" t="s">
        <v>390</v>
      </c>
      <c r="BW22" s="30"/>
      <c r="BX22" s="111" t="s">
        <v>546</v>
      </c>
    </row>
    <row r="23" spans="1:103" x14ac:dyDescent="0.15">
      <c r="A23" s="27">
        <v>5257</v>
      </c>
      <c r="B23" s="28">
        <v>42291</v>
      </c>
      <c r="C23" s="29" t="s">
        <v>530</v>
      </c>
      <c r="D23" s="30" t="s">
        <v>44</v>
      </c>
      <c r="E23" s="30"/>
      <c r="F23" s="30" t="s">
        <v>535</v>
      </c>
      <c r="G23" s="31">
        <v>42214</v>
      </c>
      <c r="H23" s="32" t="s">
        <v>387</v>
      </c>
      <c r="I23" s="32" t="s">
        <v>390</v>
      </c>
      <c r="J23" s="32"/>
      <c r="K23" s="30" t="s">
        <v>301</v>
      </c>
      <c r="L23" s="30" t="s">
        <v>547</v>
      </c>
      <c r="M23" s="180">
        <v>118</v>
      </c>
      <c r="N23" s="180">
        <v>25.290909090909089</v>
      </c>
      <c r="O23" s="30"/>
      <c r="P23" s="30"/>
      <c r="Q23" s="180"/>
      <c r="R23" s="30"/>
      <c r="S23" s="30"/>
      <c r="T23" s="30"/>
      <c r="U23" s="30"/>
      <c r="V23" s="30"/>
      <c r="W23" s="180"/>
      <c r="X23" s="30"/>
      <c r="Y23" s="30"/>
      <c r="Z23" s="30"/>
      <c r="AA23" s="30"/>
      <c r="AB23" s="30"/>
      <c r="AC23" s="30"/>
      <c r="AD23" s="30"/>
      <c r="AE23" s="30"/>
      <c r="AF23" s="180">
        <v>19.018181818181819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536</v>
      </c>
      <c r="AR23" s="32" t="s">
        <v>390</v>
      </c>
      <c r="AS23" s="32"/>
      <c r="AT23" s="32"/>
      <c r="AU23" s="32" t="s">
        <v>444</v>
      </c>
      <c r="AV23" s="32">
        <v>16.100000000000001</v>
      </c>
      <c r="AW23" s="32"/>
      <c r="AX23" s="32"/>
      <c r="AY23" s="32"/>
      <c r="AZ23" s="32" t="s">
        <v>534</v>
      </c>
      <c r="BA23" s="30"/>
      <c r="BB23" s="32">
        <v>13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32" t="s">
        <v>390</v>
      </c>
      <c r="BN23" s="32">
        <v>12</v>
      </c>
      <c r="BO23" s="32" t="s">
        <v>390</v>
      </c>
      <c r="BP23" s="32"/>
      <c r="BQ23" s="32"/>
      <c r="BR23" s="32"/>
      <c r="BS23" s="30"/>
      <c r="BT23" s="30"/>
      <c r="BU23" s="32"/>
      <c r="BV23" s="32" t="s">
        <v>390</v>
      </c>
      <c r="BW23" s="30"/>
      <c r="BX23" s="111" t="s">
        <v>430</v>
      </c>
    </row>
    <row r="24" spans="1:103" s="179" customFormat="1" x14ac:dyDescent="0.15">
      <c r="A24" s="27">
        <v>5419</v>
      </c>
      <c r="B24" s="28">
        <v>42292</v>
      </c>
      <c r="C24" s="29" t="s">
        <v>530</v>
      </c>
      <c r="D24" s="30" t="s">
        <v>44</v>
      </c>
      <c r="E24" s="30"/>
      <c r="F24" s="30" t="s">
        <v>535</v>
      </c>
      <c r="G24" s="31">
        <v>42186</v>
      </c>
      <c r="H24" s="32" t="s">
        <v>387</v>
      </c>
      <c r="I24" s="32" t="s">
        <v>390</v>
      </c>
      <c r="J24" s="32"/>
      <c r="K24" s="30" t="s">
        <v>302</v>
      </c>
      <c r="L24" s="30" t="s">
        <v>548</v>
      </c>
      <c r="M24" s="180">
        <v>124.69999999999997</v>
      </c>
      <c r="N24" s="180">
        <v>25.16363636363636</v>
      </c>
      <c r="O24" s="30"/>
      <c r="P24" s="30"/>
      <c r="Q24" s="180"/>
      <c r="R24" s="30"/>
      <c r="S24" s="30"/>
      <c r="T24" s="30"/>
      <c r="U24" s="30"/>
      <c r="V24" s="30"/>
      <c r="W24" s="180"/>
      <c r="X24" s="30"/>
      <c r="Y24" s="30"/>
      <c r="Z24" s="30"/>
      <c r="AA24" s="30"/>
      <c r="AB24" s="30"/>
      <c r="AC24" s="30"/>
      <c r="AD24" s="30"/>
      <c r="AE24" s="30"/>
      <c r="AF24" s="180">
        <v>18.954545454545453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536</v>
      </c>
      <c r="AR24" s="32" t="s">
        <v>390</v>
      </c>
      <c r="AS24" s="32"/>
      <c r="AT24" s="32"/>
      <c r="AU24" s="32" t="s">
        <v>444</v>
      </c>
      <c r="AV24" s="32">
        <v>7</v>
      </c>
      <c r="AW24" s="32"/>
      <c r="AX24" s="32"/>
      <c r="AY24" s="32"/>
      <c r="AZ24" s="32" t="s">
        <v>534</v>
      </c>
      <c r="BA24" s="30"/>
      <c r="BB24" s="32">
        <v>12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32" t="s">
        <v>390</v>
      </c>
      <c r="BN24" s="32">
        <v>12</v>
      </c>
      <c r="BO24" s="32" t="s">
        <v>390</v>
      </c>
      <c r="BP24" s="32"/>
      <c r="BQ24" s="32"/>
      <c r="BR24" s="32"/>
      <c r="BS24" s="30"/>
      <c r="BT24" s="30"/>
      <c r="BU24" s="32"/>
      <c r="BV24" s="32" t="s">
        <v>390</v>
      </c>
      <c r="BW24" s="56"/>
      <c r="BX24" s="111" t="s">
        <v>430</v>
      </c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179" customFormat="1" x14ac:dyDescent="0.15">
      <c r="A25" s="27">
        <v>5313</v>
      </c>
      <c r="B25" s="28">
        <v>42292</v>
      </c>
      <c r="C25" s="29" t="s">
        <v>530</v>
      </c>
      <c r="D25" s="30" t="s">
        <v>44</v>
      </c>
      <c r="E25" s="30"/>
      <c r="F25" s="30" t="s">
        <v>535</v>
      </c>
      <c r="G25" s="31">
        <v>42279</v>
      </c>
      <c r="H25" s="32" t="s">
        <v>387</v>
      </c>
      <c r="I25" s="32" t="s">
        <v>390</v>
      </c>
      <c r="J25" s="32"/>
      <c r="K25" s="30" t="s">
        <v>303</v>
      </c>
      <c r="L25" s="30" t="s">
        <v>549</v>
      </c>
      <c r="M25" s="180">
        <v>134</v>
      </c>
      <c r="N25" s="180">
        <v>24.990909090909089</v>
      </c>
      <c r="O25" s="30"/>
      <c r="P25" s="30"/>
      <c r="Q25" s="180"/>
      <c r="R25" s="30"/>
      <c r="S25" s="30"/>
      <c r="T25" s="30"/>
      <c r="U25" s="30"/>
      <c r="V25" s="30"/>
      <c r="W25" s="180"/>
      <c r="X25" s="30"/>
      <c r="Y25" s="30"/>
      <c r="Z25" s="30"/>
      <c r="AA25" s="30"/>
      <c r="AB25" s="30"/>
      <c r="AC25" s="30"/>
      <c r="AD25" s="30"/>
      <c r="AE25" s="30"/>
      <c r="AF25" s="180">
        <v>16.8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536</v>
      </c>
      <c r="AR25" s="32" t="s">
        <v>390</v>
      </c>
      <c r="AS25" s="32"/>
      <c r="AT25" s="32"/>
      <c r="AU25" s="32" t="s">
        <v>444</v>
      </c>
      <c r="AV25" s="32">
        <v>8.6</v>
      </c>
      <c r="AW25" s="32"/>
      <c r="AX25" s="32"/>
      <c r="AY25" s="32"/>
      <c r="AZ25" s="32" t="s">
        <v>534</v>
      </c>
      <c r="BA25" s="30"/>
      <c r="BB25" s="32">
        <v>16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32" t="s">
        <v>390</v>
      </c>
      <c r="BN25" s="32">
        <v>24</v>
      </c>
      <c r="BO25" s="32" t="s">
        <v>390</v>
      </c>
      <c r="BP25" s="32"/>
      <c r="BQ25" s="32"/>
      <c r="BR25" s="32"/>
      <c r="BS25" s="56"/>
      <c r="BT25" s="56"/>
      <c r="BU25" s="32"/>
      <c r="BV25" s="32" t="s">
        <v>390</v>
      </c>
      <c r="BW25" s="30"/>
      <c r="BX25" t="s">
        <v>430</v>
      </c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179" customFormat="1" x14ac:dyDescent="0.15">
      <c r="A26" s="27">
        <v>5612</v>
      </c>
      <c r="B26" s="28">
        <v>42292</v>
      </c>
      <c r="C26" s="29" t="s">
        <v>530</v>
      </c>
      <c r="D26" s="30" t="s">
        <v>44</v>
      </c>
      <c r="E26" s="30"/>
      <c r="F26" s="30" t="s">
        <v>535</v>
      </c>
      <c r="G26" s="31">
        <v>42185</v>
      </c>
      <c r="H26" s="32" t="s">
        <v>387</v>
      </c>
      <c r="I26" s="32" t="s">
        <v>390</v>
      </c>
      <c r="J26" s="32"/>
      <c r="K26" s="30" t="s">
        <v>48</v>
      </c>
      <c r="L26" s="178" t="s">
        <v>550</v>
      </c>
      <c r="M26" s="180">
        <v>141.79999999999998</v>
      </c>
      <c r="N26" s="180">
        <v>24.23</v>
      </c>
      <c r="O26" s="30"/>
      <c r="P26" s="30"/>
      <c r="Q26" s="180"/>
      <c r="R26" s="30"/>
      <c r="S26" s="30"/>
      <c r="T26" s="30"/>
      <c r="U26" s="30"/>
      <c r="V26" s="30"/>
      <c r="W26" s="180"/>
      <c r="X26" s="30"/>
      <c r="Y26" s="30"/>
      <c r="Z26" s="30"/>
      <c r="AA26" s="30"/>
      <c r="AB26" s="30"/>
      <c r="AC26" s="30"/>
      <c r="AD26" s="30"/>
      <c r="AE26" s="30"/>
      <c r="AF26" s="180">
        <v>18.7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536</v>
      </c>
      <c r="AR26" s="32" t="s">
        <v>390</v>
      </c>
      <c r="AS26" s="32"/>
      <c r="AT26" s="32"/>
      <c r="AU26" s="32" t="s">
        <v>444</v>
      </c>
      <c r="AV26" s="32">
        <v>9.5</v>
      </c>
      <c r="AW26" s="32"/>
      <c r="AX26" s="32"/>
      <c r="AY26" s="32"/>
      <c r="AZ26" s="32" t="s">
        <v>534</v>
      </c>
      <c r="BA26" s="30"/>
      <c r="BB26" s="32">
        <v>0</v>
      </c>
      <c r="BC26" s="32">
        <v>0</v>
      </c>
      <c r="BD26" s="32">
        <v>15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32" t="s">
        <v>390</v>
      </c>
      <c r="BN26" s="32"/>
      <c r="BO26" s="32" t="s">
        <v>390</v>
      </c>
      <c r="BP26" s="32"/>
      <c r="BQ26" s="32"/>
      <c r="BR26" s="32"/>
      <c r="BS26" s="56"/>
      <c r="BT26" s="56"/>
      <c r="BU26" s="32"/>
      <c r="BV26" s="32" t="s">
        <v>390</v>
      </c>
      <c r="BW26" s="178"/>
      <c r="BX26" t="s">
        <v>551</v>
      </c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179" customFormat="1" x14ac:dyDescent="0.15">
      <c r="A27" s="27">
        <v>4115</v>
      </c>
      <c r="B27" s="28">
        <v>42291</v>
      </c>
      <c r="C27" s="29" t="s">
        <v>530</v>
      </c>
      <c r="D27" s="30" t="s">
        <v>44</v>
      </c>
      <c r="E27" s="30"/>
      <c r="F27" s="30" t="s">
        <v>535</v>
      </c>
      <c r="G27" s="58">
        <v>42277</v>
      </c>
      <c r="H27" s="32" t="s">
        <v>387</v>
      </c>
      <c r="I27" s="32" t="s">
        <v>390</v>
      </c>
      <c r="J27" s="32"/>
      <c r="K27" s="30" t="s">
        <v>49</v>
      </c>
      <c r="L27" s="30" t="s">
        <v>472</v>
      </c>
      <c r="M27" s="216">
        <v>108.63636363636363</v>
      </c>
      <c r="N27" s="180">
        <v>20.909090909090907</v>
      </c>
      <c r="O27" s="30"/>
      <c r="P27" s="30"/>
      <c r="Q27" s="180"/>
      <c r="R27" s="30"/>
      <c r="S27" s="30"/>
      <c r="T27" s="30"/>
      <c r="U27" s="30"/>
      <c r="V27" s="30"/>
      <c r="W27" s="180"/>
      <c r="X27" s="30"/>
      <c r="Y27" s="30"/>
      <c r="Z27" s="30"/>
      <c r="AA27" s="30"/>
      <c r="AB27" s="30"/>
      <c r="AC27" s="30"/>
      <c r="AD27" s="30"/>
      <c r="AE27" s="30"/>
      <c r="AF27" s="180">
        <v>18.18181818181818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 t="s">
        <v>536</v>
      </c>
      <c r="AR27" s="32" t="s">
        <v>390</v>
      </c>
      <c r="AS27" s="32"/>
      <c r="AT27" s="32"/>
      <c r="AU27" s="32" t="s">
        <v>444</v>
      </c>
      <c r="AV27" s="32">
        <v>10</v>
      </c>
      <c r="AW27" s="32"/>
      <c r="AX27" s="32"/>
      <c r="AY27" s="32"/>
      <c r="AZ27" s="32" t="s">
        <v>534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390</v>
      </c>
      <c r="BN27" s="32"/>
      <c r="BO27" s="32" t="s">
        <v>390</v>
      </c>
      <c r="BP27" s="32">
        <v>240</v>
      </c>
      <c r="BQ27" s="32"/>
      <c r="BR27" s="177">
        <v>42551</v>
      </c>
      <c r="BS27" s="56"/>
      <c r="BT27" s="56"/>
      <c r="BU27" s="56"/>
      <c r="BV27" s="32" t="s">
        <v>390</v>
      </c>
      <c r="BW27" s="178"/>
      <c r="BX27" t="s">
        <v>430</v>
      </c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</row>
    <row r="28" spans="1:103" s="181" customFormat="1" x14ac:dyDescent="0.15">
      <c r="A28" s="27">
        <v>5913</v>
      </c>
      <c r="B28" s="28">
        <v>42293</v>
      </c>
      <c r="C28" s="29" t="s">
        <v>530</v>
      </c>
      <c r="D28" s="30" t="s">
        <v>44</v>
      </c>
      <c r="E28" s="30"/>
      <c r="F28" s="30" t="s">
        <v>535</v>
      </c>
      <c r="G28" s="31">
        <v>42285</v>
      </c>
      <c r="H28" s="32" t="s">
        <v>387</v>
      </c>
      <c r="I28" s="32" t="s">
        <v>390</v>
      </c>
      <c r="J28" s="32"/>
      <c r="K28" s="30" t="s">
        <v>50</v>
      </c>
      <c r="L28" s="30" t="s">
        <v>558</v>
      </c>
      <c r="M28" s="216">
        <v>125.10000000000001</v>
      </c>
      <c r="N28" s="216">
        <v>21.172727272727272</v>
      </c>
      <c r="O28" s="30" t="s">
        <v>453</v>
      </c>
      <c r="P28" s="30">
        <v>2000</v>
      </c>
      <c r="Q28" s="180">
        <v>21.9</v>
      </c>
      <c r="R28" s="30"/>
      <c r="S28" s="30"/>
      <c r="T28" s="30"/>
      <c r="U28" s="30"/>
      <c r="V28" s="30"/>
      <c r="W28" s="180"/>
      <c r="X28" s="30"/>
      <c r="Y28" s="30"/>
      <c r="Z28" s="30"/>
      <c r="AA28" s="30"/>
      <c r="AB28" s="30"/>
      <c r="AC28" s="30"/>
      <c r="AD28" s="30"/>
      <c r="AE28" s="30"/>
      <c r="AF28" s="180">
        <v>16.499999999999996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 t="s">
        <v>536</v>
      </c>
      <c r="AR28" s="32" t="s">
        <v>390</v>
      </c>
      <c r="AS28" s="32"/>
      <c r="AT28" s="32"/>
      <c r="AU28" s="32" t="s">
        <v>444</v>
      </c>
      <c r="AV28" s="32">
        <v>16.100000000000001</v>
      </c>
      <c r="AW28" s="32"/>
      <c r="AX28" s="32"/>
      <c r="AY28" s="32"/>
      <c r="AZ28" s="32" t="s">
        <v>534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/>
      <c r="BO28" s="32" t="s">
        <v>390</v>
      </c>
      <c r="BP28" s="32"/>
      <c r="BQ28" s="32"/>
      <c r="BR28" s="32"/>
      <c r="BS28" s="56"/>
      <c r="BT28" s="56"/>
      <c r="BU28" s="56"/>
      <c r="BV28" s="32" t="s">
        <v>390</v>
      </c>
      <c r="BW28" s="178" t="s">
        <v>559</v>
      </c>
      <c r="BX28" s="111" t="s">
        <v>430</v>
      </c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27">
        <v>5479</v>
      </c>
      <c r="B29" s="28">
        <v>42293</v>
      </c>
      <c r="C29" s="195" t="s">
        <v>530</v>
      </c>
      <c r="D29" s="30" t="s">
        <v>44</v>
      </c>
      <c r="E29" s="196"/>
      <c r="F29" s="196" t="s">
        <v>535</v>
      </c>
      <c r="G29" s="58">
        <v>42284</v>
      </c>
      <c r="H29" s="197" t="s">
        <v>387</v>
      </c>
      <c r="I29" s="197" t="s">
        <v>390</v>
      </c>
      <c r="J29" s="197"/>
      <c r="K29" s="196" t="s">
        <v>51</v>
      </c>
      <c r="L29" s="30" t="s">
        <v>552</v>
      </c>
      <c r="M29" s="219">
        <v>132.20909090909092</v>
      </c>
      <c r="N29" s="219">
        <v>21.418181818181814</v>
      </c>
      <c r="O29" s="196"/>
      <c r="P29" s="196"/>
      <c r="Q29" s="180"/>
      <c r="R29" s="196"/>
      <c r="S29" s="30"/>
      <c r="T29" s="30"/>
      <c r="U29" s="196"/>
      <c r="V29" s="196"/>
      <c r="W29" s="219"/>
      <c r="X29" s="196"/>
      <c r="Y29" s="196"/>
      <c r="Z29" s="196"/>
      <c r="AA29" s="196"/>
      <c r="AB29" s="196"/>
      <c r="AC29" s="196"/>
      <c r="AD29" s="196"/>
      <c r="AE29" s="196"/>
      <c r="AF29" s="219">
        <v>17.136363636363637</v>
      </c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 t="s">
        <v>536</v>
      </c>
      <c r="AR29" s="197" t="s">
        <v>390</v>
      </c>
      <c r="AS29" s="197"/>
      <c r="AT29" s="197"/>
      <c r="AU29" s="197" t="s">
        <v>444</v>
      </c>
      <c r="AV29" s="197">
        <v>10</v>
      </c>
      <c r="AW29" s="197"/>
      <c r="AX29" s="197"/>
      <c r="AY29" s="197"/>
      <c r="AZ29" s="32" t="s">
        <v>390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56" t="s">
        <v>553</v>
      </c>
      <c r="BT29" s="56" t="s">
        <v>276</v>
      </c>
      <c r="BU29" s="32">
        <v>30</v>
      </c>
      <c r="BV29" s="32" t="s">
        <v>390</v>
      </c>
      <c r="BW29" s="30"/>
      <c r="BX29" t="s">
        <v>430</v>
      </c>
    </row>
    <row r="30" spans="1:103" x14ac:dyDescent="0.15">
      <c r="A30" s="27">
        <v>5536</v>
      </c>
      <c r="B30" s="28">
        <v>42291</v>
      </c>
      <c r="C30" s="29" t="s">
        <v>530</v>
      </c>
      <c r="D30" s="30" t="s">
        <v>44</v>
      </c>
      <c r="E30" s="30"/>
      <c r="F30" s="30" t="s">
        <v>535</v>
      </c>
      <c r="G30" s="58">
        <v>42262</v>
      </c>
      <c r="H30" s="32" t="s">
        <v>390</v>
      </c>
      <c r="I30" s="32" t="s">
        <v>507</v>
      </c>
      <c r="J30" s="32"/>
      <c r="K30" s="30" t="s">
        <v>423</v>
      </c>
      <c r="L30" s="30" t="s">
        <v>554</v>
      </c>
      <c r="M30" s="180">
        <v>131.69999999999999</v>
      </c>
      <c r="N30" s="180">
        <v>21.554545454545455</v>
      </c>
      <c r="O30" s="30"/>
      <c r="P30" s="30"/>
      <c r="Q30" s="180"/>
      <c r="R30" s="30"/>
      <c r="S30" s="30"/>
      <c r="T30" s="30"/>
      <c r="U30" s="30"/>
      <c r="V30" s="30"/>
      <c r="W30" s="180"/>
      <c r="X30" s="30"/>
      <c r="Y30" s="30"/>
      <c r="Z30" s="30"/>
      <c r="AA30" s="30"/>
      <c r="AB30" s="30"/>
      <c r="AC30" s="30"/>
      <c r="AD30" s="30"/>
      <c r="AE30" s="30"/>
      <c r="AF30" s="180">
        <v>13.409090909090908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 t="s">
        <v>536</v>
      </c>
      <c r="AR30" s="32" t="s">
        <v>390</v>
      </c>
      <c r="AS30" s="32"/>
      <c r="AT30" s="32"/>
      <c r="AU30" s="32"/>
      <c r="AV30" s="32"/>
      <c r="AW30" s="32"/>
      <c r="AX30" s="32"/>
      <c r="AY30" s="32"/>
      <c r="AZ30" s="32" t="s">
        <v>390</v>
      </c>
      <c r="BA30" s="30"/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/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178" t="s">
        <v>454</v>
      </c>
      <c r="BX30" s="111" t="s">
        <v>430</v>
      </c>
    </row>
    <row r="31" spans="1:103" x14ac:dyDescent="0.15">
      <c r="A31" s="27">
        <v>4848</v>
      </c>
      <c r="B31" s="28">
        <v>42292</v>
      </c>
      <c r="C31" s="29" t="s">
        <v>530</v>
      </c>
      <c r="D31" s="30" t="s">
        <v>44</v>
      </c>
      <c r="E31" s="30"/>
      <c r="F31" s="30" t="s">
        <v>535</v>
      </c>
      <c r="G31" s="28">
        <v>42089</v>
      </c>
      <c r="H31" s="32" t="s">
        <v>387</v>
      </c>
      <c r="I31" s="32" t="s">
        <v>390</v>
      </c>
      <c r="J31" s="32"/>
      <c r="K31" s="30" t="s">
        <v>424</v>
      </c>
      <c r="L31" s="178" t="s">
        <v>517</v>
      </c>
      <c r="M31" s="216">
        <v>129</v>
      </c>
      <c r="N31" s="216">
        <v>21.524999999999999</v>
      </c>
      <c r="O31" s="30"/>
      <c r="P31" s="30"/>
      <c r="Q31" s="180"/>
      <c r="R31" s="30"/>
      <c r="S31" s="30"/>
      <c r="T31" s="30"/>
      <c r="U31" s="30"/>
      <c r="V31" s="30"/>
      <c r="W31" s="180"/>
      <c r="X31" s="30"/>
      <c r="Y31" s="30"/>
      <c r="Z31" s="30"/>
      <c r="AA31" s="30"/>
      <c r="AB31" s="30"/>
      <c r="AC31" s="30"/>
      <c r="AD31" s="30"/>
      <c r="AE31" s="30"/>
      <c r="AF31" s="180">
        <v>11.025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8</v>
      </c>
      <c r="AW31" s="32"/>
      <c r="AX31" s="32"/>
      <c r="AY31" s="32"/>
      <c r="AZ31" s="32" t="s">
        <v>534</v>
      </c>
      <c r="BA31" s="30"/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112" t="s">
        <v>390</v>
      </c>
      <c r="BN31" s="32">
        <v>24</v>
      </c>
      <c r="BO31" s="32" t="s">
        <v>390</v>
      </c>
      <c r="BP31" s="32"/>
      <c r="BQ31" s="32"/>
      <c r="BR31" s="32"/>
      <c r="BS31" s="56"/>
      <c r="BT31" s="56"/>
      <c r="BU31" s="56"/>
      <c r="BV31" s="32" t="s">
        <v>390</v>
      </c>
      <c r="BW31" s="30"/>
      <c r="BX31" t="s">
        <v>430</v>
      </c>
    </row>
    <row r="32" spans="1:103" x14ac:dyDescent="0.15">
      <c r="A32" s="27">
        <v>3020</v>
      </c>
      <c r="B32" s="28">
        <v>42291</v>
      </c>
      <c r="C32" s="29" t="s">
        <v>530</v>
      </c>
      <c r="D32" s="30" t="s">
        <v>44</v>
      </c>
      <c r="E32" s="30"/>
      <c r="F32" s="30" t="s">
        <v>535</v>
      </c>
      <c r="G32" s="31">
        <v>42185</v>
      </c>
      <c r="H32" s="32" t="s">
        <v>387</v>
      </c>
      <c r="I32" s="32" t="s">
        <v>390</v>
      </c>
      <c r="J32" s="32"/>
      <c r="K32" s="30" t="s">
        <v>425</v>
      </c>
      <c r="L32" s="30" t="s">
        <v>555</v>
      </c>
      <c r="M32" s="216">
        <v>154</v>
      </c>
      <c r="N32" s="216">
        <v>22.572727272727271</v>
      </c>
      <c r="O32" s="30" t="s">
        <v>453</v>
      </c>
      <c r="P32" s="30">
        <v>1800</v>
      </c>
      <c r="Q32" s="180">
        <v>25.790909090909089</v>
      </c>
      <c r="R32" s="30"/>
      <c r="S32" s="30"/>
      <c r="T32" s="30"/>
      <c r="U32" s="30"/>
      <c r="V32" s="30"/>
      <c r="W32" s="180"/>
      <c r="X32" s="30"/>
      <c r="Y32" s="30"/>
      <c r="Z32" s="30"/>
      <c r="AA32" s="30"/>
      <c r="AB32" s="30"/>
      <c r="AC32" s="30"/>
      <c r="AD32" s="30"/>
      <c r="AE32" s="30"/>
      <c r="AF32" s="180">
        <v>15.463636363636363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6</v>
      </c>
      <c r="AW32" s="32"/>
      <c r="AX32" s="32"/>
      <c r="AY32" s="32"/>
      <c r="AZ32" s="32" t="s">
        <v>390</v>
      </c>
      <c r="BA32" s="30"/>
      <c r="BB32" s="32">
        <v>0</v>
      </c>
      <c r="BC32" s="32">
        <v>0</v>
      </c>
      <c r="BD32" s="32">
        <v>5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/>
      <c r="BN32" s="32"/>
      <c r="BO32" s="32" t="s">
        <v>390</v>
      </c>
      <c r="BP32" s="32"/>
      <c r="BQ32" s="32"/>
      <c r="BR32" s="32"/>
      <c r="BS32" s="30"/>
      <c r="BT32" s="56"/>
      <c r="BU32" s="32"/>
      <c r="BV32" s="32" t="s">
        <v>390</v>
      </c>
      <c r="BW32" s="56" t="s">
        <v>475</v>
      </c>
      <c r="BX32" s="57" t="s">
        <v>430</v>
      </c>
    </row>
    <row r="33" spans="1:77" x14ac:dyDescent="0.15">
      <c r="A33" s="27">
        <v>5667</v>
      </c>
      <c r="B33" s="28">
        <v>42292</v>
      </c>
      <c r="C33" s="29" t="s">
        <v>530</v>
      </c>
      <c r="D33" s="30" t="s">
        <v>44</v>
      </c>
      <c r="E33" s="30"/>
      <c r="F33" s="30" t="s">
        <v>535</v>
      </c>
      <c r="G33" s="31">
        <v>42227</v>
      </c>
      <c r="H33" s="112" t="s">
        <v>387</v>
      </c>
      <c r="I33" s="112" t="s">
        <v>390</v>
      </c>
      <c r="J33" s="32"/>
      <c r="K33" s="178" t="s">
        <v>466</v>
      </c>
      <c r="L33" s="178" t="s">
        <v>476</v>
      </c>
      <c r="M33" s="180">
        <v>130</v>
      </c>
      <c r="N33" s="180">
        <v>24.999999999999996</v>
      </c>
      <c r="O33" s="30" t="s">
        <v>453</v>
      </c>
      <c r="P33" s="30">
        <v>2500</v>
      </c>
      <c r="Q33" s="180">
        <v>24.499999999999996</v>
      </c>
      <c r="R33" s="30"/>
      <c r="S33" s="30"/>
      <c r="T33" s="30"/>
      <c r="U33" s="30"/>
      <c r="V33" s="30"/>
      <c r="W33" s="180"/>
      <c r="X33" s="30"/>
      <c r="Y33" s="30"/>
      <c r="Z33" s="30"/>
      <c r="AA33" s="30"/>
      <c r="AB33" s="30"/>
      <c r="AC33" s="30"/>
      <c r="AD33" s="30"/>
      <c r="AE33" s="30"/>
      <c r="AF33" s="180">
        <v>21.499999999999996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t="s">
        <v>536</v>
      </c>
      <c r="AR33" s="32" t="s">
        <v>390</v>
      </c>
      <c r="AS33" s="32"/>
      <c r="AT33" s="32"/>
      <c r="AU33" s="32" t="s">
        <v>444</v>
      </c>
      <c r="AV33" s="32">
        <v>10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7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24</v>
      </c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/>
      <c r="BX33" s="111" t="s">
        <v>430</v>
      </c>
    </row>
    <row r="34" spans="1:77" x14ac:dyDescent="0.15">
      <c r="A34" s="27">
        <v>5898</v>
      </c>
      <c r="B34" s="28">
        <v>42291</v>
      </c>
      <c r="C34" s="29" t="s">
        <v>530</v>
      </c>
      <c r="D34" s="30" t="s">
        <v>44</v>
      </c>
      <c r="E34" s="30"/>
      <c r="F34" s="30" t="s">
        <v>535</v>
      </c>
      <c r="G34" s="31">
        <v>42280</v>
      </c>
      <c r="H34" s="32" t="s">
        <v>387</v>
      </c>
      <c r="I34" s="32" t="s">
        <v>390</v>
      </c>
      <c r="J34" s="32"/>
      <c r="K34" s="30" t="s">
        <v>560</v>
      </c>
      <c r="L34" s="30" t="s">
        <v>561</v>
      </c>
      <c r="M34" s="216">
        <v>130</v>
      </c>
      <c r="N34" s="216">
        <v>20.5</v>
      </c>
      <c r="O34" s="30"/>
      <c r="P34" s="30"/>
      <c r="Q34" s="180"/>
      <c r="R34" s="30"/>
      <c r="S34" s="30"/>
      <c r="T34" s="30"/>
      <c r="U34" s="30"/>
      <c r="V34" s="30"/>
      <c r="W34" s="180"/>
      <c r="X34" s="30"/>
      <c r="Y34" s="30"/>
      <c r="Z34" s="30"/>
      <c r="AA34" s="30"/>
      <c r="AB34" s="30"/>
      <c r="AC34" s="30"/>
      <c r="AD34" s="30"/>
      <c r="AE34" s="30"/>
      <c r="AF34" s="180">
        <v>14.999999999999998</v>
      </c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8</v>
      </c>
      <c r="AW34" s="32"/>
      <c r="AX34" s="32"/>
      <c r="AY34" s="32"/>
      <c r="AZ34" s="32" t="s">
        <v>390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36</v>
      </c>
      <c r="BM34" s="32" t="s">
        <v>390</v>
      </c>
      <c r="BN34" s="32"/>
      <c r="BO34" s="32" t="s">
        <v>390</v>
      </c>
      <c r="BP34" s="32"/>
      <c r="BQ34" s="32"/>
      <c r="BR34" s="32"/>
      <c r="BS34" s="30"/>
      <c r="BT34" s="56"/>
      <c r="BU34" s="32"/>
      <c r="BV34" s="32" t="s">
        <v>390</v>
      </c>
      <c r="BW34" s="30" t="s">
        <v>454</v>
      </c>
      <c r="BX34" t="s">
        <v>430</v>
      </c>
    </row>
    <row r="35" spans="1:77" x14ac:dyDescent="0.15">
      <c r="A35" s="27">
        <v>4756</v>
      </c>
      <c r="B35" s="28">
        <v>42291</v>
      </c>
      <c r="C35" s="29" t="s">
        <v>530</v>
      </c>
      <c r="D35" s="30" t="s">
        <v>44</v>
      </c>
      <c r="E35" s="30"/>
      <c r="F35" s="30" t="s">
        <v>535</v>
      </c>
      <c r="G35" s="31">
        <v>42271</v>
      </c>
      <c r="H35" s="32" t="s">
        <v>387</v>
      </c>
      <c r="I35" s="32" t="s">
        <v>390</v>
      </c>
      <c r="J35" s="32"/>
      <c r="K35" s="30" t="s">
        <v>456</v>
      </c>
      <c r="L35" s="30" t="s">
        <v>493</v>
      </c>
      <c r="M35" s="216">
        <v>132.21</v>
      </c>
      <c r="N35" s="216">
        <v>24.64</v>
      </c>
      <c r="O35" s="30"/>
      <c r="P35" s="30"/>
      <c r="Q35" s="180"/>
      <c r="R35" s="30"/>
      <c r="S35" s="30"/>
      <c r="T35" s="30"/>
      <c r="U35" s="30"/>
      <c r="V35" s="30"/>
      <c r="W35" s="180"/>
      <c r="X35" s="30"/>
      <c r="Y35" s="30"/>
      <c r="Z35" s="30"/>
      <c r="AA35" s="30"/>
      <c r="AB35" s="30"/>
      <c r="AC35" s="30"/>
      <c r="AD35" s="30"/>
      <c r="AE35" s="30"/>
      <c r="AF35" s="180">
        <v>20.7</v>
      </c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390</v>
      </c>
      <c r="BA35" s="30"/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30"/>
      <c r="BT35" s="56"/>
      <c r="BU35" s="32"/>
      <c r="BV35" s="32" t="s">
        <v>390</v>
      </c>
      <c r="BW35" s="30" t="s">
        <v>454</v>
      </c>
      <c r="BX35" t="s">
        <v>430</v>
      </c>
    </row>
    <row r="36" spans="1:77" x14ac:dyDescent="0.15">
      <c r="A36" s="27">
        <v>5875</v>
      </c>
      <c r="B36" s="28">
        <v>42291</v>
      </c>
      <c r="C36" s="29" t="s">
        <v>530</v>
      </c>
      <c r="D36" s="30" t="s">
        <v>44</v>
      </c>
      <c r="E36" s="30"/>
      <c r="F36" s="30" t="s">
        <v>535</v>
      </c>
      <c r="G36" s="31">
        <v>42247</v>
      </c>
      <c r="H36" s="32" t="s">
        <v>387</v>
      </c>
      <c r="I36" s="32" t="s">
        <v>390</v>
      </c>
      <c r="J36" s="32"/>
      <c r="K36" s="30" t="s">
        <v>562</v>
      </c>
      <c r="L36" s="30" t="s">
        <v>563</v>
      </c>
      <c r="M36" s="216">
        <v>132.1</v>
      </c>
      <c r="N36" s="216">
        <v>25.018181818181816</v>
      </c>
      <c r="O36" s="30"/>
      <c r="P36" s="30"/>
      <c r="Q36" s="180"/>
      <c r="R36" s="30"/>
      <c r="S36" s="30"/>
      <c r="T36" s="30"/>
      <c r="U36" s="30"/>
      <c r="V36" s="30"/>
      <c r="W36" s="180"/>
      <c r="X36" s="30"/>
      <c r="Y36" s="30"/>
      <c r="Z36" s="30"/>
      <c r="AA36" s="30"/>
      <c r="AB36" s="30"/>
      <c r="AC36" s="30"/>
      <c r="AD36" s="30"/>
      <c r="AE36" s="30"/>
      <c r="AF36" s="180">
        <v>18.963636363636361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 t="s">
        <v>536</v>
      </c>
      <c r="AR36" s="32" t="s">
        <v>390</v>
      </c>
      <c r="AS36" s="32"/>
      <c r="AT36" s="32"/>
      <c r="AU36" s="32" t="s">
        <v>444</v>
      </c>
      <c r="AV36" s="32">
        <v>7</v>
      </c>
      <c r="AW36" s="32"/>
      <c r="AX36" s="32"/>
      <c r="AY36" s="32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7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30"/>
      <c r="BT36" s="56"/>
      <c r="BU36" s="32"/>
      <c r="BV36" s="32" t="s">
        <v>390</v>
      </c>
      <c r="BW36" s="30" t="s">
        <v>475</v>
      </c>
      <c r="BX36" t="s">
        <v>430</v>
      </c>
    </row>
    <row r="37" spans="1:77" x14ac:dyDescent="0.15">
      <c r="A37" s="27">
        <v>4233</v>
      </c>
      <c r="B37" s="28">
        <v>42291</v>
      </c>
      <c r="C37" s="29" t="s">
        <v>530</v>
      </c>
      <c r="D37" s="30" t="s">
        <v>44</v>
      </c>
      <c r="E37" s="30"/>
      <c r="F37" s="30" t="s">
        <v>220</v>
      </c>
      <c r="G37" s="31">
        <v>42291</v>
      </c>
      <c r="H37" s="32" t="s">
        <v>387</v>
      </c>
      <c r="I37" s="32" t="s">
        <v>390</v>
      </c>
      <c r="J37" s="32"/>
      <c r="K37" s="30" t="s">
        <v>298</v>
      </c>
      <c r="L37" s="30" t="s">
        <v>540</v>
      </c>
      <c r="M37" s="216">
        <v>113.97272727272727</v>
      </c>
      <c r="N37" s="180">
        <v>24.009090909090908</v>
      </c>
      <c r="O37" s="30"/>
      <c r="P37" s="30"/>
      <c r="Q37" s="180"/>
      <c r="R37" s="30"/>
      <c r="S37" s="30"/>
      <c r="T37" s="30"/>
      <c r="U37" s="30"/>
      <c r="V37" s="30"/>
      <c r="W37" s="180">
        <v>19.154545454545453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 t="s">
        <v>565</v>
      </c>
      <c r="AR37" s="32" t="s">
        <v>390</v>
      </c>
      <c r="AS37" s="32"/>
      <c r="AT37" s="32"/>
      <c r="AU37" s="32" t="s">
        <v>444</v>
      </c>
      <c r="AV37" s="32">
        <v>8.6</v>
      </c>
      <c r="AW37" s="32"/>
      <c r="AX37" s="32"/>
      <c r="AY37" s="32"/>
      <c r="AZ37" s="32" t="s">
        <v>534</v>
      </c>
      <c r="BA37" s="30"/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>
        <v>24</v>
      </c>
      <c r="BO37" s="32" t="s">
        <v>390</v>
      </c>
      <c r="BP37" s="32"/>
      <c r="BQ37" s="32">
        <v>24</v>
      </c>
      <c r="BR37" s="32"/>
      <c r="BS37" s="56"/>
      <c r="BT37" s="56"/>
      <c r="BU37" s="56"/>
      <c r="BV37" s="32" t="s">
        <v>390</v>
      </c>
      <c r="BW37" s="30"/>
      <c r="BX37" s="111" t="s">
        <v>430</v>
      </c>
      <c r="BY37" t="s">
        <v>432</v>
      </c>
    </row>
    <row r="38" spans="1:77" x14ac:dyDescent="0.15">
      <c r="A38" s="27">
        <v>5593</v>
      </c>
      <c r="B38" s="28">
        <v>42291</v>
      </c>
      <c r="C38" s="29" t="s">
        <v>530</v>
      </c>
      <c r="D38" s="30" t="s">
        <v>44</v>
      </c>
      <c r="E38" s="30"/>
      <c r="F38" s="30" t="s">
        <v>220</v>
      </c>
      <c r="G38" s="31">
        <v>42188</v>
      </c>
      <c r="H38" s="32" t="s">
        <v>387</v>
      </c>
      <c r="I38" s="32" t="s">
        <v>390</v>
      </c>
      <c r="J38" s="32"/>
      <c r="K38" s="30" t="s">
        <v>299</v>
      </c>
      <c r="L38" s="178" t="s">
        <v>541</v>
      </c>
      <c r="M38" s="180">
        <v>127.09090909090909</v>
      </c>
      <c r="N38" s="180">
        <v>22.963636363636365</v>
      </c>
      <c r="O38" s="30"/>
      <c r="P38" s="30"/>
      <c r="Q38" s="180"/>
      <c r="R38" s="30"/>
      <c r="S38" s="30"/>
      <c r="T38" s="30"/>
      <c r="U38" s="30"/>
      <c r="V38" s="30"/>
      <c r="W38" s="180">
        <v>20.127272727272725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 t="s">
        <v>565</v>
      </c>
      <c r="AR38" s="32" t="s">
        <v>390</v>
      </c>
      <c r="AS38" s="32"/>
      <c r="AT38" s="32"/>
      <c r="AU38" s="32" t="s">
        <v>444</v>
      </c>
      <c r="AV38" s="32">
        <v>8</v>
      </c>
      <c r="AW38" s="32"/>
      <c r="AX38" s="32"/>
      <c r="AY38" s="32"/>
      <c r="AZ38" s="32" t="s">
        <v>390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32" t="s">
        <v>390</v>
      </c>
      <c r="BN38" s="32"/>
      <c r="BO38" s="32" t="s">
        <v>390</v>
      </c>
      <c r="BP38" s="32"/>
      <c r="BQ38" s="32"/>
      <c r="BR38" s="32"/>
      <c r="BS38" s="30" t="s">
        <v>542</v>
      </c>
      <c r="BT38" s="30" t="s">
        <v>543</v>
      </c>
      <c r="BU38" s="32">
        <v>50</v>
      </c>
      <c r="BV38" s="32" t="s">
        <v>390</v>
      </c>
      <c r="BW38" s="30" t="s">
        <v>475</v>
      </c>
      <c r="BX38" s="111" t="s">
        <v>566</v>
      </c>
      <c r="BY38" t="s">
        <v>429</v>
      </c>
    </row>
    <row r="39" spans="1:77" x14ac:dyDescent="0.15">
      <c r="A39" s="27">
        <v>5780</v>
      </c>
      <c r="B39" s="28">
        <v>42291</v>
      </c>
      <c r="C39" s="29" t="s">
        <v>530</v>
      </c>
      <c r="D39" s="30" t="s">
        <v>44</v>
      </c>
      <c r="E39" s="30"/>
      <c r="F39" s="30" t="s">
        <v>220</v>
      </c>
      <c r="G39" s="31">
        <v>42247</v>
      </c>
      <c r="H39" s="32" t="s">
        <v>387</v>
      </c>
      <c r="I39" s="32" t="s">
        <v>390</v>
      </c>
      <c r="J39" s="32"/>
      <c r="K39" s="30" t="s">
        <v>300</v>
      </c>
      <c r="L39" s="30" t="s">
        <v>545</v>
      </c>
      <c r="M39" s="180">
        <v>129.54545454545453</v>
      </c>
      <c r="N39" s="180">
        <v>25.4</v>
      </c>
      <c r="O39" s="30"/>
      <c r="P39" s="30"/>
      <c r="Q39" s="180"/>
      <c r="R39" s="30"/>
      <c r="S39" s="30"/>
      <c r="T39" s="30"/>
      <c r="U39" s="30"/>
      <c r="V39" s="30"/>
      <c r="W39" s="180">
        <v>21.25454545454545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 t="s">
        <v>565</v>
      </c>
      <c r="AR39" s="32" t="s">
        <v>390</v>
      </c>
      <c r="AS39" s="32"/>
      <c r="AT39" s="32"/>
      <c r="AU39" s="32" t="s">
        <v>444</v>
      </c>
      <c r="AV39" s="32">
        <v>12</v>
      </c>
      <c r="AW39" s="32"/>
      <c r="AX39" s="32"/>
      <c r="AY39" s="32"/>
      <c r="AZ39" s="32" t="s">
        <v>534</v>
      </c>
      <c r="BA39" s="30"/>
      <c r="BB39" s="32">
        <v>0</v>
      </c>
      <c r="BC39" s="32">
        <v>0</v>
      </c>
      <c r="BD39" s="32">
        <v>7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/>
      <c r="BO39" s="32" t="s">
        <v>390</v>
      </c>
      <c r="BP39" s="32"/>
      <c r="BQ39" s="32"/>
      <c r="BR39" s="32"/>
      <c r="BS39" s="30"/>
      <c r="BT39" s="30"/>
      <c r="BU39" s="32"/>
      <c r="BV39" s="32" t="s">
        <v>390</v>
      </c>
      <c r="BW39" s="30"/>
      <c r="BX39" s="111" t="s">
        <v>546</v>
      </c>
      <c r="BY39" t="s">
        <v>429</v>
      </c>
    </row>
    <row r="40" spans="1:77" x14ac:dyDescent="0.15">
      <c r="A40" s="27">
        <v>5260</v>
      </c>
      <c r="B40" s="28">
        <v>42291</v>
      </c>
      <c r="C40" s="29" t="s">
        <v>530</v>
      </c>
      <c r="D40" s="30" t="s">
        <v>44</v>
      </c>
      <c r="E40" s="30"/>
      <c r="F40" s="30" t="s">
        <v>220</v>
      </c>
      <c r="G40" s="31">
        <v>42214</v>
      </c>
      <c r="H40" s="32" t="s">
        <v>387</v>
      </c>
      <c r="I40" s="32" t="s">
        <v>390</v>
      </c>
      <c r="J40" s="32"/>
      <c r="K40" s="30" t="s">
        <v>301</v>
      </c>
      <c r="L40" s="30" t="s">
        <v>547</v>
      </c>
      <c r="M40" s="180">
        <v>125.89999999999999</v>
      </c>
      <c r="N40" s="180">
        <v>27.2</v>
      </c>
      <c r="O40" s="30"/>
      <c r="P40" s="30"/>
      <c r="Q40" s="180"/>
      <c r="R40" s="30"/>
      <c r="S40" s="30"/>
      <c r="T40" s="30"/>
      <c r="U40" s="30"/>
      <c r="V40" s="30"/>
      <c r="W40" s="180">
        <v>21.9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 t="s">
        <v>565</v>
      </c>
      <c r="AR40" s="32" t="s">
        <v>390</v>
      </c>
      <c r="AS40" s="32"/>
      <c r="AT40" s="32"/>
      <c r="AU40" s="32" t="s">
        <v>444</v>
      </c>
      <c r="AV40" s="32">
        <v>16.100000000000001</v>
      </c>
      <c r="AW40" s="32"/>
      <c r="AX40" s="32"/>
      <c r="AY40" s="32"/>
      <c r="AZ40" s="32" t="s">
        <v>534</v>
      </c>
      <c r="BA40" s="30"/>
      <c r="BB40" s="32">
        <v>13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>
        <v>12</v>
      </c>
      <c r="BO40" s="32" t="s">
        <v>390</v>
      </c>
      <c r="BP40" s="32"/>
      <c r="BQ40" s="32"/>
      <c r="BR40" s="32"/>
      <c r="BS40" s="30"/>
      <c r="BT40" s="30"/>
      <c r="BU40" s="32"/>
      <c r="BV40" s="32" t="s">
        <v>390</v>
      </c>
      <c r="BW40" s="30"/>
      <c r="BX40" s="111" t="s">
        <v>430</v>
      </c>
      <c r="BY40" t="s">
        <v>429</v>
      </c>
    </row>
    <row r="41" spans="1:77" x14ac:dyDescent="0.15">
      <c r="A41" s="27">
        <v>5422</v>
      </c>
      <c r="B41" s="28">
        <v>42292</v>
      </c>
      <c r="C41" s="29" t="s">
        <v>530</v>
      </c>
      <c r="D41" s="30" t="s">
        <v>44</v>
      </c>
      <c r="E41" s="30"/>
      <c r="F41" s="30" t="s">
        <v>220</v>
      </c>
      <c r="G41" s="31">
        <v>42186</v>
      </c>
      <c r="H41" s="32" t="s">
        <v>387</v>
      </c>
      <c r="I41" s="32" t="s">
        <v>390</v>
      </c>
      <c r="J41" s="32"/>
      <c r="K41" s="30" t="s">
        <v>302</v>
      </c>
      <c r="L41" s="30" t="s">
        <v>548</v>
      </c>
      <c r="M41" s="180">
        <v>121.98181818181818</v>
      </c>
      <c r="N41" s="180">
        <v>26.981818181818181</v>
      </c>
      <c r="O41" s="30"/>
      <c r="P41" s="30"/>
      <c r="Q41" s="180"/>
      <c r="R41" s="30"/>
      <c r="S41" s="30"/>
      <c r="T41" s="30"/>
      <c r="U41" s="30"/>
      <c r="V41" s="30"/>
      <c r="W41" s="180">
        <v>23.209090909090907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 t="s">
        <v>565</v>
      </c>
      <c r="AR41" s="32" t="s">
        <v>390</v>
      </c>
      <c r="AS41" s="32"/>
      <c r="AT41" s="32"/>
      <c r="AU41" s="32" t="s">
        <v>444</v>
      </c>
      <c r="AV41" s="32">
        <v>7</v>
      </c>
      <c r="AW41" s="32"/>
      <c r="AX41" s="32"/>
      <c r="AY41" s="32"/>
      <c r="AZ41" s="32" t="s">
        <v>534</v>
      </c>
      <c r="BA41" s="30"/>
      <c r="BB41" s="32">
        <v>12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390</v>
      </c>
      <c r="BN41" s="32">
        <v>12</v>
      </c>
      <c r="BO41" s="32" t="s">
        <v>390</v>
      </c>
      <c r="BP41" s="32"/>
      <c r="BQ41" s="32"/>
      <c r="BR41" s="32"/>
      <c r="BS41" s="30"/>
      <c r="BT41" s="30"/>
      <c r="BU41" s="32"/>
      <c r="BV41" s="32" t="s">
        <v>390</v>
      </c>
      <c r="BW41" s="56"/>
      <c r="BX41" s="111" t="s">
        <v>430</v>
      </c>
      <c r="BY41" t="s">
        <v>429</v>
      </c>
    </row>
    <row r="42" spans="1:77" x14ac:dyDescent="0.15">
      <c r="A42" s="27">
        <v>5316</v>
      </c>
      <c r="B42" s="28">
        <v>42292</v>
      </c>
      <c r="C42" s="29" t="s">
        <v>530</v>
      </c>
      <c r="D42" s="30" t="s">
        <v>44</v>
      </c>
      <c r="E42" s="30"/>
      <c r="F42" s="30" t="s">
        <v>567</v>
      </c>
      <c r="G42" s="31">
        <v>42279</v>
      </c>
      <c r="H42" s="32" t="s">
        <v>387</v>
      </c>
      <c r="I42" s="32" t="s">
        <v>390</v>
      </c>
      <c r="J42" s="32"/>
      <c r="K42" s="30" t="s">
        <v>303</v>
      </c>
      <c r="L42" s="30" t="s">
        <v>549</v>
      </c>
      <c r="M42" s="180">
        <v>130.99999999999997</v>
      </c>
      <c r="N42" s="180">
        <v>27.599999999999998</v>
      </c>
      <c r="O42" s="30"/>
      <c r="P42" s="30"/>
      <c r="Q42" s="180"/>
      <c r="R42" s="30"/>
      <c r="S42" s="30"/>
      <c r="T42" s="30"/>
      <c r="U42" s="30"/>
      <c r="V42" s="30"/>
      <c r="W42" s="180">
        <v>22.018181818181816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 t="s">
        <v>565</v>
      </c>
      <c r="AR42" s="32" t="s">
        <v>390</v>
      </c>
      <c r="AS42" s="32"/>
      <c r="AT42" s="32"/>
      <c r="AU42" s="32" t="s">
        <v>444</v>
      </c>
      <c r="AV42" s="32">
        <v>8.6</v>
      </c>
      <c r="AW42" s="32"/>
      <c r="AX42" s="32"/>
      <c r="AY42" s="32"/>
      <c r="AZ42" s="32" t="s">
        <v>534</v>
      </c>
      <c r="BA42" s="30"/>
      <c r="BB42" s="32">
        <v>16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390</v>
      </c>
      <c r="BN42" s="32">
        <v>24</v>
      </c>
      <c r="BO42" s="32" t="s">
        <v>390</v>
      </c>
      <c r="BP42" s="32"/>
      <c r="BQ42" s="32"/>
      <c r="BR42" s="32"/>
      <c r="BS42" s="56"/>
      <c r="BT42" s="56"/>
      <c r="BU42" s="32"/>
      <c r="BV42" s="32" t="s">
        <v>390</v>
      </c>
      <c r="BW42" s="30"/>
      <c r="BX42" t="s">
        <v>430</v>
      </c>
      <c r="BY42" t="s">
        <v>432</v>
      </c>
    </row>
    <row r="43" spans="1:77" x14ac:dyDescent="0.15">
      <c r="A43" s="27">
        <v>5615</v>
      </c>
      <c r="B43" s="28">
        <v>42292</v>
      </c>
      <c r="C43" s="29" t="s">
        <v>530</v>
      </c>
      <c r="D43" s="30" t="s">
        <v>44</v>
      </c>
      <c r="E43" s="30"/>
      <c r="F43" s="30" t="s">
        <v>567</v>
      </c>
      <c r="G43" s="31">
        <v>42185</v>
      </c>
      <c r="H43" s="32" t="s">
        <v>387</v>
      </c>
      <c r="I43" s="32" t="s">
        <v>390</v>
      </c>
      <c r="J43" s="32"/>
      <c r="K43" s="30" t="s">
        <v>48</v>
      </c>
      <c r="L43" s="178" t="s">
        <v>550</v>
      </c>
      <c r="M43" s="180">
        <v>137.80000000000001</v>
      </c>
      <c r="N43" s="180">
        <v>26.54</v>
      </c>
      <c r="O43" s="30"/>
      <c r="P43" s="30"/>
      <c r="Q43" s="180"/>
      <c r="R43" s="30"/>
      <c r="S43" s="30"/>
      <c r="T43" s="30"/>
      <c r="U43" s="30"/>
      <c r="V43" s="180"/>
      <c r="W43" s="180">
        <v>21.863636363636363</v>
      </c>
      <c r="X43" s="180"/>
      <c r="Y43" s="180"/>
      <c r="Z43" s="180"/>
      <c r="AA43" s="180"/>
      <c r="AB43" s="180"/>
      <c r="AC43" s="180"/>
      <c r="AD43" s="18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 t="s">
        <v>565</v>
      </c>
      <c r="AR43" s="32" t="s">
        <v>390</v>
      </c>
      <c r="AS43" s="32"/>
      <c r="AT43" s="32"/>
      <c r="AU43" s="32" t="s">
        <v>444</v>
      </c>
      <c r="AV43" s="32">
        <v>9.5</v>
      </c>
      <c r="AW43" s="32"/>
      <c r="AX43" s="32"/>
      <c r="AY43" s="32"/>
      <c r="AZ43" s="32" t="s">
        <v>534</v>
      </c>
      <c r="BA43" s="30"/>
      <c r="BB43" s="32">
        <v>0</v>
      </c>
      <c r="BC43" s="32">
        <v>0</v>
      </c>
      <c r="BD43" s="32">
        <v>15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32" t="s">
        <v>390</v>
      </c>
      <c r="BN43" s="32"/>
      <c r="BO43" s="32" t="s">
        <v>390</v>
      </c>
      <c r="BP43" s="32"/>
      <c r="BQ43" s="32"/>
      <c r="BR43" s="32"/>
      <c r="BS43" s="56"/>
      <c r="BT43" s="56"/>
      <c r="BU43" s="32"/>
      <c r="BV43" s="32" t="s">
        <v>390</v>
      </c>
      <c r="BW43" s="178"/>
      <c r="BX43" t="s">
        <v>551</v>
      </c>
      <c r="BY43" t="s">
        <v>429</v>
      </c>
    </row>
    <row r="44" spans="1:77" x14ac:dyDescent="0.15">
      <c r="A44" s="27">
        <v>4118</v>
      </c>
      <c r="B44" s="28">
        <v>42291</v>
      </c>
      <c r="C44" s="29" t="s">
        <v>530</v>
      </c>
      <c r="D44" s="30" t="s">
        <v>44</v>
      </c>
      <c r="E44" s="30"/>
      <c r="F44" s="30" t="s">
        <v>220</v>
      </c>
      <c r="G44" s="58">
        <v>42277</v>
      </c>
      <c r="H44" s="32" t="s">
        <v>387</v>
      </c>
      <c r="I44" s="32" t="s">
        <v>390</v>
      </c>
      <c r="J44" s="32"/>
      <c r="K44" s="30" t="s">
        <v>49</v>
      </c>
      <c r="L44" s="30" t="s">
        <v>472</v>
      </c>
      <c r="M44" s="216">
        <v>103.18181818181817</v>
      </c>
      <c r="N44" s="180">
        <v>23.18181818181818</v>
      </c>
      <c r="O44" s="30"/>
      <c r="P44" s="30"/>
      <c r="Q44" s="180"/>
      <c r="R44" s="30"/>
      <c r="S44" s="30"/>
      <c r="T44" s="30"/>
      <c r="U44" s="30"/>
      <c r="V44" s="30"/>
      <c r="W44" s="180">
        <v>18.636363636363633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 t="s">
        <v>565</v>
      </c>
      <c r="AR44" s="32" t="s">
        <v>390</v>
      </c>
      <c r="AS44" s="32"/>
      <c r="AT44" s="32"/>
      <c r="AU44" s="32" t="s">
        <v>444</v>
      </c>
      <c r="AV44" s="32">
        <v>10</v>
      </c>
      <c r="AW44" s="32"/>
      <c r="AX44" s="32"/>
      <c r="AY44" s="32"/>
      <c r="AZ44" s="32" t="s">
        <v>534</v>
      </c>
      <c r="BA44" s="30"/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32" t="s">
        <v>390</v>
      </c>
      <c r="BN44" s="32"/>
      <c r="BO44" s="32" t="s">
        <v>390</v>
      </c>
      <c r="BP44" s="32">
        <v>240</v>
      </c>
      <c r="BQ44" s="32"/>
      <c r="BR44" s="177">
        <v>42551</v>
      </c>
      <c r="BS44" s="56"/>
      <c r="BT44" s="56"/>
      <c r="BU44" s="56"/>
      <c r="BV44" s="32" t="s">
        <v>390</v>
      </c>
      <c r="BW44" s="178"/>
      <c r="BX44" t="s">
        <v>430</v>
      </c>
      <c r="BY44" t="s">
        <v>432</v>
      </c>
    </row>
    <row r="45" spans="1:77" x14ac:dyDescent="0.15">
      <c r="A45" s="27">
        <v>5916</v>
      </c>
      <c r="B45" s="28">
        <v>42293</v>
      </c>
      <c r="C45" s="29" t="s">
        <v>530</v>
      </c>
      <c r="D45" s="30" t="s">
        <v>44</v>
      </c>
      <c r="E45" s="30"/>
      <c r="F45" s="30" t="s">
        <v>220</v>
      </c>
      <c r="G45" s="31">
        <v>42285</v>
      </c>
      <c r="H45" s="32" t="s">
        <v>387</v>
      </c>
      <c r="I45" s="32" t="s">
        <v>390</v>
      </c>
      <c r="J45" s="32"/>
      <c r="K45" s="30" t="s">
        <v>50</v>
      </c>
      <c r="L45" s="30" t="s">
        <v>558</v>
      </c>
      <c r="M45" s="216">
        <v>122.39999999999998</v>
      </c>
      <c r="N45" s="216">
        <v>22.16363636363636</v>
      </c>
      <c r="O45" s="30" t="s">
        <v>453</v>
      </c>
      <c r="P45" s="30">
        <v>2000</v>
      </c>
      <c r="Q45" s="180">
        <v>21.9</v>
      </c>
      <c r="R45" s="30"/>
      <c r="S45" s="30"/>
      <c r="T45" s="30"/>
      <c r="U45" s="30"/>
      <c r="V45" s="30"/>
      <c r="W45" s="180">
        <v>18.972727272727273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 t="s">
        <v>565</v>
      </c>
      <c r="AR45" s="32" t="s">
        <v>390</v>
      </c>
      <c r="AS45" s="32"/>
      <c r="AT45" s="32"/>
      <c r="AU45" s="32" t="s">
        <v>444</v>
      </c>
      <c r="AV45" s="32">
        <v>16.100000000000001</v>
      </c>
      <c r="AW45" s="32"/>
      <c r="AX45" s="32"/>
      <c r="AY45" s="32"/>
      <c r="AZ45" s="32" t="s">
        <v>534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32" t="s">
        <v>390</v>
      </c>
      <c r="BN45" s="32"/>
      <c r="BO45" s="32" t="s">
        <v>390</v>
      </c>
      <c r="BP45" s="32"/>
      <c r="BQ45" s="32"/>
      <c r="BR45" s="32"/>
      <c r="BS45" s="56"/>
      <c r="BT45" s="56"/>
      <c r="BU45" s="56"/>
      <c r="BV45" s="32" t="s">
        <v>390</v>
      </c>
      <c r="BW45" s="178" t="s">
        <v>559</v>
      </c>
      <c r="BX45" s="111" t="s">
        <v>430</v>
      </c>
      <c r="BY45" t="s">
        <v>469</v>
      </c>
    </row>
    <row r="46" spans="1:77" x14ac:dyDescent="0.15">
      <c r="A46" s="27">
        <v>5482</v>
      </c>
      <c r="B46" s="28">
        <v>42293</v>
      </c>
      <c r="C46" s="29" t="s">
        <v>530</v>
      </c>
      <c r="D46" s="30" t="s">
        <v>44</v>
      </c>
      <c r="E46" s="30"/>
      <c r="F46" s="30" t="s">
        <v>220</v>
      </c>
      <c r="G46" s="58">
        <v>42284</v>
      </c>
      <c r="H46" s="32" t="s">
        <v>387</v>
      </c>
      <c r="I46" s="32" t="s">
        <v>390</v>
      </c>
      <c r="J46" s="32"/>
      <c r="K46" s="30" t="s">
        <v>51</v>
      </c>
      <c r="L46" s="30" t="s">
        <v>552</v>
      </c>
      <c r="M46" s="180">
        <v>128.88999999999999</v>
      </c>
      <c r="N46" s="180">
        <v>22.68181818181818</v>
      </c>
      <c r="O46" s="30"/>
      <c r="P46" s="30"/>
      <c r="Q46" s="180"/>
      <c r="R46" s="30"/>
      <c r="S46" s="30"/>
      <c r="T46" s="30"/>
      <c r="U46" s="30"/>
      <c r="V46" s="30"/>
      <c r="W46" s="180">
        <v>17.709090909090907</v>
      </c>
      <c r="X46" s="30"/>
      <c r="Y46" s="30"/>
      <c r="Z46" s="30"/>
      <c r="AA46" s="30"/>
      <c r="AB46" s="30"/>
      <c r="AC46" s="30"/>
      <c r="AD46" s="30"/>
      <c r="AE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 t="s">
        <v>565</v>
      </c>
      <c r="AR46" s="32" t="s">
        <v>390</v>
      </c>
      <c r="AS46" s="32"/>
      <c r="AT46" s="32"/>
      <c r="AU46" s="32" t="s">
        <v>444</v>
      </c>
      <c r="AV46" s="32">
        <v>10</v>
      </c>
      <c r="AW46" s="32"/>
      <c r="AX46" s="32"/>
      <c r="AY46" s="32"/>
      <c r="AZ46" s="3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32" t="s">
        <v>390</v>
      </c>
      <c r="BN46" s="32"/>
      <c r="BO46" s="32" t="s">
        <v>390</v>
      </c>
      <c r="BP46" s="32"/>
      <c r="BQ46" s="32"/>
      <c r="BR46" s="32"/>
      <c r="BS46" s="56" t="s">
        <v>553</v>
      </c>
      <c r="BT46" s="56" t="s">
        <v>276</v>
      </c>
      <c r="BU46" s="32">
        <v>30</v>
      </c>
      <c r="BV46" s="32" t="s">
        <v>390</v>
      </c>
      <c r="BW46" s="30"/>
      <c r="BX46" t="s">
        <v>430</v>
      </c>
      <c r="BY46" t="s">
        <v>432</v>
      </c>
    </row>
    <row r="47" spans="1:77" x14ac:dyDescent="0.15">
      <c r="A47" s="27">
        <v>5539</v>
      </c>
      <c r="B47" s="28">
        <v>42291</v>
      </c>
      <c r="C47" s="29" t="s">
        <v>530</v>
      </c>
      <c r="D47" s="30" t="s">
        <v>44</v>
      </c>
      <c r="E47" s="30"/>
      <c r="F47" s="30" t="s">
        <v>220</v>
      </c>
      <c r="G47" s="58">
        <v>42262</v>
      </c>
      <c r="H47" s="32" t="s">
        <v>390</v>
      </c>
      <c r="I47" s="32" t="s">
        <v>507</v>
      </c>
      <c r="J47" s="32"/>
      <c r="K47" s="30" t="s">
        <v>423</v>
      </c>
      <c r="L47" s="30" t="s">
        <v>554</v>
      </c>
      <c r="M47" s="180">
        <v>129</v>
      </c>
      <c r="N47" s="180">
        <v>23.863636363636363</v>
      </c>
      <c r="O47" s="30"/>
      <c r="P47" s="30"/>
      <c r="Q47" s="180"/>
      <c r="R47" s="30"/>
      <c r="S47" s="30"/>
      <c r="T47" s="30"/>
      <c r="U47" s="30"/>
      <c r="V47" s="30"/>
      <c r="W47" s="180">
        <v>19.236363636363635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 t="s">
        <v>565</v>
      </c>
      <c r="AR47" s="32" t="s">
        <v>390</v>
      </c>
      <c r="AS47" s="32"/>
      <c r="AT47" s="32"/>
      <c r="AU47" s="32"/>
      <c r="AV47" s="32"/>
      <c r="AW47" s="32"/>
      <c r="AX47" s="32"/>
      <c r="AY47" s="32"/>
      <c r="AZ47" s="32" t="s">
        <v>390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32" t="s">
        <v>390</v>
      </c>
      <c r="BN47" s="32"/>
      <c r="BO47" s="32" t="s">
        <v>390</v>
      </c>
      <c r="BP47" s="32"/>
      <c r="BQ47" s="32"/>
      <c r="BR47" s="32"/>
      <c r="BS47" s="30"/>
      <c r="BT47" s="30"/>
      <c r="BU47" s="32"/>
      <c r="BV47" s="32" t="s">
        <v>390</v>
      </c>
      <c r="BW47" s="178" t="s">
        <v>454</v>
      </c>
      <c r="BX47" s="111" t="s">
        <v>430</v>
      </c>
      <c r="BY47" t="s">
        <v>432</v>
      </c>
    </row>
    <row r="48" spans="1:77" x14ac:dyDescent="0.15">
      <c r="A48" s="27">
        <v>4851</v>
      </c>
      <c r="B48" s="28">
        <v>42292</v>
      </c>
      <c r="C48" s="29" t="s">
        <v>530</v>
      </c>
      <c r="D48" s="30" t="s">
        <v>44</v>
      </c>
      <c r="E48" s="30"/>
      <c r="F48" s="30" t="s">
        <v>220</v>
      </c>
      <c r="G48" s="28">
        <v>42089</v>
      </c>
      <c r="H48" s="32" t="s">
        <v>387</v>
      </c>
      <c r="I48" s="32" t="s">
        <v>390</v>
      </c>
      <c r="J48" s="32"/>
      <c r="K48" s="30" t="s">
        <v>424</v>
      </c>
      <c r="L48" s="178" t="s">
        <v>517</v>
      </c>
      <c r="M48" s="216">
        <v>129</v>
      </c>
      <c r="N48" s="180">
        <v>24.99</v>
      </c>
      <c r="O48" s="30"/>
      <c r="P48" s="30"/>
      <c r="Q48" s="180"/>
      <c r="R48" s="30"/>
      <c r="S48" s="30"/>
      <c r="T48" s="30"/>
      <c r="U48" s="30"/>
      <c r="V48" s="30"/>
      <c r="W48" s="180">
        <v>18.742999999999999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 t="s">
        <v>565</v>
      </c>
      <c r="AR48" s="32" t="s">
        <v>390</v>
      </c>
      <c r="AS48" s="32"/>
      <c r="AT48" s="32"/>
      <c r="AU48" s="32" t="s">
        <v>444</v>
      </c>
      <c r="AV48" s="32">
        <v>8</v>
      </c>
      <c r="AW48" s="32"/>
      <c r="AX48" s="32"/>
      <c r="AY48" s="32"/>
      <c r="AZ48" s="32" t="s">
        <v>534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112" t="s">
        <v>390</v>
      </c>
      <c r="BN48" s="32">
        <v>24</v>
      </c>
      <c r="BO48" s="32" t="s">
        <v>390</v>
      </c>
      <c r="BP48" s="32"/>
      <c r="BQ48" s="32"/>
      <c r="BR48" s="32"/>
      <c r="BS48" s="56"/>
      <c r="BT48" s="56"/>
      <c r="BU48" s="56"/>
      <c r="BV48" s="32" t="s">
        <v>390</v>
      </c>
      <c r="BW48" s="30"/>
      <c r="BX48" t="s">
        <v>430</v>
      </c>
      <c r="BY48" t="s">
        <v>429</v>
      </c>
    </row>
    <row r="49" spans="1:77" x14ac:dyDescent="0.15">
      <c r="A49" s="27">
        <v>3023</v>
      </c>
      <c r="B49" s="28">
        <v>42291</v>
      </c>
      <c r="C49" s="29" t="s">
        <v>530</v>
      </c>
      <c r="D49" s="30" t="s">
        <v>44</v>
      </c>
      <c r="E49" s="30"/>
      <c r="F49" s="30" t="s">
        <v>220</v>
      </c>
      <c r="G49" s="31">
        <v>42185</v>
      </c>
      <c r="H49" s="32" t="s">
        <v>387</v>
      </c>
      <c r="I49" s="32" t="s">
        <v>390</v>
      </c>
      <c r="J49" s="32"/>
      <c r="K49" s="30" t="s">
        <v>425</v>
      </c>
      <c r="L49" s="30" t="s">
        <v>555</v>
      </c>
      <c r="M49" s="216">
        <v>149</v>
      </c>
      <c r="N49" s="180">
        <v>26.381818181818179</v>
      </c>
      <c r="O49" s="30"/>
      <c r="P49" s="30"/>
      <c r="Q49" s="180"/>
      <c r="R49" s="30"/>
      <c r="S49" s="30"/>
      <c r="T49" s="30"/>
      <c r="U49" s="30"/>
      <c r="V49" s="30"/>
      <c r="W49" s="180">
        <v>22.481818181818181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6</v>
      </c>
      <c r="AW49" s="32"/>
      <c r="AX49" s="32"/>
      <c r="AY49" s="32"/>
      <c r="AZ49" s="32" t="s">
        <v>390</v>
      </c>
      <c r="BA49" s="30"/>
      <c r="BB49" s="32">
        <v>0</v>
      </c>
      <c r="BC49" s="32">
        <v>0</v>
      </c>
      <c r="BD49" s="32">
        <v>5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32"/>
      <c r="BN49" s="32"/>
      <c r="BO49" s="32" t="s">
        <v>390</v>
      </c>
      <c r="BP49" s="32"/>
      <c r="BQ49" s="32"/>
      <c r="BR49" s="32"/>
      <c r="BS49" s="30"/>
      <c r="BT49" s="56"/>
      <c r="BU49" s="32"/>
      <c r="BV49" s="32" t="s">
        <v>390</v>
      </c>
      <c r="BW49" s="56" t="s">
        <v>475</v>
      </c>
      <c r="BX49" s="57" t="s">
        <v>430</v>
      </c>
      <c r="BY49" t="s">
        <v>429</v>
      </c>
    </row>
    <row r="50" spans="1:77" x14ac:dyDescent="0.15">
      <c r="A50" s="27">
        <v>4019</v>
      </c>
      <c r="B50" s="28">
        <v>42292</v>
      </c>
      <c r="C50" s="29" t="s">
        <v>530</v>
      </c>
      <c r="D50" s="30" t="s">
        <v>44</v>
      </c>
      <c r="E50" s="30"/>
      <c r="F50" s="30" t="s">
        <v>220</v>
      </c>
      <c r="G50" s="31">
        <v>42227</v>
      </c>
      <c r="H50" s="32" t="s">
        <v>387</v>
      </c>
      <c r="I50" s="32" t="s">
        <v>390</v>
      </c>
      <c r="J50" s="32"/>
      <c r="K50" s="30" t="s">
        <v>466</v>
      </c>
      <c r="L50" s="30" t="s">
        <v>476</v>
      </c>
      <c r="M50" s="216">
        <v>130</v>
      </c>
      <c r="N50" s="180">
        <v>28.5</v>
      </c>
      <c r="O50" s="30" t="s">
        <v>453</v>
      </c>
      <c r="P50" s="30">
        <v>2500</v>
      </c>
      <c r="Q50" s="180">
        <v>28</v>
      </c>
      <c r="R50" s="30"/>
      <c r="S50" s="30"/>
      <c r="T50" s="30"/>
      <c r="U50" s="30"/>
      <c r="V50" s="30"/>
      <c r="W50" s="180">
        <v>23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t="s">
        <v>565</v>
      </c>
      <c r="AR50" s="32" t="s">
        <v>390</v>
      </c>
      <c r="AS50" s="32"/>
      <c r="AT50" s="32"/>
      <c r="AU50" s="32" t="s">
        <v>444</v>
      </c>
      <c r="AV50" s="32">
        <v>10</v>
      </c>
      <c r="AW50" s="32"/>
      <c r="AX50" s="32"/>
      <c r="AY50" s="32"/>
      <c r="AZ50" s="32" t="s">
        <v>534</v>
      </c>
      <c r="BA50" s="30"/>
      <c r="BB50" s="32">
        <v>0</v>
      </c>
      <c r="BC50" s="32">
        <v>0</v>
      </c>
      <c r="BD50" s="32">
        <v>7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>
        <v>24</v>
      </c>
      <c r="BM50" s="32" t="s">
        <v>390</v>
      </c>
      <c r="BN50" s="32"/>
      <c r="BO50" s="32" t="s">
        <v>390</v>
      </c>
      <c r="BP50" s="32"/>
      <c r="BQ50" s="32"/>
      <c r="BR50" s="32"/>
      <c r="BS50" s="30"/>
      <c r="BT50" s="56"/>
      <c r="BU50" s="32"/>
      <c r="BV50" s="32" t="s">
        <v>390</v>
      </c>
      <c r="BW50" s="30"/>
      <c r="BX50" t="s">
        <v>568</v>
      </c>
      <c r="BY50" t="s">
        <v>429</v>
      </c>
    </row>
    <row r="51" spans="1:77" x14ac:dyDescent="0.15">
      <c r="A51" s="27">
        <v>4759</v>
      </c>
      <c r="B51" s="28">
        <v>42291</v>
      </c>
      <c r="C51" s="29" t="s">
        <v>530</v>
      </c>
      <c r="D51" s="30" t="s">
        <v>44</v>
      </c>
      <c r="E51" s="30"/>
      <c r="F51" s="30" t="s">
        <v>220</v>
      </c>
      <c r="G51" s="31">
        <v>42271</v>
      </c>
      <c r="H51" s="32" t="s">
        <v>387</v>
      </c>
      <c r="I51" s="32" t="s">
        <v>390</v>
      </c>
      <c r="J51" s="32"/>
      <c r="K51" s="30" t="s">
        <v>456</v>
      </c>
      <c r="L51" s="30" t="s">
        <v>493</v>
      </c>
      <c r="M51" s="218">
        <v>137.61000000000001</v>
      </c>
      <c r="N51" s="219">
        <v>26.64</v>
      </c>
      <c r="O51" s="30"/>
      <c r="P51" s="30"/>
      <c r="Q51" s="180"/>
      <c r="R51" s="30"/>
      <c r="S51" s="30"/>
      <c r="T51" s="30"/>
      <c r="U51" s="30"/>
      <c r="V51" s="30"/>
      <c r="W51" s="180">
        <v>22.23</v>
      </c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10</v>
      </c>
      <c r="AW51" s="32"/>
      <c r="AX51" s="32"/>
      <c r="AY51" s="32"/>
      <c r="AZ51" s="32" t="s">
        <v>390</v>
      </c>
      <c r="BA51" s="30"/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/>
      <c r="BO51" s="32" t="s">
        <v>390</v>
      </c>
      <c r="BP51" s="32"/>
      <c r="BQ51" s="32"/>
      <c r="BR51" s="32"/>
      <c r="BS51" s="30"/>
      <c r="BT51" s="56"/>
      <c r="BU51" s="32"/>
      <c r="BV51" s="32" t="s">
        <v>390</v>
      </c>
      <c r="BW51" s="30" t="s">
        <v>454</v>
      </c>
      <c r="BX51" t="s">
        <v>430</v>
      </c>
      <c r="BY51" t="s">
        <v>432</v>
      </c>
    </row>
    <row r="52" spans="1:77" x14ac:dyDescent="0.15">
      <c r="A52" s="27">
        <v>5901</v>
      </c>
      <c r="B52" s="28">
        <v>42291</v>
      </c>
      <c r="C52" s="29" t="s">
        <v>530</v>
      </c>
      <c r="D52" s="30" t="s">
        <v>44</v>
      </c>
      <c r="E52" s="30"/>
      <c r="F52" s="30" t="s">
        <v>220</v>
      </c>
      <c r="G52" s="31">
        <v>42280</v>
      </c>
      <c r="H52" s="32" t="s">
        <v>387</v>
      </c>
      <c r="I52" s="32" t="s">
        <v>390</v>
      </c>
      <c r="J52" s="32"/>
      <c r="K52" s="30" t="s">
        <v>560</v>
      </c>
      <c r="L52" s="30" t="s">
        <v>561</v>
      </c>
      <c r="M52" s="216">
        <v>119.99999999999999</v>
      </c>
      <c r="N52" s="180">
        <v>21.499999999999996</v>
      </c>
      <c r="O52" s="30"/>
      <c r="P52" s="30"/>
      <c r="Q52" s="180"/>
      <c r="R52" s="30"/>
      <c r="S52" s="30"/>
      <c r="T52" s="30"/>
      <c r="U52" s="30"/>
      <c r="V52" s="30"/>
      <c r="W52" s="180">
        <v>19.399999999999999</v>
      </c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390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36</v>
      </c>
      <c r="BM52" s="32" t="s">
        <v>390</v>
      </c>
      <c r="BN52" s="32"/>
      <c r="BO52" s="32" t="s">
        <v>390</v>
      </c>
      <c r="BP52" s="32"/>
      <c r="BQ52" s="32"/>
      <c r="BR52" s="32"/>
      <c r="BS52" s="30"/>
      <c r="BT52" s="56"/>
      <c r="BU52" s="32"/>
      <c r="BV52" s="32" t="s">
        <v>390</v>
      </c>
      <c r="BW52" s="30" t="s">
        <v>454</v>
      </c>
      <c r="BX52" t="s">
        <v>430</v>
      </c>
      <c r="BY52" t="s">
        <v>469</v>
      </c>
    </row>
    <row r="53" spans="1:77" x14ac:dyDescent="0.15">
      <c r="A53" s="27">
        <v>5136</v>
      </c>
      <c r="B53" s="28">
        <v>42292</v>
      </c>
      <c r="C53" s="29" t="s">
        <v>530</v>
      </c>
      <c r="D53" s="30" t="s">
        <v>44</v>
      </c>
      <c r="E53" s="30"/>
      <c r="F53" s="30" t="s">
        <v>567</v>
      </c>
      <c r="G53" s="31">
        <v>42184</v>
      </c>
      <c r="H53" s="32" t="s">
        <v>390</v>
      </c>
      <c r="I53" s="32" t="s">
        <v>507</v>
      </c>
      <c r="J53" s="32"/>
      <c r="K53" s="30" t="s">
        <v>556</v>
      </c>
      <c r="L53" s="30" t="s">
        <v>509</v>
      </c>
      <c r="M53" s="216">
        <v>97</v>
      </c>
      <c r="N53" s="180">
        <v>20.68181818181818</v>
      </c>
      <c r="O53" s="30"/>
      <c r="P53" s="30"/>
      <c r="Q53" s="180"/>
      <c r="R53" s="30"/>
      <c r="S53" s="30"/>
      <c r="T53" s="30"/>
      <c r="U53" s="30"/>
      <c r="V53" s="30"/>
      <c r="W53" s="180">
        <v>16.536363636363635</v>
      </c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 t="s">
        <v>565</v>
      </c>
      <c r="AR53" s="32" t="s">
        <v>390</v>
      </c>
      <c r="AS53" s="32"/>
      <c r="AT53" s="32"/>
      <c r="AU53" s="32"/>
      <c r="AV53" s="32"/>
      <c r="AW53" s="32"/>
      <c r="AX53" s="32"/>
      <c r="AY53" s="32"/>
      <c r="AZ53" s="32" t="s">
        <v>390</v>
      </c>
      <c r="BA53" s="30"/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/>
      <c r="BN53" s="32"/>
      <c r="BO53" s="32" t="s">
        <v>390</v>
      </c>
      <c r="BP53" s="32">
        <v>71.819999999999993</v>
      </c>
      <c r="BQ53" s="32"/>
      <c r="BR53" s="32"/>
      <c r="BS53" s="30"/>
      <c r="BT53" s="56"/>
      <c r="BU53" s="32"/>
      <c r="BV53" s="32" t="s">
        <v>390</v>
      </c>
      <c r="BW53" s="30" t="s">
        <v>511</v>
      </c>
      <c r="BX53" t="s">
        <v>430</v>
      </c>
      <c r="BY53" t="s">
        <v>429</v>
      </c>
    </row>
  </sheetData>
  <sheetProtection algorithmName="SHA-512" hashValue="G0irdMAS/koQ7F6B+RPMUPJZkOOs4/tH+4pl3w+pZgzlPED8zUVi8JoTL6KOvJZ5HmJtLSNmvxWG7AWdPiEHkA==" saltValue="7stSenb4CyZTyfVGcGl6LA==" spinCount="100000" sheet="1" objects="1" scenarios="1"/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3FC3-D46A-B147-A912-B3405213FF31}">
  <sheetPr codeName="Sheet21"/>
  <dimension ref="A1:BZ4"/>
  <sheetViews>
    <sheetView workbookViewId="0">
      <selection activeCell="A21" sqref="A21:XFD36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0"/>
      <c r="AY1" s="20"/>
      <c r="AZ1" s="20"/>
      <c r="BA1" s="22" t="s">
        <v>81</v>
      </c>
      <c r="BB1" s="23" t="s">
        <v>82</v>
      </c>
      <c r="BC1" s="24" t="s">
        <v>285</v>
      </c>
      <c r="BD1" s="25" t="s">
        <v>83</v>
      </c>
      <c r="BE1" s="24" t="s">
        <v>84</v>
      </c>
      <c r="BF1" s="25" t="s">
        <v>85</v>
      </c>
      <c r="BG1" s="24" t="s">
        <v>86</v>
      </c>
      <c r="BH1" s="25" t="s">
        <v>87</v>
      </c>
      <c r="BI1" s="24" t="s">
        <v>88</v>
      </c>
      <c r="BJ1" s="26" t="s">
        <v>89</v>
      </c>
      <c r="BK1" s="24" t="s">
        <v>243</v>
      </c>
      <c r="BL1" s="26" t="s">
        <v>0</v>
      </c>
      <c r="BM1" s="7" t="s">
        <v>322</v>
      </c>
      <c r="BN1" s="7" t="s">
        <v>323</v>
      </c>
      <c r="BO1" s="7" t="s">
        <v>1</v>
      </c>
      <c r="BP1" s="7" t="s">
        <v>2</v>
      </c>
      <c r="BQ1" s="7" t="s">
        <v>3</v>
      </c>
      <c r="BR1" s="5" t="s">
        <v>238</v>
      </c>
      <c r="BS1" s="5" t="s">
        <v>4</v>
      </c>
      <c r="BT1" s="7" t="s">
        <v>5</v>
      </c>
      <c r="BU1" s="7" t="s">
        <v>139</v>
      </c>
      <c r="BV1" s="5" t="s">
        <v>6</v>
      </c>
    </row>
    <row r="2" spans="1:78" x14ac:dyDescent="0.15">
      <c r="A2" s="27">
        <v>645</v>
      </c>
      <c r="B2" s="28">
        <v>42291</v>
      </c>
      <c r="C2" s="29" t="s">
        <v>530</v>
      </c>
      <c r="D2" s="30" t="s">
        <v>45</v>
      </c>
      <c r="E2" s="30"/>
      <c r="F2" s="30" t="s">
        <v>531</v>
      </c>
      <c r="G2" s="31">
        <v>42185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124.93636363636364</v>
      </c>
      <c r="N2" s="180">
        <v>24.43181818181818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533</v>
      </c>
      <c r="AS2" s="30" t="s">
        <v>390</v>
      </c>
      <c r="AT2" s="32"/>
      <c r="AU2" s="32"/>
      <c r="AV2" s="32" t="s">
        <v>444</v>
      </c>
      <c r="AW2" s="32">
        <v>7.8419999999999996</v>
      </c>
      <c r="AX2" s="32"/>
      <c r="AY2" s="32"/>
      <c r="AZ2" s="32"/>
      <c r="BA2" s="32" t="s">
        <v>534</v>
      </c>
      <c r="BB2" s="32"/>
      <c r="BC2" s="30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>
        <v>0</v>
      </c>
      <c r="BM2" s="32"/>
      <c r="BN2" s="32" t="s">
        <v>390</v>
      </c>
      <c r="BO2" s="32"/>
      <c r="BP2" s="32" t="s">
        <v>390</v>
      </c>
      <c r="BQ2" s="32"/>
      <c r="BR2" s="32"/>
      <c r="BS2" s="32"/>
      <c r="BT2" s="32"/>
      <c r="BU2" s="30"/>
      <c r="BV2" s="30"/>
      <c r="BW2" s="32" t="s">
        <v>390</v>
      </c>
      <c r="BX2" s="32"/>
      <c r="BY2" s="30" t="s">
        <v>430</v>
      </c>
      <c r="BZ2" t="s">
        <v>429</v>
      </c>
    </row>
    <row r="3" spans="1:78" x14ac:dyDescent="0.15">
      <c r="A3" s="27">
        <v>643</v>
      </c>
      <c r="B3" s="28">
        <v>42291</v>
      </c>
      <c r="C3" s="29" t="s">
        <v>530</v>
      </c>
      <c r="D3" s="30" t="s">
        <v>45</v>
      </c>
      <c r="E3" s="30"/>
      <c r="F3" s="30" t="s">
        <v>535</v>
      </c>
      <c r="G3" s="31">
        <v>42185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124.93636363636364</v>
      </c>
      <c r="N3" s="180">
        <v>24.43181818181818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180"/>
      <c r="AF3" s="180">
        <v>17.909090909090907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536</v>
      </c>
      <c r="AS3" s="30" t="s">
        <v>390</v>
      </c>
      <c r="AT3" s="176"/>
      <c r="AU3" s="32"/>
      <c r="AV3" s="32" t="s">
        <v>444</v>
      </c>
      <c r="AW3" s="32">
        <v>7.8419999999999996</v>
      </c>
      <c r="AX3" s="32"/>
      <c r="AY3" s="32"/>
      <c r="AZ3" s="32"/>
      <c r="BA3" s="32" t="s">
        <v>534</v>
      </c>
      <c r="BB3" s="32"/>
      <c r="BC3" s="30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>
        <v>0</v>
      </c>
      <c r="BM3" s="32"/>
      <c r="BN3" s="32" t="s">
        <v>390</v>
      </c>
      <c r="BO3" s="32"/>
      <c r="BP3" s="32" t="s">
        <v>390</v>
      </c>
      <c r="BQ3" s="32"/>
      <c r="BR3" s="32"/>
      <c r="BS3" s="32"/>
      <c r="BT3" s="32"/>
      <c r="BU3" s="56"/>
      <c r="BV3" s="56"/>
      <c r="BW3" s="32" t="s">
        <v>390</v>
      </c>
      <c r="BX3" s="32"/>
      <c r="BY3" s="30" t="s">
        <v>430</v>
      </c>
      <c r="BZ3" t="s">
        <v>429</v>
      </c>
    </row>
    <row r="4" spans="1:78" x14ac:dyDescent="0.15">
      <c r="A4" s="27">
        <v>649</v>
      </c>
      <c r="B4" s="28">
        <v>42291</v>
      </c>
      <c r="C4" s="29" t="s">
        <v>530</v>
      </c>
      <c r="D4" s="30" t="s">
        <v>45</v>
      </c>
      <c r="E4" s="30"/>
      <c r="F4" s="30" t="s">
        <v>537</v>
      </c>
      <c r="G4" s="31">
        <v>42185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124.93636363636364</v>
      </c>
      <c r="N4" s="180">
        <v>60.498181818181813</v>
      </c>
      <c r="O4" s="30"/>
      <c r="P4" s="30"/>
      <c r="Q4" s="30"/>
      <c r="R4" s="30"/>
      <c r="S4" s="30"/>
      <c r="T4" s="30"/>
      <c r="U4" s="30"/>
      <c r="V4" s="180">
        <v>22.890909090909087</v>
      </c>
      <c r="W4" s="180">
        <v>22.890909090909087</v>
      </c>
      <c r="X4" s="30"/>
      <c r="Y4" s="30"/>
      <c r="Z4" s="30"/>
      <c r="AA4" s="30"/>
      <c r="AB4" s="30"/>
      <c r="AC4" s="30"/>
      <c r="AD4" s="30"/>
      <c r="AE4" s="180">
        <v>22.890909090909087</v>
      </c>
      <c r="AF4" s="18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538</v>
      </c>
      <c r="AS4" s="30" t="s">
        <v>387</v>
      </c>
      <c r="AT4" s="32" t="s">
        <v>539</v>
      </c>
      <c r="AU4" s="32">
        <v>3</v>
      </c>
      <c r="AV4" s="32" t="s">
        <v>444</v>
      </c>
      <c r="AW4" s="32">
        <v>7.8419999999999996</v>
      </c>
      <c r="AX4" s="32"/>
      <c r="AY4" s="32"/>
      <c r="AZ4" s="32"/>
      <c r="BA4" s="32" t="s">
        <v>534</v>
      </c>
      <c r="BB4" s="32"/>
      <c r="BC4" s="30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>
        <v>0</v>
      </c>
      <c r="BM4" s="32"/>
      <c r="BN4" s="32" t="s">
        <v>390</v>
      </c>
      <c r="BO4" s="32"/>
      <c r="BP4" s="32" t="s">
        <v>390</v>
      </c>
      <c r="BQ4" s="32"/>
      <c r="BR4" s="32"/>
      <c r="BS4" s="32"/>
      <c r="BT4" s="32"/>
      <c r="BU4" s="30"/>
      <c r="BV4" s="30"/>
      <c r="BW4" s="32" t="s">
        <v>390</v>
      </c>
      <c r="BX4" s="32"/>
      <c r="BY4" s="30" t="s">
        <v>430</v>
      </c>
      <c r="BZ4" t="s">
        <v>429</v>
      </c>
    </row>
  </sheetData>
  <sheetProtection algorithmName="SHA-512" hashValue="sl+OIEB88lwiRcIOd0RCjL4RhwP1sqoO2wMOGeqma5UtYaQRAP2XCB0RZYEp8DCDPINVuycO2O8vWdMFfTnpXA==" saltValue="lgwVwdw2Hjfb6z3YxY2WVQ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D9B0C-0322-B542-B1A0-8AA5D28B1FE1}">
  <sheetPr codeName="Sheet49">
    <tabColor rgb="FFE9C039"/>
  </sheetPr>
  <dimension ref="A1:AM45"/>
  <sheetViews>
    <sheetView zoomScale="110" zoomScaleNormal="110" workbookViewId="0">
      <selection activeCell="C39" sqref="C39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39" ht="14" x14ac:dyDescent="0.15">
      <c r="A1" s="346" t="s">
        <v>24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9"/>
      <c r="AK1" s="349"/>
      <c r="AL1" s="349"/>
      <c r="AM1" s="349"/>
    </row>
    <row r="2" spans="1:39" ht="14" x14ac:dyDescent="0.15">
      <c r="A2" s="347" t="s">
        <v>21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9"/>
      <c r="AK2" s="349"/>
      <c r="AL2" s="349"/>
      <c r="AM2" s="349"/>
    </row>
    <row r="3" spans="1:39" ht="15" thickBot="1" x14ac:dyDescent="0.2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9"/>
      <c r="AK3" s="349"/>
      <c r="AL3" s="349"/>
      <c r="AM3" s="349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</row>
    <row r="7" spans="1:39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  <c r="AL7" s="349"/>
      <c r="AM7" s="349"/>
    </row>
    <row r="8" spans="1:39" ht="18" customHeight="1" thickBot="1" x14ac:dyDescent="0.2">
      <c r="A8" s="186" t="str">
        <f>'ERG Apr 2023'!K2</f>
        <v>Ergon Energy</v>
      </c>
      <c r="B8" s="187" t="str">
        <f>'ERG Apr 2023'!L2</f>
        <v>Regulated</v>
      </c>
      <c r="C8" s="252">
        <f>IF('ERG Apr 2023'!BP2=0,91*'ERG Apr 2023'!M2/100,(91*'ERG Apr 2023'!M2/100)+'ERG Apr 2023'!BP2/4)</f>
        <v>112.05409090909089</v>
      </c>
      <c r="D8" s="253">
        <f>IF('ERG Apr 2023'!O2="",$C$5*'ERG Apr 2023'!N2/100,IF($C$5&gt;='ERG Apr 2023'!P2,('ERG Apr 2023'!P2*'ERG Apr 2023'!N2/100),($C$5*'ERG Apr 2023'!N2/100)))</f>
        <v>1270.4545454545453</v>
      </c>
      <c r="E8" s="253">
        <f>IF(AND('ERG Apr 2023'!P2&gt;0,'ERG Apr 2023'!R2&gt;0),IF($C$5&lt;'ERG Apr 2023'!P2,0,IF($C$5&lt;=('ERG Apr 2023'!R2+'ERG Apr 2023'!P2),(($C$5-'ERG Apr 2023'!P2)*'ERG Apr 2023'!Q2/100),(('ERG Apr 2023'!R2)*'ERG Apr 2023'!Q2/100))),0)</f>
        <v>0</v>
      </c>
      <c r="F8" s="253">
        <f>IF(AND('ERG Apr 2023'!R2&gt;0,'ERG Apr 2023'!T2&gt;0),IF(($C$5&lt;'ERG Apr 2023'!T2),(0),($C$5-'ERG Apr 2023'!T2)*'ERG Apr 2023'!U2/100),IF(AND('ERG Apr 2023'!R2&gt;0,'ERG Apr 2023'!T2=""),IF(($C$5&lt;'ERG Apr 2023'!R2+'ERG Apr 2023'!P2),(0),(($C$5-('ERG Apr 2023'!R2+'ERG Apr 2023'!P2))*'ERG Apr 2023'!S2/100)),IF(AND('ERG Apr 2023'!P2&gt;0,'ERG Apr 2023'!R2=""&gt;0),IF(($C$5&lt;'ERG Apr 2023'!P2),(0),($C$5-'ERG Apr 2023'!P2)*'ERG Apr 2023'!Q2/100),0)))</f>
        <v>0</v>
      </c>
      <c r="G8" s="254">
        <f>SUM(C8:F8)</f>
        <v>1382.5086363636362</v>
      </c>
      <c r="H8" s="255">
        <f t="shared" ref="H8" si="0">(G8-C8)*4</f>
        <v>5081.8181818181811</v>
      </c>
      <c r="I8" s="255">
        <f t="shared" ref="I8" si="1">G8*4</f>
        <v>5530.034545454545</v>
      </c>
      <c r="J8" s="256">
        <f>I8*1.1</f>
        <v>6083.0379999999996</v>
      </c>
      <c r="K8" s="257">
        <f>'ERG Apr 2023'!BB2</f>
        <v>0</v>
      </c>
      <c r="L8" s="257">
        <f>'ERG Apr 2023'!BC2</f>
        <v>0</v>
      </c>
      <c r="M8" s="257">
        <f>'ERG Apr 2023'!BD2</f>
        <v>0</v>
      </c>
      <c r="N8" s="257">
        <f>'ERG Apr 2023'!BE2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5530.034545454545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5530.034545454545</v>
      </c>
      <c r="S8" s="261">
        <f>Q8*1.1</f>
        <v>6083.0379999999996</v>
      </c>
      <c r="T8" s="359">
        <f>R8*1.1</f>
        <v>6083.0379999999996</v>
      </c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9"/>
      <c r="AM8" s="349"/>
    </row>
    <row r="9" spans="1:39" ht="14" x14ac:dyDescent="0.15">
      <c r="A9" s="349"/>
      <c r="B9" s="349"/>
      <c r="C9" s="349"/>
      <c r="D9" s="349"/>
      <c r="E9" s="349"/>
      <c r="F9" s="349"/>
      <c r="G9" s="349"/>
      <c r="H9" s="349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9"/>
      <c r="AK9" s="349"/>
      <c r="AL9" s="349"/>
      <c r="AM9" s="349"/>
    </row>
    <row r="10" spans="1:39" ht="15" thickBot="1" x14ac:dyDescent="0.2">
      <c r="A10" s="349"/>
      <c r="B10" s="349"/>
      <c r="C10" s="349"/>
      <c r="D10" s="349"/>
      <c r="E10" s="349"/>
      <c r="F10" s="349"/>
      <c r="G10" s="349"/>
      <c r="H10" s="349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9"/>
      <c r="AK10" s="349"/>
      <c r="AL10" s="349"/>
      <c r="AM10" s="349"/>
    </row>
    <row r="11" spans="1:39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4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  <c r="AL11" s="348"/>
      <c r="AM11" s="348"/>
    </row>
    <row r="12" spans="1:39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76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  <c r="AM12" s="348"/>
    </row>
    <row r="13" spans="1:39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6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9"/>
      <c r="AK13" s="349"/>
      <c r="AL13" s="349"/>
      <c r="AM13" s="349"/>
    </row>
    <row r="14" spans="1:39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6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48"/>
      <c r="AJ14" s="349"/>
      <c r="AK14" s="349"/>
      <c r="AL14" s="349"/>
      <c r="AM14" s="349"/>
    </row>
    <row r="15" spans="1:39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6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9"/>
      <c r="AK15" s="349"/>
      <c r="AL15" s="349"/>
      <c r="AM15" s="349"/>
    </row>
    <row r="16" spans="1:39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358" t="s">
        <v>272</v>
      </c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48"/>
      <c r="AJ16" s="348"/>
      <c r="AK16" s="348"/>
      <c r="AL16" s="349"/>
      <c r="AM16" s="349"/>
    </row>
    <row r="17" spans="1:39" ht="15" thickBot="1" x14ac:dyDescent="0.2">
      <c r="A17" s="186" t="str">
        <f>'ERG Apr 2023'!K3</f>
        <v>Ergon Energy</v>
      </c>
      <c r="B17" s="187" t="str">
        <f>'ERG Apr 2023'!L3</f>
        <v>Regulated</v>
      </c>
      <c r="C17" s="188">
        <f>IF('ERG Apr 2023'!BP3=0,91*'ERG Apr 2023'!M3/100,(91*'ERG Apr 2023'!M3/100)+'ERG Apr 2023'!BP3/4)</f>
        <v>112.05409090909089</v>
      </c>
      <c r="D17" s="188">
        <f>IF('ERG Apr 2023'!O3="",$C$12*$C$13*'ERG Apr 2023'!N3/100,IF($C$12*$C$13&gt;='ERG Apr 2023'!P3,('ERG Apr 2023'!P3*'ERG Apr 2023'!N3/100),($C$12*$C$13*'ERG Apr 2023'!N3/100)))</f>
        <v>778.90909090909088</v>
      </c>
      <c r="E17" s="189">
        <f>IF(AND('ERG Apr 2023'!R3&gt;0,'ERG Apr 2023'!T3&gt;0),IF(($C$12*$C$13&lt;'ERG Apr 2023'!T3),(0),($C$12*$C$13-'ERG Apr 2023'!T3)*'ERG Apr 2023'!U3/100),IF(AND('ERG Apr 2023'!R3&gt;0,'ERG Apr 2023'!T3=""),IF(($C$12*$C$13&lt;'ERG Apr 2023'!R3+'ERG Apr 2023'!P3),(0),(($C$12*$C$13-('ERG Apr 2023'!R3+'ERG Apr 2023'!P3))*'ERG Apr 2023'!S3/100)),IF(AND('ERG Apr 2023'!P3&gt;0,'ERG Apr 2023'!R3=""&gt;0),IF(($C$12*$C$13&lt;'ERG Apr 2023'!P3),(0),($C$12*$C$13-'ERG Apr 2023'!P3)*'ERG Apr 2023'!Q3/100),0)))</f>
        <v>0</v>
      </c>
      <c r="F17" s="189">
        <f>($C$12*$C$14)*'ERG Apr 2023'!AF3/100</f>
        <v>235.49999999999997</v>
      </c>
      <c r="G17" s="190">
        <f>SUM(C17:F17)</f>
        <v>1126.4631818181817</v>
      </c>
      <c r="H17" s="190">
        <f>(G17-C17)*4</f>
        <v>4057.6363636363635</v>
      </c>
      <c r="I17" s="191">
        <f t="shared" ref="I17" si="3">G17*4</f>
        <v>4505.852727272727</v>
      </c>
      <c r="J17" s="245">
        <f>I17*1.1</f>
        <v>4956.4380000000001</v>
      </c>
      <c r="K17" s="190">
        <f>'ERG Apr 2023'!BB3</f>
        <v>0</v>
      </c>
      <c r="L17" s="190">
        <f>'ERG Apr 2023'!BC3</f>
        <v>0</v>
      </c>
      <c r="M17" s="190">
        <f>'ERG Apr 2023'!BD3</f>
        <v>0</v>
      </c>
      <c r="N17" s="190">
        <f>'ERG Apr 2023'!BE3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4505.852727272727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4505.852727272727</v>
      </c>
      <c r="S17" s="190">
        <f>Q17*1.1</f>
        <v>4956.4380000000001</v>
      </c>
      <c r="T17" s="360">
        <f>R17*1.1</f>
        <v>4956.4380000000001</v>
      </c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  <c r="AL17" s="349"/>
      <c r="AM17" s="349"/>
    </row>
    <row r="18" spans="1:39" ht="14" x14ac:dyDescent="0.15">
      <c r="A18" s="349"/>
      <c r="B18" s="349"/>
      <c r="C18" s="349"/>
      <c r="D18" s="349"/>
      <c r="E18" s="349"/>
      <c r="F18" s="349"/>
      <c r="G18" s="349"/>
      <c r="H18" s="349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48"/>
      <c r="AJ18" s="349"/>
      <c r="AK18" s="349"/>
      <c r="AL18" s="349"/>
      <c r="AM18" s="349"/>
    </row>
    <row r="19" spans="1:39" ht="14" x14ac:dyDescent="0.15">
      <c r="A19" s="349"/>
      <c r="B19" s="349"/>
      <c r="C19" s="349"/>
      <c r="D19" s="349"/>
      <c r="E19" s="349"/>
      <c r="F19" s="349"/>
      <c r="G19" s="349"/>
      <c r="H19" s="349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9"/>
      <c r="AK19" s="349"/>
      <c r="AL19" s="349"/>
      <c r="AM19" s="349"/>
    </row>
    <row r="20" spans="1:39" ht="14" x14ac:dyDescent="0.15">
      <c r="A20" s="349"/>
      <c r="B20" s="349"/>
      <c r="C20" s="349"/>
      <c r="D20" s="349"/>
      <c r="E20" s="349"/>
      <c r="F20" s="349"/>
      <c r="G20" s="349"/>
      <c r="H20" s="349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9"/>
      <c r="AK20" s="349"/>
      <c r="AL20" s="349"/>
      <c r="AM20" s="349"/>
    </row>
    <row r="21" spans="1:39" ht="14" x14ac:dyDescent="0.15">
      <c r="A21" s="349"/>
      <c r="B21" s="349"/>
      <c r="C21" s="349"/>
      <c r="D21" s="349"/>
      <c r="E21" s="349"/>
      <c r="F21" s="349"/>
      <c r="G21" s="349"/>
      <c r="H21" s="349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9"/>
      <c r="AK21" s="349"/>
      <c r="AL21" s="349"/>
      <c r="AM21" s="349"/>
    </row>
    <row r="22" spans="1:39" ht="14" x14ac:dyDescent="0.15">
      <c r="A22" s="349"/>
      <c r="B22" s="349"/>
      <c r="C22" s="349"/>
      <c r="D22" s="349"/>
      <c r="E22" s="349"/>
      <c r="F22" s="349"/>
      <c r="G22" s="349"/>
      <c r="H22" s="349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8"/>
      <c r="AI22" s="348"/>
      <c r="AJ22" s="349"/>
      <c r="AK22" s="349"/>
      <c r="AL22" s="349"/>
      <c r="AM22" s="349"/>
    </row>
    <row r="23" spans="1:39" ht="14" x14ac:dyDescent="0.15">
      <c r="A23" s="349"/>
      <c r="B23" s="349"/>
      <c r="C23" s="349"/>
      <c r="D23" s="349"/>
      <c r="E23" s="349"/>
      <c r="F23" s="349"/>
      <c r="G23" s="349"/>
      <c r="H23" s="349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9"/>
      <c r="AK23" s="349"/>
      <c r="AL23" s="349"/>
      <c r="AM23" s="349"/>
    </row>
    <row r="24" spans="1:39" ht="14" x14ac:dyDescent="0.15">
      <c r="A24" s="349"/>
      <c r="B24" s="349"/>
      <c r="C24" s="349"/>
      <c r="D24" s="349"/>
      <c r="E24" s="349"/>
      <c r="F24" s="349"/>
      <c r="G24" s="349"/>
      <c r="H24" s="349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9"/>
      <c r="AK24" s="349"/>
      <c r="AL24" s="349"/>
      <c r="AM24" s="349"/>
    </row>
    <row r="25" spans="1:39" ht="14" x14ac:dyDescent="0.15">
      <c r="A25" s="349"/>
      <c r="B25" s="349"/>
      <c r="C25" s="349"/>
      <c r="D25" s="349"/>
      <c r="E25" s="349"/>
      <c r="F25" s="349"/>
      <c r="G25" s="349"/>
      <c r="H25" s="349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9"/>
      <c r="AK25" s="349"/>
      <c r="AL25" s="349"/>
      <c r="AM25" s="349"/>
    </row>
    <row r="26" spans="1:39" ht="14" x14ac:dyDescent="0.15">
      <c r="A26" s="349"/>
      <c r="B26" s="349"/>
      <c r="C26" s="349"/>
      <c r="D26" s="349"/>
      <c r="E26" s="349"/>
      <c r="F26" s="349"/>
      <c r="G26" s="349"/>
      <c r="H26" s="349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  <c r="AI26" s="348"/>
      <c r="AJ26" s="349"/>
      <c r="AK26" s="349"/>
      <c r="AL26" s="349"/>
      <c r="AM26" s="349"/>
    </row>
    <row r="27" spans="1:39" ht="14" x14ac:dyDescent="0.15">
      <c r="A27" s="349"/>
      <c r="B27" s="349"/>
      <c r="C27" s="349"/>
      <c r="D27" s="349"/>
      <c r="E27" s="349"/>
      <c r="F27" s="349"/>
      <c r="G27" s="349"/>
      <c r="H27" s="349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9"/>
      <c r="AK27" s="349"/>
      <c r="AL27" s="349"/>
      <c r="AM27" s="349"/>
    </row>
    <row r="28" spans="1:39" ht="14" x14ac:dyDescent="0.15">
      <c r="A28" s="349"/>
      <c r="B28" s="349"/>
      <c r="C28" s="349"/>
      <c r="D28" s="349"/>
      <c r="E28" s="349"/>
      <c r="F28" s="349"/>
      <c r="G28" s="349"/>
      <c r="H28" s="349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</row>
    <row r="29" spans="1:39" ht="14" x14ac:dyDescent="0.15">
      <c r="A29" s="349"/>
      <c r="B29" s="349"/>
      <c r="C29" s="349"/>
      <c r="D29" s="349"/>
      <c r="E29" s="349"/>
      <c r="F29" s="349"/>
      <c r="G29" s="349"/>
      <c r="H29" s="349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</row>
    <row r="30" spans="1:39" ht="14" x14ac:dyDescent="0.15">
      <c r="A30" s="349"/>
      <c r="B30" s="349"/>
      <c r="C30" s="349"/>
      <c r="D30" s="349"/>
      <c r="E30" s="349"/>
      <c r="F30" s="349"/>
      <c r="G30" s="349"/>
      <c r="H30" s="349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</row>
    <row r="31" spans="1:39" ht="14" x14ac:dyDescent="0.15">
      <c r="A31" s="349"/>
      <c r="B31" s="349"/>
      <c r="C31" s="349"/>
      <c r="D31" s="349"/>
      <c r="E31" s="349"/>
      <c r="F31" s="349"/>
      <c r="G31" s="349"/>
      <c r="H31" s="349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</row>
    <row r="32" spans="1:39" ht="14" x14ac:dyDescent="0.15">
      <c r="A32" s="349"/>
      <c r="B32" s="349"/>
      <c r="C32" s="349"/>
      <c r="D32" s="349"/>
      <c r="E32" s="349"/>
      <c r="F32" s="349"/>
      <c r="G32" s="349"/>
      <c r="H32" s="349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</row>
    <row r="33" spans="1:39" ht="14" x14ac:dyDescent="0.15">
      <c r="A33" s="349"/>
      <c r="B33" s="349"/>
      <c r="C33" s="349"/>
      <c r="D33" s="349"/>
      <c r="E33" s="349"/>
      <c r="F33" s="349"/>
      <c r="G33" s="349"/>
      <c r="H33" s="349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9"/>
      <c r="V33" s="349"/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</row>
    <row r="34" spans="1:39" ht="14" x14ac:dyDescent="0.15">
      <c r="A34" s="349"/>
      <c r="B34" s="349"/>
      <c r="C34" s="349"/>
      <c r="D34" s="349"/>
      <c r="E34" s="349"/>
      <c r="F34" s="349"/>
      <c r="G34" s="349"/>
      <c r="H34" s="349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</row>
    <row r="35" spans="1:39" ht="14" x14ac:dyDescent="0.15">
      <c r="A35" s="349"/>
      <c r="B35" s="349"/>
      <c r="C35" s="349"/>
      <c r="D35" s="349"/>
      <c r="E35" s="349"/>
      <c r="F35" s="349"/>
      <c r="G35" s="349"/>
      <c r="H35" s="349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</row>
    <row r="36" spans="1:39" ht="14" x14ac:dyDescent="0.15">
      <c r="A36" s="349"/>
      <c r="B36" s="349"/>
      <c r="C36" s="349"/>
      <c r="D36" s="349"/>
      <c r="E36" s="349"/>
      <c r="F36" s="349"/>
      <c r="G36" s="349"/>
      <c r="H36" s="349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</row>
    <row r="37" spans="1:39" ht="14" x14ac:dyDescent="0.15">
      <c r="A37" s="349"/>
      <c r="B37" s="349"/>
      <c r="C37" s="349"/>
      <c r="D37" s="349"/>
      <c r="E37" s="349"/>
      <c r="F37" s="349"/>
      <c r="G37" s="349"/>
      <c r="H37" s="349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</row>
    <row r="38" spans="1:39" ht="14" x14ac:dyDescent="0.15">
      <c r="A38" s="349"/>
      <c r="B38" s="349"/>
      <c r="C38" s="349"/>
      <c r="D38" s="349"/>
      <c r="E38" s="349"/>
      <c r="F38" s="349"/>
      <c r="G38" s="349"/>
      <c r="H38" s="349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</row>
    <row r="39" spans="1:39" ht="14" x14ac:dyDescent="0.15">
      <c r="A39" s="349"/>
      <c r="B39" s="349"/>
      <c r="C39" s="349"/>
      <c r="D39" s="349"/>
      <c r="E39" s="349"/>
      <c r="F39" s="349"/>
      <c r="G39" s="349"/>
      <c r="H39" s="349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</row>
    <row r="40" spans="1:39" ht="14" x14ac:dyDescent="0.15">
      <c r="A40" s="349"/>
      <c r="B40" s="349"/>
      <c r="C40" s="349"/>
      <c r="D40" s="349"/>
      <c r="E40" s="349"/>
      <c r="F40" s="349"/>
      <c r="G40" s="349"/>
      <c r="H40" s="349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</row>
    <row r="41" spans="1:39" ht="14" x14ac:dyDescent="0.15">
      <c r="A41" s="349"/>
      <c r="B41" s="349"/>
      <c r="C41" s="349"/>
      <c r="D41" s="349"/>
      <c r="E41" s="349"/>
      <c r="F41" s="349"/>
      <c r="G41" s="349"/>
      <c r="H41" s="349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</row>
    <row r="42" spans="1:39" ht="14" x14ac:dyDescent="0.15">
      <c r="A42" s="349"/>
      <c r="B42" s="349"/>
      <c r="C42" s="349"/>
      <c r="D42" s="349"/>
      <c r="E42" s="349"/>
      <c r="F42" s="349"/>
      <c r="G42" s="349"/>
      <c r="H42" s="349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</row>
    <row r="43" spans="1:39" x14ac:dyDescent="0.15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</row>
    <row r="44" spans="1:39" x14ac:dyDescent="0.15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  <c r="AH44" s="350"/>
      <c r="AI44" s="350"/>
      <c r="AJ44" s="350"/>
      <c r="AK44" s="350"/>
      <c r="AL44" s="350"/>
      <c r="AM44" s="350"/>
    </row>
    <row r="45" spans="1:39" x14ac:dyDescent="0.15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</row>
  </sheetData>
  <sheetProtection algorithmName="SHA-512" hashValue="oawlaTN8zJLn9/Z1+y4AX8SUC2TroaYF8yvz4H1ZL2B1JuN0E00LUmZCE9DHqo9IFqYTpeZ2Z2+t2UDkqNhQQQ==" saltValue="sCWMghlQrfYQ6fc8xWF1ag==" spinCount="100000" sheet="1" objects="1" scenarios="1"/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CFBA-2211-D04D-A62C-41A1CD3495ED}">
  <sheetPr codeName="Sheet22"/>
  <dimension ref="A1:CZ48"/>
  <sheetViews>
    <sheetView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3" max="43" width="22.83203125" customWidth="1"/>
  </cols>
  <sheetData>
    <row r="1" spans="1:77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5" t="s">
        <v>6</v>
      </c>
    </row>
    <row r="2" spans="1:77" x14ac:dyDescent="0.15">
      <c r="A2" s="27">
        <v>75</v>
      </c>
      <c r="B2" s="28">
        <v>42103</v>
      </c>
      <c r="C2" s="29" t="s">
        <v>478</v>
      </c>
      <c r="D2" s="30" t="s">
        <v>479</v>
      </c>
      <c r="E2" s="30"/>
      <c r="F2" s="30" t="s">
        <v>525</v>
      </c>
      <c r="G2" s="31">
        <v>42063</v>
      </c>
      <c r="H2" s="32" t="s">
        <v>485</v>
      </c>
      <c r="I2" s="32" t="s">
        <v>484</v>
      </c>
      <c r="J2" s="32"/>
      <c r="K2" s="30" t="s">
        <v>486</v>
      </c>
      <c r="L2" s="30" t="s">
        <v>489</v>
      </c>
      <c r="M2" s="55">
        <v>133</v>
      </c>
      <c r="N2" s="55">
        <v>27.8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526</v>
      </c>
      <c r="AR2" s="32" t="s">
        <v>484</v>
      </c>
      <c r="AS2" s="32"/>
      <c r="AT2" s="32"/>
      <c r="AU2" s="32" t="s">
        <v>487</v>
      </c>
      <c r="AV2" s="32">
        <v>10.6</v>
      </c>
      <c r="AW2" s="32"/>
      <c r="AX2" s="32"/>
      <c r="AY2" s="32"/>
      <c r="AZ2" s="32" t="s">
        <v>488</v>
      </c>
      <c r="BA2" s="30"/>
      <c r="BB2" s="32">
        <v>0</v>
      </c>
      <c r="BC2" s="32">
        <v>18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484</v>
      </c>
      <c r="BN2" s="32">
        <v>24</v>
      </c>
      <c r="BO2" s="32" t="s">
        <v>484</v>
      </c>
      <c r="BP2" s="32"/>
      <c r="BQ2" s="32"/>
      <c r="BR2" s="32"/>
      <c r="BS2" s="56"/>
      <c r="BT2" s="56"/>
      <c r="BU2" s="56"/>
      <c r="BV2" s="32" t="s">
        <v>484</v>
      </c>
      <c r="BW2" s="30"/>
      <c r="BX2" s="111" t="s">
        <v>430</v>
      </c>
      <c r="BY2" s="110" t="s">
        <v>429</v>
      </c>
    </row>
    <row r="3" spans="1:77" x14ac:dyDescent="0.15">
      <c r="A3" s="27">
        <v>4405</v>
      </c>
      <c r="B3" s="28">
        <v>42103</v>
      </c>
      <c r="C3" s="29" t="s">
        <v>478</v>
      </c>
      <c r="D3" s="30" t="s">
        <v>479</v>
      </c>
      <c r="E3" s="30"/>
      <c r="F3" s="30" t="s">
        <v>525</v>
      </c>
      <c r="G3" s="31">
        <v>41975</v>
      </c>
      <c r="H3" s="32" t="s">
        <v>387</v>
      </c>
      <c r="I3" s="32" t="s">
        <v>390</v>
      </c>
      <c r="J3" s="32"/>
      <c r="K3" s="30" t="s">
        <v>494</v>
      </c>
      <c r="L3" s="178" t="s">
        <v>495</v>
      </c>
      <c r="M3" s="30">
        <v>142.9</v>
      </c>
      <c r="N3" s="30">
        <v>27.37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526</v>
      </c>
      <c r="AR3" s="32" t="s">
        <v>484</v>
      </c>
      <c r="AS3" s="32"/>
      <c r="AT3" s="32"/>
      <c r="AU3" s="32" t="s">
        <v>444</v>
      </c>
      <c r="AV3" s="32">
        <v>10</v>
      </c>
      <c r="AW3" s="32"/>
      <c r="AX3" s="32"/>
      <c r="AY3" s="32"/>
      <c r="AZ3" s="32" t="s">
        <v>484</v>
      </c>
      <c r="BA3" s="30"/>
      <c r="BB3" s="32">
        <v>0</v>
      </c>
      <c r="BC3" s="32">
        <v>0</v>
      </c>
      <c r="BD3" s="32">
        <v>5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484</v>
      </c>
      <c r="BN3" s="32"/>
      <c r="BO3" s="32" t="s">
        <v>484</v>
      </c>
      <c r="BP3" s="32"/>
      <c r="BQ3" s="32"/>
      <c r="BR3" s="32"/>
      <c r="BS3" s="30"/>
      <c r="BT3" s="30"/>
      <c r="BU3" s="32"/>
      <c r="BV3" s="32" t="s">
        <v>484</v>
      </c>
      <c r="BW3" s="30" t="s">
        <v>496</v>
      </c>
      <c r="BX3" s="111" t="s">
        <v>430</v>
      </c>
      <c r="BY3" s="57" t="s">
        <v>429</v>
      </c>
    </row>
    <row r="4" spans="1:77" x14ac:dyDescent="0.15">
      <c r="A4" s="27">
        <v>2227</v>
      </c>
      <c r="B4" s="28">
        <v>42103</v>
      </c>
      <c r="C4" s="195" t="s">
        <v>478</v>
      </c>
      <c r="D4" s="30" t="s">
        <v>479</v>
      </c>
      <c r="E4" s="196"/>
      <c r="F4" s="196" t="s">
        <v>525</v>
      </c>
      <c r="G4" s="31">
        <v>41851</v>
      </c>
      <c r="H4" s="197" t="s">
        <v>387</v>
      </c>
      <c r="I4" s="197" t="s">
        <v>390</v>
      </c>
      <c r="J4" s="197"/>
      <c r="K4" s="196" t="s">
        <v>497</v>
      </c>
      <c r="L4" s="30" t="s">
        <v>498</v>
      </c>
      <c r="M4" s="30">
        <v>159.5</v>
      </c>
      <c r="N4" s="30">
        <v>25.95</v>
      </c>
      <c r="O4" s="30"/>
      <c r="P4" s="30"/>
      <c r="Q4" s="30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 t="s">
        <v>526</v>
      </c>
      <c r="AR4" s="197" t="s">
        <v>484</v>
      </c>
      <c r="AS4" s="197"/>
      <c r="AT4" s="197"/>
      <c r="AU4" s="197" t="s">
        <v>444</v>
      </c>
      <c r="AV4" s="197">
        <v>12</v>
      </c>
      <c r="AW4" s="197"/>
      <c r="AX4" s="197"/>
      <c r="AY4" s="197"/>
      <c r="AZ4" s="32" t="s">
        <v>488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484</v>
      </c>
      <c r="BN4" s="32"/>
      <c r="BO4" s="32" t="s">
        <v>484</v>
      </c>
      <c r="BP4" s="32"/>
      <c r="BQ4" s="32"/>
      <c r="BR4" s="32"/>
      <c r="BS4" s="30"/>
      <c r="BT4" s="30"/>
      <c r="BU4" s="32"/>
      <c r="BV4" s="32" t="s">
        <v>484</v>
      </c>
      <c r="BW4" s="30"/>
      <c r="BX4" s="111" t="s">
        <v>430</v>
      </c>
      <c r="BY4" s="57" t="s">
        <v>429</v>
      </c>
    </row>
    <row r="5" spans="1:77" x14ac:dyDescent="0.15">
      <c r="A5" s="27">
        <v>557</v>
      </c>
      <c r="B5" s="28">
        <v>42103</v>
      </c>
      <c r="C5" s="29" t="s">
        <v>478</v>
      </c>
      <c r="D5" s="30" t="s">
        <v>479</v>
      </c>
      <c r="E5" s="30"/>
      <c r="F5" s="30" t="s">
        <v>525</v>
      </c>
      <c r="G5" s="31">
        <v>42069</v>
      </c>
      <c r="H5" s="32" t="s">
        <v>485</v>
      </c>
      <c r="I5" s="32" t="s">
        <v>484</v>
      </c>
      <c r="J5" s="32"/>
      <c r="K5" s="30" t="s">
        <v>501</v>
      </c>
      <c r="L5" s="30" t="s">
        <v>502</v>
      </c>
      <c r="M5" s="30">
        <v>123</v>
      </c>
      <c r="N5" s="30">
        <v>26.2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526</v>
      </c>
      <c r="AR5" s="32" t="s">
        <v>484</v>
      </c>
      <c r="AS5" s="32"/>
      <c r="AT5" s="32"/>
      <c r="AU5" s="32" t="s">
        <v>487</v>
      </c>
      <c r="AV5" s="32">
        <v>16.100000000000001</v>
      </c>
      <c r="AW5" s="32"/>
      <c r="AX5" s="32"/>
      <c r="AY5" s="32"/>
      <c r="AZ5" s="32" t="s">
        <v>488</v>
      </c>
      <c r="BA5" s="30"/>
      <c r="BB5" s="32">
        <v>0</v>
      </c>
      <c r="BC5" s="32">
        <v>17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484</v>
      </c>
      <c r="BN5" s="32">
        <v>24</v>
      </c>
      <c r="BO5" s="32" t="s">
        <v>484</v>
      </c>
      <c r="BP5" s="32"/>
      <c r="BQ5" s="32"/>
      <c r="BR5" s="32"/>
      <c r="BS5" s="30"/>
      <c r="BT5" s="30"/>
      <c r="BU5" s="32"/>
      <c r="BV5" s="32" t="s">
        <v>484</v>
      </c>
      <c r="BW5" s="30"/>
      <c r="BX5" s="111" t="s">
        <v>430</v>
      </c>
      <c r="BY5" s="110" t="s">
        <v>429</v>
      </c>
    </row>
    <row r="6" spans="1:77" x14ac:dyDescent="0.15">
      <c r="A6" s="27">
        <v>1140</v>
      </c>
      <c r="B6" s="28">
        <v>42103</v>
      </c>
      <c r="C6" s="29" t="s">
        <v>478</v>
      </c>
      <c r="D6" s="30" t="s">
        <v>479</v>
      </c>
      <c r="E6" s="30"/>
      <c r="F6" s="30" t="s">
        <v>525</v>
      </c>
      <c r="G6" s="31">
        <v>42010</v>
      </c>
      <c r="H6" s="32" t="s">
        <v>485</v>
      </c>
      <c r="I6" s="32" t="s">
        <v>484</v>
      </c>
      <c r="J6" s="32"/>
      <c r="K6" s="30" t="s">
        <v>504</v>
      </c>
      <c r="L6" s="30" t="s">
        <v>505</v>
      </c>
      <c r="M6" s="30">
        <v>128.15</v>
      </c>
      <c r="N6" s="30">
        <v>26.52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t="s">
        <v>526</v>
      </c>
      <c r="AR6" s="32" t="s">
        <v>484</v>
      </c>
      <c r="AS6" s="32"/>
      <c r="AT6" s="32"/>
      <c r="AU6" s="32"/>
      <c r="AV6" s="32"/>
      <c r="AW6" s="32"/>
      <c r="AX6" s="32"/>
      <c r="AY6" s="32"/>
      <c r="AZ6" s="32" t="s">
        <v>488</v>
      </c>
      <c r="BA6" s="30"/>
      <c r="BB6" s="32">
        <v>0</v>
      </c>
      <c r="BC6" s="32">
        <v>15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>
        <v>12</v>
      </c>
      <c r="BM6" s="32" t="s">
        <v>485</v>
      </c>
      <c r="BN6" s="32"/>
      <c r="BO6" s="32" t="s">
        <v>484</v>
      </c>
      <c r="BP6" s="32"/>
      <c r="BQ6" s="32"/>
      <c r="BR6" s="32"/>
      <c r="BS6" s="30"/>
      <c r="BT6" s="30"/>
      <c r="BU6" s="32"/>
      <c r="BV6" s="32" t="s">
        <v>484</v>
      </c>
      <c r="BW6" s="56" t="s">
        <v>506</v>
      </c>
      <c r="BX6" s="111" t="s">
        <v>430</v>
      </c>
      <c r="BY6" s="57" t="s">
        <v>429</v>
      </c>
    </row>
    <row r="7" spans="1:77" x14ac:dyDescent="0.15">
      <c r="A7" s="27">
        <v>3820</v>
      </c>
      <c r="B7" s="28">
        <v>42103</v>
      </c>
      <c r="C7" s="29" t="s">
        <v>478</v>
      </c>
      <c r="D7" s="30" t="s">
        <v>479</v>
      </c>
      <c r="E7" s="30"/>
      <c r="F7" s="30" t="s">
        <v>525</v>
      </c>
      <c r="G7" s="31">
        <v>42063</v>
      </c>
      <c r="H7" s="32" t="s">
        <v>485</v>
      </c>
      <c r="I7" s="32" t="s">
        <v>484</v>
      </c>
      <c r="J7" s="32"/>
      <c r="K7" s="30" t="s">
        <v>512</v>
      </c>
      <c r="L7" s="30" t="s">
        <v>452</v>
      </c>
      <c r="M7" s="30">
        <v>133</v>
      </c>
      <c r="N7" s="30">
        <v>27.8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526</v>
      </c>
      <c r="AR7" s="32" t="s">
        <v>484</v>
      </c>
      <c r="AS7" s="32"/>
      <c r="AT7" s="32"/>
      <c r="AU7" s="32" t="s">
        <v>487</v>
      </c>
      <c r="AV7" s="32">
        <v>10.6</v>
      </c>
      <c r="AW7" s="32"/>
      <c r="AX7" s="32"/>
      <c r="AY7" s="32"/>
      <c r="AZ7" s="32" t="s">
        <v>488</v>
      </c>
      <c r="BA7" s="30"/>
      <c r="BB7" s="32">
        <v>0</v>
      </c>
      <c r="BC7" s="32">
        <v>13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484</v>
      </c>
      <c r="BN7" s="32">
        <v>24</v>
      </c>
      <c r="BO7" s="32" t="s">
        <v>484</v>
      </c>
      <c r="BP7" s="32"/>
      <c r="BQ7" s="32"/>
      <c r="BR7" s="32"/>
      <c r="BS7" s="56"/>
      <c r="BT7" s="56"/>
      <c r="BU7" s="32"/>
      <c r="BV7" s="32" t="s">
        <v>484</v>
      </c>
      <c r="BW7" s="30"/>
      <c r="BX7" t="s">
        <v>430</v>
      </c>
      <c r="BY7" s="57" t="s">
        <v>500</v>
      </c>
    </row>
    <row r="8" spans="1:77" x14ac:dyDescent="0.15">
      <c r="A8" s="27">
        <v>3733</v>
      </c>
      <c r="B8" s="28">
        <v>42103</v>
      </c>
      <c r="C8" s="29" t="s">
        <v>478</v>
      </c>
      <c r="D8" s="30" t="s">
        <v>479</v>
      </c>
      <c r="E8" s="30"/>
      <c r="F8" s="30" t="s">
        <v>525</v>
      </c>
      <c r="G8" s="31">
        <v>42063</v>
      </c>
      <c r="H8" s="32" t="s">
        <v>485</v>
      </c>
      <c r="I8" s="32" t="s">
        <v>484</v>
      </c>
      <c r="J8" s="32"/>
      <c r="K8" s="30" t="s">
        <v>513</v>
      </c>
      <c r="L8" s="178" t="s">
        <v>514</v>
      </c>
      <c r="M8" s="180">
        <v>137.80000000000001</v>
      </c>
      <c r="N8" s="180">
        <v>24.23</v>
      </c>
      <c r="O8" s="30"/>
      <c r="P8" s="30"/>
      <c r="Q8" s="3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526</v>
      </c>
      <c r="AR8" s="32" t="s">
        <v>484</v>
      </c>
      <c r="AS8" s="32"/>
      <c r="AT8" s="32"/>
      <c r="AU8" s="32" t="s">
        <v>487</v>
      </c>
      <c r="AV8" s="32">
        <v>9.5</v>
      </c>
      <c r="AW8" s="32"/>
      <c r="AX8" s="32"/>
      <c r="AY8" s="32"/>
      <c r="AZ8" s="32" t="s">
        <v>488</v>
      </c>
      <c r="BA8" s="30"/>
      <c r="BB8" s="32">
        <v>0</v>
      </c>
      <c r="BC8" s="32">
        <v>0</v>
      </c>
      <c r="BD8" s="32">
        <v>12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484</v>
      </c>
      <c r="BN8" s="32"/>
      <c r="BO8" s="32" t="s">
        <v>484</v>
      </c>
      <c r="BP8" s="32"/>
      <c r="BQ8" s="32"/>
      <c r="BR8" s="32"/>
      <c r="BS8" s="56" t="s">
        <v>435</v>
      </c>
      <c r="BT8" s="56"/>
      <c r="BU8" s="32"/>
      <c r="BV8" s="32" t="s">
        <v>484</v>
      </c>
      <c r="BW8" s="178" t="s">
        <v>515</v>
      </c>
      <c r="BX8" t="s">
        <v>430</v>
      </c>
      <c r="BY8" s="110" t="s">
        <v>429</v>
      </c>
    </row>
    <row r="9" spans="1:77" x14ac:dyDescent="0.15">
      <c r="A9" s="27">
        <v>4117</v>
      </c>
      <c r="B9" s="28">
        <v>42103</v>
      </c>
      <c r="C9" s="29" t="s">
        <v>478</v>
      </c>
      <c r="D9" s="30" t="s">
        <v>479</v>
      </c>
      <c r="E9" s="30"/>
      <c r="F9" s="30" t="s">
        <v>525</v>
      </c>
      <c r="G9" s="58">
        <v>41881</v>
      </c>
      <c r="H9" s="32" t="s">
        <v>485</v>
      </c>
      <c r="I9" s="32" t="s">
        <v>484</v>
      </c>
      <c r="J9" s="32"/>
      <c r="K9" s="30" t="s">
        <v>499</v>
      </c>
      <c r="L9" s="30" t="s">
        <v>472</v>
      </c>
      <c r="M9" s="55">
        <v>99</v>
      </c>
      <c r="N9" s="30">
        <v>20.99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526</v>
      </c>
      <c r="AR9" s="32" t="s">
        <v>484</v>
      </c>
      <c r="AS9" s="32"/>
      <c r="AT9" s="32"/>
      <c r="AU9" s="32" t="s">
        <v>487</v>
      </c>
      <c r="AV9" s="32">
        <v>9</v>
      </c>
      <c r="AW9" s="32"/>
      <c r="AX9" s="32"/>
      <c r="AY9" s="32"/>
      <c r="AZ9" s="32" t="s">
        <v>488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484</v>
      </c>
      <c r="BN9" s="32"/>
      <c r="BO9" s="32" t="s">
        <v>484</v>
      </c>
      <c r="BP9" s="32">
        <v>300</v>
      </c>
      <c r="BQ9" s="32"/>
      <c r="BR9" s="177">
        <v>42184</v>
      </c>
      <c r="BS9" s="56"/>
      <c r="BT9" s="56"/>
      <c r="BU9" s="56"/>
      <c r="BV9" s="32" t="s">
        <v>484</v>
      </c>
      <c r="BW9" s="178"/>
      <c r="BX9" t="s">
        <v>430</v>
      </c>
      <c r="BY9" s="57" t="s">
        <v>500</v>
      </c>
    </row>
    <row r="10" spans="1:77" x14ac:dyDescent="0.15">
      <c r="A10" s="27">
        <v>2543</v>
      </c>
      <c r="B10" s="28">
        <v>42103</v>
      </c>
      <c r="C10" s="29" t="s">
        <v>478</v>
      </c>
      <c r="D10" s="30" t="s">
        <v>479</v>
      </c>
      <c r="E10" s="30"/>
      <c r="F10" s="30" t="s">
        <v>525</v>
      </c>
      <c r="G10" s="31">
        <v>41943</v>
      </c>
      <c r="H10" s="32" t="s">
        <v>485</v>
      </c>
      <c r="I10" s="32" t="s">
        <v>484</v>
      </c>
      <c r="J10" s="32"/>
      <c r="K10" s="30" t="s">
        <v>518</v>
      </c>
      <c r="L10" s="30" t="s">
        <v>519</v>
      </c>
      <c r="M10" s="200">
        <v>136.19999999999999</v>
      </c>
      <c r="N10" s="55">
        <v>25.2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526</v>
      </c>
      <c r="AR10" s="32" t="s">
        <v>484</v>
      </c>
      <c r="AS10" s="32"/>
      <c r="AT10" s="32"/>
      <c r="AU10" s="32" t="s">
        <v>487</v>
      </c>
      <c r="AV10" s="32">
        <v>17</v>
      </c>
      <c r="AW10" s="32"/>
      <c r="AX10" s="32"/>
      <c r="AY10" s="32"/>
      <c r="AZ10" s="32" t="s">
        <v>488</v>
      </c>
      <c r="BA10" s="30"/>
      <c r="BB10" s="32">
        <v>0</v>
      </c>
      <c r="BC10" s="32">
        <v>0</v>
      </c>
      <c r="BD10" s="32">
        <v>10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484</v>
      </c>
      <c r="BN10" s="32"/>
      <c r="BO10" s="32" t="s">
        <v>484</v>
      </c>
      <c r="BP10" s="32"/>
      <c r="BQ10" s="32"/>
      <c r="BR10" s="32"/>
      <c r="BS10" s="56"/>
      <c r="BT10" s="56"/>
      <c r="BU10" s="56"/>
      <c r="BV10" s="32" t="s">
        <v>484</v>
      </c>
      <c r="BW10" s="178" t="s">
        <v>520</v>
      </c>
      <c r="BX10" s="111" t="s">
        <v>430</v>
      </c>
      <c r="BY10" s="110" t="s">
        <v>429</v>
      </c>
    </row>
    <row r="11" spans="1:77" x14ac:dyDescent="0.15">
      <c r="A11" s="27">
        <v>2240</v>
      </c>
      <c r="B11" s="28">
        <v>42103</v>
      </c>
      <c r="C11" s="29" t="s">
        <v>478</v>
      </c>
      <c r="D11" s="30" t="s">
        <v>479</v>
      </c>
      <c r="E11" s="30"/>
      <c r="F11" s="30" t="s">
        <v>525</v>
      </c>
      <c r="G11" s="58">
        <v>41921</v>
      </c>
      <c r="H11" s="32" t="s">
        <v>485</v>
      </c>
      <c r="I11" s="32" t="s">
        <v>484</v>
      </c>
      <c r="J11" s="32"/>
      <c r="K11" s="30" t="s">
        <v>521</v>
      </c>
      <c r="L11" s="30" t="s">
        <v>522</v>
      </c>
      <c r="M11" s="30">
        <v>128.88999999999999</v>
      </c>
      <c r="N11" s="30">
        <v>25.26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526</v>
      </c>
      <c r="AR11" s="32" t="s">
        <v>484</v>
      </c>
      <c r="AS11" s="32"/>
      <c r="AT11" s="32"/>
      <c r="AU11" s="32" t="s">
        <v>487</v>
      </c>
      <c r="AV11" s="32">
        <v>10</v>
      </c>
      <c r="AW11" s="32"/>
      <c r="AX11" s="32"/>
      <c r="AY11" s="32"/>
      <c r="AZ11" s="32" t="s">
        <v>484</v>
      </c>
      <c r="BA11" s="30"/>
      <c r="BB11" s="32">
        <v>0</v>
      </c>
      <c r="BC11" s="32">
        <v>10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484</v>
      </c>
      <c r="BN11" s="32">
        <v>24</v>
      </c>
      <c r="BO11" s="32" t="s">
        <v>484</v>
      </c>
      <c r="BP11" s="32"/>
      <c r="BQ11" s="32"/>
      <c r="BR11" s="32"/>
      <c r="BS11" s="56" t="s">
        <v>523</v>
      </c>
      <c r="BT11" s="56" t="s">
        <v>524</v>
      </c>
      <c r="BU11" s="32">
        <v>50</v>
      </c>
      <c r="BV11" s="32" t="s">
        <v>484</v>
      </c>
      <c r="BW11" s="30"/>
      <c r="BX11" t="s">
        <v>430</v>
      </c>
      <c r="BY11" s="110" t="s">
        <v>429</v>
      </c>
    </row>
    <row r="12" spans="1:77" x14ac:dyDescent="0.15">
      <c r="A12" s="27">
        <v>4560</v>
      </c>
      <c r="B12" s="28">
        <v>42103</v>
      </c>
      <c r="C12" s="29" t="s">
        <v>478</v>
      </c>
      <c r="D12" s="30" t="s">
        <v>479</v>
      </c>
      <c r="E12" s="30"/>
      <c r="F12" s="30" t="s">
        <v>525</v>
      </c>
      <c r="G12" s="58">
        <v>42073</v>
      </c>
      <c r="H12" s="32" t="s">
        <v>484</v>
      </c>
      <c r="I12" s="32" t="s">
        <v>490</v>
      </c>
      <c r="J12" s="32"/>
      <c r="K12" s="30" t="s">
        <v>491</v>
      </c>
      <c r="L12" s="30" t="s">
        <v>492</v>
      </c>
      <c r="M12" s="30">
        <v>129</v>
      </c>
      <c r="N12" s="30">
        <v>26.94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526</v>
      </c>
      <c r="AR12" s="32" t="s">
        <v>484</v>
      </c>
      <c r="AS12" s="32"/>
      <c r="AT12" s="32"/>
      <c r="AU12" s="32"/>
      <c r="AV12" s="32"/>
      <c r="AW12" s="32"/>
      <c r="AX12" s="32"/>
      <c r="AY12" s="32"/>
      <c r="AZ12" s="32" t="s">
        <v>484</v>
      </c>
      <c r="BA12" s="30"/>
      <c r="BB12" s="32">
        <v>0</v>
      </c>
      <c r="BC12" s="32">
        <v>20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484</v>
      </c>
      <c r="BN12" s="32">
        <v>12</v>
      </c>
      <c r="BO12" s="32" t="s">
        <v>484</v>
      </c>
      <c r="BP12" s="32"/>
      <c r="BQ12" s="32"/>
      <c r="BR12" s="32"/>
      <c r="BS12" s="30"/>
      <c r="BT12" s="30"/>
      <c r="BU12" s="32"/>
      <c r="BV12" s="32" t="s">
        <v>484</v>
      </c>
      <c r="BW12" s="178" t="s">
        <v>454</v>
      </c>
      <c r="BX12" s="111" t="s">
        <v>430</v>
      </c>
      <c r="BY12" s="110" t="s">
        <v>429</v>
      </c>
    </row>
    <row r="13" spans="1:77" x14ac:dyDescent="0.15">
      <c r="A13" s="27">
        <v>4850</v>
      </c>
      <c r="B13" s="28">
        <v>42103</v>
      </c>
      <c r="C13" s="29" t="s">
        <v>478</v>
      </c>
      <c r="D13" s="30" t="s">
        <v>479</v>
      </c>
      <c r="E13" s="30"/>
      <c r="F13" s="30" t="s">
        <v>525</v>
      </c>
      <c r="G13" s="28">
        <v>42089</v>
      </c>
      <c r="H13" s="32" t="s">
        <v>387</v>
      </c>
      <c r="I13" s="32" t="s">
        <v>390</v>
      </c>
      <c r="J13" s="32"/>
      <c r="K13" s="30" t="s">
        <v>516</v>
      </c>
      <c r="L13" s="178" t="s">
        <v>517</v>
      </c>
      <c r="M13" s="55">
        <v>129</v>
      </c>
      <c r="N13" s="198">
        <v>21.524999999999999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526</v>
      </c>
      <c r="AR13" s="32" t="s">
        <v>484</v>
      </c>
      <c r="AS13" s="32"/>
      <c r="AT13" s="32"/>
      <c r="AU13" s="32" t="s">
        <v>444</v>
      </c>
      <c r="AV13" s="32">
        <v>8</v>
      </c>
      <c r="AW13" s="32"/>
      <c r="AX13" s="32"/>
      <c r="AY13" s="32"/>
      <c r="AZ13" s="32" t="s">
        <v>488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 t="s">
        <v>390</v>
      </c>
      <c r="BN13" s="32">
        <v>24</v>
      </c>
      <c r="BO13" s="32" t="s">
        <v>484</v>
      </c>
      <c r="BP13" s="32"/>
      <c r="BQ13" s="32"/>
      <c r="BR13" s="32"/>
      <c r="BS13" s="56"/>
      <c r="BT13" s="56"/>
      <c r="BU13" s="56"/>
      <c r="BV13" s="32" t="s">
        <v>484</v>
      </c>
      <c r="BW13" s="30"/>
      <c r="BX13" t="s">
        <v>430</v>
      </c>
      <c r="BY13" s="110" t="s">
        <v>432</v>
      </c>
    </row>
    <row r="14" spans="1:77" x14ac:dyDescent="0.15">
      <c r="A14" s="27">
        <v>3022</v>
      </c>
      <c r="B14" s="28">
        <v>42103</v>
      </c>
      <c r="C14" s="29" t="s">
        <v>478</v>
      </c>
      <c r="D14" s="30" t="s">
        <v>479</v>
      </c>
      <c r="E14" s="30"/>
      <c r="F14" s="30" t="s">
        <v>525</v>
      </c>
      <c r="G14" s="31">
        <v>41820</v>
      </c>
      <c r="H14" s="32" t="s">
        <v>387</v>
      </c>
      <c r="I14" s="32" t="s">
        <v>390</v>
      </c>
      <c r="J14" s="32"/>
      <c r="K14" s="30" t="s">
        <v>481</v>
      </c>
      <c r="L14" s="30" t="s">
        <v>482</v>
      </c>
      <c r="M14" s="199">
        <v>114</v>
      </c>
      <c r="N14" s="199">
        <v>27.1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526</v>
      </c>
      <c r="AR14" s="32" t="s">
        <v>484</v>
      </c>
      <c r="AS14" s="32"/>
      <c r="AT14" s="32"/>
      <c r="AU14" s="32" t="s">
        <v>444</v>
      </c>
      <c r="AV14" s="32">
        <v>6</v>
      </c>
      <c r="AW14" s="32"/>
      <c r="AX14" s="32"/>
      <c r="AY14" s="32"/>
      <c r="AZ14" s="32" t="s">
        <v>390</v>
      </c>
      <c r="BA14" s="30"/>
      <c r="BB14" s="32">
        <v>0</v>
      </c>
      <c r="BC14" s="32">
        <v>0</v>
      </c>
      <c r="BD14" s="32">
        <v>0</v>
      </c>
      <c r="BE14" s="32">
        <v>15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/>
      <c r="BN14" s="32"/>
      <c r="BO14" s="32" t="s">
        <v>484</v>
      </c>
      <c r="BP14" s="32"/>
      <c r="BQ14" s="32"/>
      <c r="BR14" s="32"/>
      <c r="BS14" s="30"/>
      <c r="BT14" s="56"/>
      <c r="BU14" s="32"/>
      <c r="BV14" s="32" t="s">
        <v>484</v>
      </c>
      <c r="BW14" s="56" t="s">
        <v>475</v>
      </c>
      <c r="BX14" s="57" t="s">
        <v>430</v>
      </c>
      <c r="BY14" s="110" t="s">
        <v>429</v>
      </c>
    </row>
    <row r="15" spans="1:77" x14ac:dyDescent="0.15">
      <c r="A15" s="27">
        <v>5096</v>
      </c>
      <c r="B15" s="28">
        <v>42104</v>
      </c>
      <c r="C15" s="29" t="s">
        <v>478</v>
      </c>
      <c r="D15" s="30" t="s">
        <v>479</v>
      </c>
      <c r="E15" s="30"/>
      <c r="F15" s="30" t="s">
        <v>525</v>
      </c>
      <c r="G15" s="31">
        <v>42083</v>
      </c>
      <c r="H15" s="112" t="s">
        <v>390</v>
      </c>
      <c r="I15" s="112" t="s">
        <v>507</v>
      </c>
      <c r="J15" s="32"/>
      <c r="K15" s="178" t="s">
        <v>508</v>
      </c>
      <c r="L15" s="178" t="s">
        <v>509</v>
      </c>
      <c r="M15" s="30">
        <v>100.57</v>
      </c>
      <c r="N15" s="30">
        <v>19.95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526</v>
      </c>
      <c r="AR15" s="32" t="s">
        <v>484</v>
      </c>
      <c r="AS15" s="32"/>
      <c r="AT15" s="32"/>
      <c r="AU15" s="32"/>
      <c r="AV15" s="32"/>
      <c r="AW15" s="32"/>
      <c r="AX15" s="32"/>
      <c r="AY15" s="32"/>
      <c r="AZ15" s="32" t="s">
        <v>484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/>
      <c r="BN15" s="32"/>
      <c r="BO15" s="32" t="s">
        <v>510</v>
      </c>
      <c r="BP15" s="32">
        <v>71.819999999999993</v>
      </c>
      <c r="BQ15" s="32"/>
      <c r="BR15" s="32"/>
      <c r="BS15" s="56"/>
      <c r="BT15" s="56"/>
      <c r="BU15" s="32"/>
      <c r="BV15" s="32" t="s">
        <v>510</v>
      </c>
      <c r="BW15" s="178" t="s">
        <v>511</v>
      </c>
      <c r="BX15" s="111" t="s">
        <v>430</v>
      </c>
      <c r="BY15" s="110" t="s">
        <v>469</v>
      </c>
    </row>
    <row r="16" spans="1:77" x14ac:dyDescent="0.15">
      <c r="A16" s="27">
        <v>4016</v>
      </c>
      <c r="B16" s="28">
        <v>42103</v>
      </c>
      <c r="C16" s="29" t="s">
        <v>478</v>
      </c>
      <c r="D16" s="30" t="s">
        <v>479</v>
      </c>
      <c r="E16" s="30"/>
      <c r="F16" s="30" t="s">
        <v>525</v>
      </c>
      <c r="G16" s="31">
        <v>41881</v>
      </c>
      <c r="H16" s="32" t="s">
        <v>485</v>
      </c>
      <c r="I16" s="32" t="s">
        <v>484</v>
      </c>
      <c r="J16" s="32"/>
      <c r="K16" s="30" t="s">
        <v>503</v>
      </c>
      <c r="L16" s="30" t="s">
        <v>476</v>
      </c>
      <c r="M16" s="55">
        <v>130</v>
      </c>
      <c r="N16" s="55">
        <v>24</v>
      </c>
      <c r="O16" s="30" t="s">
        <v>453</v>
      </c>
      <c r="P16" s="30">
        <v>2500</v>
      </c>
      <c r="Q16" s="30">
        <v>22.5</v>
      </c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526</v>
      </c>
      <c r="AR16" s="32" t="s">
        <v>484</v>
      </c>
      <c r="AS16" s="32"/>
      <c r="AT16" s="32"/>
      <c r="AU16" s="32" t="s">
        <v>487</v>
      </c>
      <c r="AV16" s="32">
        <v>10</v>
      </c>
      <c r="AW16" s="32"/>
      <c r="AX16" s="32"/>
      <c r="AY16" s="32"/>
      <c r="AZ16" s="32" t="s">
        <v>488</v>
      </c>
      <c r="BA16" s="30"/>
      <c r="BB16" s="32">
        <v>0</v>
      </c>
      <c r="BC16" s="32">
        <v>0</v>
      </c>
      <c r="BD16" s="32">
        <v>7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24</v>
      </c>
      <c r="BM16" s="32" t="s">
        <v>390</v>
      </c>
      <c r="BN16" s="32"/>
      <c r="BO16" s="32" t="s">
        <v>484</v>
      </c>
      <c r="BP16" s="32"/>
      <c r="BQ16" s="32"/>
      <c r="BR16" s="32"/>
      <c r="BS16" s="30"/>
      <c r="BT16" s="56"/>
      <c r="BU16" s="32"/>
      <c r="BV16" s="32" t="s">
        <v>484</v>
      </c>
      <c r="BW16" s="30"/>
      <c r="BX16" t="s">
        <v>430</v>
      </c>
      <c r="BY16" s="57" t="s">
        <v>429</v>
      </c>
    </row>
    <row r="17" spans="1:104" x14ac:dyDescent="0.15">
      <c r="A17" s="27">
        <v>4758</v>
      </c>
      <c r="B17" s="28">
        <v>42103</v>
      </c>
      <c r="C17" s="29" t="s">
        <v>478</v>
      </c>
      <c r="D17" s="30" t="s">
        <v>479</v>
      </c>
      <c r="E17" s="30"/>
      <c r="F17" s="30" t="s">
        <v>525</v>
      </c>
      <c r="G17" s="31">
        <v>42020</v>
      </c>
      <c r="H17" s="32" t="s">
        <v>387</v>
      </c>
      <c r="I17" s="32" t="s">
        <v>390</v>
      </c>
      <c r="J17" s="32"/>
      <c r="K17" s="30" t="s">
        <v>456</v>
      </c>
      <c r="L17" s="30" t="s">
        <v>493</v>
      </c>
      <c r="M17" s="55">
        <v>128.61000000000001</v>
      </c>
      <c r="N17" s="55">
        <v>24.64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526</v>
      </c>
      <c r="AR17" s="32" t="s">
        <v>484</v>
      </c>
      <c r="AS17" s="32"/>
      <c r="AT17" s="32"/>
      <c r="AU17" s="32" t="s">
        <v>444</v>
      </c>
      <c r="AV17" s="32">
        <v>10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484</v>
      </c>
      <c r="BN17" s="32"/>
      <c r="BO17" s="32" t="s">
        <v>484</v>
      </c>
      <c r="BP17" s="32"/>
      <c r="BQ17" s="32"/>
      <c r="BR17" s="32"/>
      <c r="BS17" s="30"/>
      <c r="BT17" s="56"/>
      <c r="BU17" s="32"/>
      <c r="BV17" s="32" t="s">
        <v>484</v>
      </c>
      <c r="BW17" s="30" t="s">
        <v>454</v>
      </c>
      <c r="BX17" t="s">
        <v>430</v>
      </c>
      <c r="BY17" s="110" t="s">
        <v>429</v>
      </c>
    </row>
    <row r="18" spans="1:104" x14ac:dyDescent="0.15">
      <c r="A18" s="27">
        <v>73</v>
      </c>
      <c r="B18" s="28">
        <v>42103</v>
      </c>
      <c r="C18" s="29" t="s">
        <v>478</v>
      </c>
      <c r="D18" s="30" t="s">
        <v>479</v>
      </c>
      <c r="E18" s="30"/>
      <c r="F18" s="30" t="s">
        <v>480</v>
      </c>
      <c r="G18" s="31">
        <v>42063</v>
      </c>
      <c r="H18" s="32" t="s">
        <v>485</v>
      </c>
      <c r="I18" s="32" t="s">
        <v>484</v>
      </c>
      <c r="J18" s="32"/>
      <c r="K18" s="30" t="s">
        <v>486</v>
      </c>
      <c r="L18" s="30" t="s">
        <v>489</v>
      </c>
      <c r="M18" s="55">
        <v>136</v>
      </c>
      <c r="N18" s="55">
        <v>27.8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16.8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483</v>
      </c>
      <c r="AR18" s="32" t="s">
        <v>484</v>
      </c>
      <c r="AS18" s="32"/>
      <c r="AT18" s="32"/>
      <c r="AU18" s="32" t="s">
        <v>487</v>
      </c>
      <c r="AV18" s="32">
        <v>10.6</v>
      </c>
      <c r="AW18" s="32"/>
      <c r="AX18" s="32"/>
      <c r="AY18" s="32"/>
      <c r="AZ18" s="32" t="s">
        <v>488</v>
      </c>
      <c r="BA18" s="30"/>
      <c r="BB18" s="32">
        <v>0</v>
      </c>
      <c r="BC18" s="32">
        <v>18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/>
      <c r="BM18" s="32" t="s">
        <v>484</v>
      </c>
      <c r="BN18" s="32">
        <v>24</v>
      </c>
      <c r="BO18" s="32" t="s">
        <v>484</v>
      </c>
      <c r="BP18" s="32"/>
      <c r="BQ18" s="32"/>
      <c r="BR18" s="32"/>
      <c r="BS18" s="56"/>
      <c r="BT18" s="56"/>
      <c r="BU18" s="56"/>
      <c r="BV18" s="32" t="s">
        <v>484</v>
      </c>
      <c r="BW18" s="30"/>
      <c r="BX18" s="111" t="s">
        <v>430</v>
      </c>
      <c r="BY18" s="110" t="s">
        <v>429</v>
      </c>
    </row>
    <row r="19" spans="1:104" x14ac:dyDescent="0.15">
      <c r="A19" s="27">
        <v>4403</v>
      </c>
      <c r="B19" s="28">
        <v>42103</v>
      </c>
      <c r="C19" s="195" t="s">
        <v>478</v>
      </c>
      <c r="D19" s="30" t="s">
        <v>479</v>
      </c>
      <c r="E19" s="196"/>
      <c r="F19" s="196" t="s">
        <v>480</v>
      </c>
      <c r="G19" s="31">
        <v>41975</v>
      </c>
      <c r="H19" s="197" t="s">
        <v>387</v>
      </c>
      <c r="I19" s="197" t="s">
        <v>390</v>
      </c>
      <c r="J19" s="197"/>
      <c r="K19" s="196" t="s">
        <v>494</v>
      </c>
      <c r="L19" s="178" t="s">
        <v>495</v>
      </c>
      <c r="M19" s="196">
        <v>146.9</v>
      </c>
      <c r="N19" s="196">
        <v>27.37</v>
      </c>
      <c r="O19" s="196"/>
      <c r="P19" s="196"/>
      <c r="Q19" s="196"/>
      <c r="R19" s="196"/>
      <c r="S19" s="30"/>
      <c r="T19" s="30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>
        <v>23</v>
      </c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 t="s">
        <v>483</v>
      </c>
      <c r="AR19" s="197" t="s">
        <v>484</v>
      </c>
      <c r="AS19" s="197"/>
      <c r="AT19" s="197"/>
      <c r="AU19" s="197" t="s">
        <v>444</v>
      </c>
      <c r="AV19" s="197">
        <v>10</v>
      </c>
      <c r="AW19" s="197"/>
      <c r="AX19" s="197"/>
      <c r="AY19" s="197"/>
      <c r="AZ19" s="32" t="s">
        <v>484</v>
      </c>
      <c r="BA19" s="30"/>
      <c r="BB19" s="32">
        <v>0</v>
      </c>
      <c r="BC19" s="32">
        <v>0</v>
      </c>
      <c r="BD19" s="32">
        <v>5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32" t="s">
        <v>484</v>
      </c>
      <c r="BN19" s="32"/>
      <c r="BO19" s="32" t="s">
        <v>484</v>
      </c>
      <c r="BP19" s="32"/>
      <c r="BQ19" s="32"/>
      <c r="BR19" s="32"/>
      <c r="BS19" s="30"/>
      <c r="BT19" s="30"/>
      <c r="BU19" s="32"/>
      <c r="BV19" s="32" t="s">
        <v>484</v>
      </c>
      <c r="BW19" s="30" t="s">
        <v>496</v>
      </c>
      <c r="BX19" s="111" t="s">
        <v>430</v>
      </c>
      <c r="BY19" s="57" t="s">
        <v>429</v>
      </c>
    </row>
    <row r="20" spans="1:104" x14ac:dyDescent="0.15">
      <c r="A20" s="27">
        <v>2225</v>
      </c>
      <c r="B20" s="28">
        <v>42103</v>
      </c>
      <c r="C20" s="29" t="s">
        <v>478</v>
      </c>
      <c r="D20" s="30" t="s">
        <v>479</v>
      </c>
      <c r="E20" s="30"/>
      <c r="F20" s="30" t="s">
        <v>480</v>
      </c>
      <c r="G20" s="31">
        <v>41851</v>
      </c>
      <c r="H20" s="32" t="s">
        <v>387</v>
      </c>
      <c r="I20" s="32" t="s">
        <v>390</v>
      </c>
      <c r="J20" s="32"/>
      <c r="K20" s="30" t="s">
        <v>497</v>
      </c>
      <c r="L20" s="30" t="s">
        <v>498</v>
      </c>
      <c r="M20" s="196">
        <v>163.47999999999999</v>
      </c>
      <c r="N20" s="196">
        <v>25.95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14.47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483</v>
      </c>
      <c r="AR20" s="32" t="s">
        <v>484</v>
      </c>
      <c r="AS20" s="32"/>
      <c r="AT20" s="32"/>
      <c r="AU20" s="32" t="s">
        <v>444</v>
      </c>
      <c r="AV20" s="32">
        <v>12</v>
      </c>
      <c r="AW20" s="32"/>
      <c r="AX20" s="32"/>
      <c r="AY20" s="32"/>
      <c r="AZ20" s="32" t="s">
        <v>488</v>
      </c>
      <c r="BA20" s="30"/>
      <c r="BB20" s="32">
        <v>0</v>
      </c>
      <c r="BC20" s="32">
        <v>0</v>
      </c>
      <c r="BD20" s="32">
        <v>7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32" t="s">
        <v>484</v>
      </c>
      <c r="BN20" s="32"/>
      <c r="BO20" s="32" t="s">
        <v>484</v>
      </c>
      <c r="BP20" s="32"/>
      <c r="BQ20" s="32"/>
      <c r="BR20" s="32"/>
      <c r="BS20" s="30"/>
      <c r="BT20" s="30"/>
      <c r="BU20" s="32"/>
      <c r="BV20" s="32" t="s">
        <v>484</v>
      </c>
      <c r="BW20" s="30"/>
      <c r="BX20" s="111" t="s">
        <v>430</v>
      </c>
      <c r="BY20" s="57" t="s">
        <v>429</v>
      </c>
    </row>
    <row r="21" spans="1:104" x14ac:dyDescent="0.15">
      <c r="A21" s="27">
        <v>555</v>
      </c>
      <c r="B21" s="28">
        <v>42103</v>
      </c>
      <c r="C21" s="29" t="s">
        <v>478</v>
      </c>
      <c r="D21" s="30" t="s">
        <v>479</v>
      </c>
      <c r="E21" s="30"/>
      <c r="F21" s="30" t="s">
        <v>480</v>
      </c>
      <c r="G21" s="31">
        <v>42069</v>
      </c>
      <c r="H21" s="32" t="s">
        <v>485</v>
      </c>
      <c r="I21" s="32" t="s">
        <v>484</v>
      </c>
      <c r="J21" s="32"/>
      <c r="K21" s="30" t="s">
        <v>501</v>
      </c>
      <c r="L21" s="30" t="s">
        <v>502</v>
      </c>
      <c r="M21" s="30">
        <v>123</v>
      </c>
      <c r="N21" s="30">
        <v>26.2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16.100000000000001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 t="s">
        <v>483</v>
      </c>
      <c r="AR21" s="32" t="s">
        <v>484</v>
      </c>
      <c r="AS21" s="32"/>
      <c r="AT21" s="32"/>
      <c r="AU21" s="32" t="s">
        <v>487</v>
      </c>
      <c r="AV21" s="32">
        <v>16.100000000000001</v>
      </c>
      <c r="AW21" s="32"/>
      <c r="AX21" s="32"/>
      <c r="AY21" s="32"/>
      <c r="AZ21" s="32" t="s">
        <v>488</v>
      </c>
      <c r="BA21" s="30"/>
      <c r="BB21" s="32">
        <v>0</v>
      </c>
      <c r="BC21" s="32">
        <v>17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32" t="s">
        <v>484</v>
      </c>
      <c r="BN21" s="32">
        <v>24</v>
      </c>
      <c r="BO21" s="32" t="s">
        <v>484</v>
      </c>
      <c r="BP21" s="32"/>
      <c r="BQ21" s="32"/>
      <c r="BR21" s="32"/>
      <c r="BS21" s="30"/>
      <c r="BT21" s="30"/>
      <c r="BU21" s="32"/>
      <c r="BV21" s="32" t="s">
        <v>484</v>
      </c>
      <c r="BW21" s="30"/>
      <c r="BX21" s="111" t="s">
        <v>430</v>
      </c>
      <c r="BY21" s="110" t="s">
        <v>429</v>
      </c>
    </row>
    <row r="22" spans="1:104" s="179" customFormat="1" x14ac:dyDescent="0.15">
      <c r="A22" s="27">
        <v>1138</v>
      </c>
      <c r="B22" s="28">
        <v>42103</v>
      </c>
      <c r="C22" s="29" t="s">
        <v>478</v>
      </c>
      <c r="D22" s="30" t="s">
        <v>479</v>
      </c>
      <c r="E22" s="30"/>
      <c r="F22" s="30" t="s">
        <v>480</v>
      </c>
      <c r="G22" s="31">
        <v>42010</v>
      </c>
      <c r="H22" s="32" t="s">
        <v>485</v>
      </c>
      <c r="I22" s="32" t="s">
        <v>484</v>
      </c>
      <c r="J22" s="32"/>
      <c r="K22" s="30" t="s">
        <v>504</v>
      </c>
      <c r="L22" s="30" t="s">
        <v>505</v>
      </c>
      <c r="M22" s="30">
        <v>130.87</v>
      </c>
      <c r="N22" s="30">
        <v>26.52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15.58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483</v>
      </c>
      <c r="AR22" s="32" t="s">
        <v>484</v>
      </c>
      <c r="AS22" s="32"/>
      <c r="AT22" s="32"/>
      <c r="AU22" s="32"/>
      <c r="AV22" s="32"/>
      <c r="AW22" s="32"/>
      <c r="AX22" s="32"/>
      <c r="AY22" s="32"/>
      <c r="AZ22" s="32" t="s">
        <v>488</v>
      </c>
      <c r="BA22" s="30"/>
      <c r="BB22" s="32">
        <v>0</v>
      </c>
      <c r="BC22" s="32">
        <v>15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12</v>
      </c>
      <c r="BM22" s="32" t="s">
        <v>485</v>
      </c>
      <c r="BN22" s="32"/>
      <c r="BO22" s="32" t="s">
        <v>484</v>
      </c>
      <c r="BP22" s="32"/>
      <c r="BQ22" s="32"/>
      <c r="BR22" s="32"/>
      <c r="BS22" s="30"/>
      <c r="BT22" s="30"/>
      <c r="BU22" s="32"/>
      <c r="BV22" s="32" t="s">
        <v>484</v>
      </c>
      <c r="BW22" s="56" t="s">
        <v>506</v>
      </c>
      <c r="BX22" s="111" t="s">
        <v>430</v>
      </c>
      <c r="BY22" s="57" t="s">
        <v>429</v>
      </c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</row>
    <row r="23" spans="1:104" s="179" customFormat="1" x14ac:dyDescent="0.15">
      <c r="A23" s="27">
        <v>3818</v>
      </c>
      <c r="B23" s="28">
        <v>42103</v>
      </c>
      <c r="C23" s="29" t="s">
        <v>478</v>
      </c>
      <c r="D23" s="30" t="s">
        <v>479</v>
      </c>
      <c r="E23" s="30"/>
      <c r="F23" s="30" t="s">
        <v>480</v>
      </c>
      <c r="G23" s="31">
        <v>42063</v>
      </c>
      <c r="H23" s="32" t="s">
        <v>485</v>
      </c>
      <c r="I23" s="32" t="s">
        <v>484</v>
      </c>
      <c r="J23" s="32"/>
      <c r="K23" s="30" t="s">
        <v>512</v>
      </c>
      <c r="L23" s="30" t="s">
        <v>452</v>
      </c>
      <c r="M23" s="30">
        <v>136</v>
      </c>
      <c r="N23" s="30">
        <v>27.8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16.8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483</v>
      </c>
      <c r="AR23" s="32" t="s">
        <v>484</v>
      </c>
      <c r="AS23" s="32"/>
      <c r="AT23" s="32"/>
      <c r="AU23" s="32" t="s">
        <v>487</v>
      </c>
      <c r="AV23" s="32">
        <v>10.6</v>
      </c>
      <c r="AW23" s="32"/>
      <c r="AX23" s="32"/>
      <c r="AY23" s="32"/>
      <c r="AZ23" s="32" t="s">
        <v>488</v>
      </c>
      <c r="BA23" s="30"/>
      <c r="BB23" s="32">
        <v>0</v>
      </c>
      <c r="BC23" s="32">
        <v>13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32" t="s">
        <v>484</v>
      </c>
      <c r="BN23" s="32">
        <v>24</v>
      </c>
      <c r="BO23" s="32" t="s">
        <v>484</v>
      </c>
      <c r="BP23" s="32"/>
      <c r="BQ23" s="32"/>
      <c r="BR23" s="32"/>
      <c r="BS23" s="56"/>
      <c r="BT23" s="56"/>
      <c r="BU23" s="32"/>
      <c r="BV23" s="32" t="s">
        <v>484</v>
      </c>
      <c r="BW23" s="30"/>
      <c r="BX23" t="s">
        <v>430</v>
      </c>
      <c r="BY23" s="57" t="s">
        <v>500</v>
      </c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</row>
    <row r="24" spans="1:104" s="179" customFormat="1" x14ac:dyDescent="0.15">
      <c r="A24" s="27">
        <v>3731</v>
      </c>
      <c r="B24" s="28">
        <v>42103</v>
      </c>
      <c r="C24" s="29" t="s">
        <v>478</v>
      </c>
      <c r="D24" s="30" t="s">
        <v>479</v>
      </c>
      <c r="E24" s="30"/>
      <c r="F24" s="30" t="s">
        <v>480</v>
      </c>
      <c r="G24" s="31">
        <v>42063</v>
      </c>
      <c r="H24" s="32" t="s">
        <v>485</v>
      </c>
      <c r="I24" s="32" t="s">
        <v>484</v>
      </c>
      <c r="J24" s="32"/>
      <c r="K24" s="30" t="s">
        <v>513</v>
      </c>
      <c r="L24" s="178" t="s">
        <v>514</v>
      </c>
      <c r="M24" s="180">
        <v>141.20000000000002</v>
      </c>
      <c r="N24" s="180">
        <v>24.23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18.87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483</v>
      </c>
      <c r="AR24" s="32" t="s">
        <v>484</v>
      </c>
      <c r="AS24" s="32"/>
      <c r="AT24" s="32"/>
      <c r="AU24" s="32" t="s">
        <v>487</v>
      </c>
      <c r="AV24" s="32">
        <v>9.5</v>
      </c>
      <c r="AW24" s="32"/>
      <c r="AX24" s="32"/>
      <c r="AY24" s="32"/>
      <c r="AZ24" s="32" t="s">
        <v>488</v>
      </c>
      <c r="BA24" s="30"/>
      <c r="BB24" s="32">
        <v>0</v>
      </c>
      <c r="BC24" s="32">
        <v>0</v>
      </c>
      <c r="BD24" s="32">
        <v>12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32" t="s">
        <v>484</v>
      </c>
      <c r="BN24" s="32"/>
      <c r="BO24" s="32" t="s">
        <v>484</v>
      </c>
      <c r="BP24" s="32"/>
      <c r="BQ24" s="32"/>
      <c r="BR24" s="32"/>
      <c r="BS24" s="56" t="s">
        <v>435</v>
      </c>
      <c r="BT24" s="56"/>
      <c r="BU24" s="32"/>
      <c r="BV24" s="32" t="s">
        <v>484</v>
      </c>
      <c r="BW24" s="178" t="s">
        <v>515</v>
      </c>
      <c r="BX24" t="s">
        <v>430</v>
      </c>
      <c r="BY24" s="110" t="s">
        <v>429</v>
      </c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</row>
    <row r="25" spans="1:104" s="179" customFormat="1" x14ac:dyDescent="0.15">
      <c r="A25" s="27">
        <v>4115</v>
      </c>
      <c r="B25" s="28">
        <v>42103</v>
      </c>
      <c r="C25" s="29" t="s">
        <v>478</v>
      </c>
      <c r="D25" s="30" t="s">
        <v>479</v>
      </c>
      <c r="E25" s="30"/>
      <c r="F25" s="30" t="s">
        <v>480</v>
      </c>
      <c r="G25" s="58">
        <v>41881</v>
      </c>
      <c r="H25" s="32" t="s">
        <v>485</v>
      </c>
      <c r="I25" s="32" t="s">
        <v>484</v>
      </c>
      <c r="J25" s="32"/>
      <c r="K25" s="30" t="s">
        <v>499</v>
      </c>
      <c r="L25" s="30" t="s">
        <v>472</v>
      </c>
      <c r="M25" s="55">
        <v>99</v>
      </c>
      <c r="N25" s="30">
        <v>20.99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17.989999999999998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483</v>
      </c>
      <c r="AR25" s="32" t="s">
        <v>484</v>
      </c>
      <c r="AS25" s="32"/>
      <c r="AT25" s="32"/>
      <c r="AU25" s="32" t="s">
        <v>487</v>
      </c>
      <c r="AV25" s="32">
        <v>9</v>
      </c>
      <c r="AW25" s="32"/>
      <c r="AX25" s="32"/>
      <c r="AY25" s="32"/>
      <c r="AZ25" s="32" t="s">
        <v>488</v>
      </c>
      <c r="BA25" s="30"/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32" t="s">
        <v>484</v>
      </c>
      <c r="BN25" s="32"/>
      <c r="BO25" s="32" t="s">
        <v>484</v>
      </c>
      <c r="BP25" s="32">
        <v>300</v>
      </c>
      <c r="BQ25" s="32"/>
      <c r="BR25" s="177">
        <v>42184</v>
      </c>
      <c r="BS25" s="56"/>
      <c r="BT25" s="56"/>
      <c r="BU25" s="56"/>
      <c r="BV25" s="32" t="s">
        <v>484</v>
      </c>
      <c r="BW25" s="178"/>
      <c r="BX25" t="s">
        <v>430</v>
      </c>
      <c r="BY25" s="57" t="s">
        <v>500</v>
      </c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</row>
    <row r="26" spans="1:104" s="181" customFormat="1" x14ac:dyDescent="0.15">
      <c r="A26" s="27">
        <v>2541</v>
      </c>
      <c r="B26" s="28">
        <v>42103</v>
      </c>
      <c r="C26" s="29" t="s">
        <v>478</v>
      </c>
      <c r="D26" s="30" t="s">
        <v>479</v>
      </c>
      <c r="E26" s="30"/>
      <c r="F26" s="30" t="s">
        <v>480</v>
      </c>
      <c r="G26" s="31">
        <v>41943</v>
      </c>
      <c r="H26" s="32" t="s">
        <v>485</v>
      </c>
      <c r="I26" s="32" t="s">
        <v>484</v>
      </c>
      <c r="J26" s="32"/>
      <c r="K26" s="30" t="s">
        <v>518</v>
      </c>
      <c r="L26" s="30" t="s">
        <v>519</v>
      </c>
      <c r="M26" s="55">
        <v>138.9</v>
      </c>
      <c r="N26" s="55">
        <v>25.2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16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483</v>
      </c>
      <c r="AR26" s="32" t="s">
        <v>484</v>
      </c>
      <c r="AS26" s="32"/>
      <c r="AT26" s="32"/>
      <c r="AU26" s="32" t="s">
        <v>487</v>
      </c>
      <c r="AV26" s="32">
        <v>17</v>
      </c>
      <c r="AW26" s="32"/>
      <c r="AX26" s="32"/>
      <c r="AY26" s="32"/>
      <c r="AZ26" s="32" t="s">
        <v>488</v>
      </c>
      <c r="BA26" s="30"/>
      <c r="BB26" s="32">
        <v>0</v>
      </c>
      <c r="BC26" s="32">
        <v>0</v>
      </c>
      <c r="BD26" s="32">
        <v>10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32" t="s">
        <v>484</v>
      </c>
      <c r="BN26" s="32"/>
      <c r="BO26" s="32" t="s">
        <v>484</v>
      </c>
      <c r="BP26" s="32"/>
      <c r="BQ26" s="32"/>
      <c r="BR26" s="32"/>
      <c r="BS26" s="56"/>
      <c r="BT26" s="56"/>
      <c r="BU26" s="56"/>
      <c r="BV26" s="32" t="s">
        <v>484</v>
      </c>
      <c r="BW26" s="178" t="s">
        <v>520</v>
      </c>
      <c r="BX26" s="111" t="s">
        <v>430</v>
      </c>
      <c r="BY26" s="110" t="s">
        <v>429</v>
      </c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</row>
    <row r="27" spans="1:104" x14ac:dyDescent="0.15">
      <c r="A27" s="27">
        <v>2238</v>
      </c>
      <c r="B27" s="28">
        <v>42103</v>
      </c>
      <c r="C27" s="195" t="s">
        <v>478</v>
      </c>
      <c r="D27" s="30" t="s">
        <v>479</v>
      </c>
      <c r="E27" s="196"/>
      <c r="F27" s="196" t="s">
        <v>480</v>
      </c>
      <c r="G27" s="58">
        <v>41921</v>
      </c>
      <c r="H27" s="197" t="s">
        <v>485</v>
      </c>
      <c r="I27" s="197" t="s">
        <v>484</v>
      </c>
      <c r="J27" s="197"/>
      <c r="K27" s="196" t="s">
        <v>521</v>
      </c>
      <c r="L27" s="30" t="s">
        <v>522</v>
      </c>
      <c r="M27" s="196">
        <v>131.99</v>
      </c>
      <c r="N27" s="196">
        <v>25.26</v>
      </c>
      <c r="O27" s="196"/>
      <c r="P27" s="196"/>
      <c r="Q27" s="196"/>
      <c r="R27" s="196"/>
      <c r="S27" s="30"/>
      <c r="T27" s="30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>
        <v>20.69</v>
      </c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 t="s">
        <v>483</v>
      </c>
      <c r="AR27" s="197" t="s">
        <v>484</v>
      </c>
      <c r="AS27" s="197"/>
      <c r="AT27" s="197"/>
      <c r="AU27" s="197" t="s">
        <v>487</v>
      </c>
      <c r="AV27" s="197">
        <v>10</v>
      </c>
      <c r="AW27" s="197"/>
      <c r="AX27" s="197"/>
      <c r="AY27" s="197"/>
      <c r="AZ27" s="32" t="s">
        <v>484</v>
      </c>
      <c r="BA27" s="30"/>
      <c r="BB27" s="32">
        <v>0</v>
      </c>
      <c r="BC27" s="32">
        <v>10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484</v>
      </c>
      <c r="BN27" s="32">
        <v>24</v>
      </c>
      <c r="BO27" s="32" t="s">
        <v>484</v>
      </c>
      <c r="BP27" s="32"/>
      <c r="BQ27" s="32"/>
      <c r="BR27" s="32"/>
      <c r="BS27" s="56" t="s">
        <v>523</v>
      </c>
      <c r="BT27" s="56" t="s">
        <v>524</v>
      </c>
      <c r="BU27" s="32">
        <v>50</v>
      </c>
      <c r="BV27" s="32" t="s">
        <v>484</v>
      </c>
      <c r="BW27" s="30"/>
      <c r="BX27" t="s">
        <v>430</v>
      </c>
      <c r="BY27" s="110" t="s">
        <v>429</v>
      </c>
    </row>
    <row r="28" spans="1:104" x14ac:dyDescent="0.15">
      <c r="A28" s="27">
        <v>4556</v>
      </c>
      <c r="B28" s="28">
        <v>42103</v>
      </c>
      <c r="C28" s="29" t="s">
        <v>478</v>
      </c>
      <c r="D28" s="30" t="s">
        <v>479</v>
      </c>
      <c r="E28" s="30"/>
      <c r="F28" s="30" t="s">
        <v>480</v>
      </c>
      <c r="G28" s="58">
        <v>42073</v>
      </c>
      <c r="H28" s="32" t="s">
        <v>484</v>
      </c>
      <c r="I28" s="32" t="s">
        <v>490</v>
      </c>
      <c r="J28" s="32"/>
      <c r="K28" s="30" t="s">
        <v>491</v>
      </c>
      <c r="L28" s="30" t="s">
        <v>492</v>
      </c>
      <c r="M28" s="30">
        <v>131.69999999999999</v>
      </c>
      <c r="N28" s="30">
        <v>26.94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16.760000000000002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 t="s">
        <v>483</v>
      </c>
      <c r="AR28" s="32" t="s">
        <v>484</v>
      </c>
      <c r="AS28" s="32"/>
      <c r="AT28" s="32"/>
      <c r="AU28" s="32"/>
      <c r="AV28" s="32"/>
      <c r="AW28" s="32"/>
      <c r="AX28" s="32"/>
      <c r="AY28" s="32"/>
      <c r="AZ28" s="32" t="s">
        <v>484</v>
      </c>
      <c r="BA28" s="30"/>
      <c r="BB28" s="32">
        <v>0</v>
      </c>
      <c r="BC28" s="32">
        <v>20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484</v>
      </c>
      <c r="BN28" s="32">
        <v>12</v>
      </c>
      <c r="BO28" s="32" t="s">
        <v>484</v>
      </c>
      <c r="BP28" s="32"/>
      <c r="BQ28" s="32"/>
      <c r="BR28" s="32"/>
      <c r="BS28" s="30"/>
      <c r="BT28" s="30"/>
      <c r="BU28" s="32"/>
      <c r="BV28" s="32" t="s">
        <v>484</v>
      </c>
      <c r="BW28" s="178" t="s">
        <v>454</v>
      </c>
      <c r="BX28" s="111" t="s">
        <v>430</v>
      </c>
      <c r="BY28" s="110" t="s">
        <v>429</v>
      </c>
    </row>
    <row r="29" spans="1:104" x14ac:dyDescent="0.15">
      <c r="A29" s="27">
        <v>4848</v>
      </c>
      <c r="B29" s="28">
        <v>42103</v>
      </c>
      <c r="C29" s="29" t="s">
        <v>478</v>
      </c>
      <c r="D29" s="30" t="s">
        <v>479</v>
      </c>
      <c r="E29" s="30"/>
      <c r="F29" s="30" t="s">
        <v>480</v>
      </c>
      <c r="G29" s="28">
        <v>42089</v>
      </c>
      <c r="H29" s="32" t="s">
        <v>387</v>
      </c>
      <c r="I29" s="32" t="s">
        <v>390</v>
      </c>
      <c r="J29" s="32"/>
      <c r="K29" s="30" t="s">
        <v>516</v>
      </c>
      <c r="L29" s="178" t="s">
        <v>517</v>
      </c>
      <c r="M29" s="55">
        <v>129</v>
      </c>
      <c r="N29" s="198">
        <v>21.524999999999999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11.025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 t="s">
        <v>483</v>
      </c>
      <c r="AR29" s="32" t="s">
        <v>484</v>
      </c>
      <c r="AS29" s="32"/>
      <c r="AT29" s="32"/>
      <c r="AU29" s="32" t="s">
        <v>444</v>
      </c>
      <c r="AV29" s="32">
        <v>8</v>
      </c>
      <c r="AW29" s="32"/>
      <c r="AX29" s="32"/>
      <c r="AY29" s="32"/>
      <c r="AZ29" s="32" t="s">
        <v>488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112" t="s">
        <v>390</v>
      </c>
      <c r="BN29" s="32">
        <v>24</v>
      </c>
      <c r="BO29" s="32" t="s">
        <v>484</v>
      </c>
      <c r="BP29" s="32"/>
      <c r="BQ29" s="32"/>
      <c r="BR29" s="32"/>
      <c r="BS29" s="56"/>
      <c r="BT29" s="56"/>
      <c r="BU29" s="56"/>
      <c r="BV29" s="32" t="s">
        <v>484</v>
      </c>
      <c r="BW29" s="30"/>
      <c r="BX29" t="s">
        <v>430</v>
      </c>
      <c r="BY29" s="110" t="s">
        <v>432</v>
      </c>
    </row>
    <row r="30" spans="1:104" x14ac:dyDescent="0.15">
      <c r="A30" s="27">
        <v>3020</v>
      </c>
      <c r="B30" s="28">
        <v>42103</v>
      </c>
      <c r="C30" s="29" t="s">
        <v>478</v>
      </c>
      <c r="D30" s="30" t="s">
        <v>479</v>
      </c>
      <c r="E30" s="30"/>
      <c r="F30" s="30" t="s">
        <v>480</v>
      </c>
      <c r="G30" s="31">
        <v>41820</v>
      </c>
      <c r="H30" s="32" t="s">
        <v>387</v>
      </c>
      <c r="I30" s="32" t="s">
        <v>390</v>
      </c>
      <c r="J30" s="32"/>
      <c r="K30" s="30" t="s">
        <v>481</v>
      </c>
      <c r="L30" s="30" t="s">
        <v>482</v>
      </c>
      <c r="M30" s="55">
        <v>119</v>
      </c>
      <c r="N30" s="55">
        <v>27.1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>
        <v>23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 t="s">
        <v>483</v>
      </c>
      <c r="AR30" s="32" t="s">
        <v>484</v>
      </c>
      <c r="AS30" s="32"/>
      <c r="AT30" s="32"/>
      <c r="AU30" s="32" t="s">
        <v>444</v>
      </c>
      <c r="AV30" s="32">
        <v>6</v>
      </c>
      <c r="AW30" s="32"/>
      <c r="AX30" s="32"/>
      <c r="AY30" s="32"/>
      <c r="AZ30" s="32" t="s">
        <v>390</v>
      </c>
      <c r="BA30" s="30"/>
      <c r="BB30" s="32">
        <v>0</v>
      </c>
      <c r="BC30" s="32">
        <v>0</v>
      </c>
      <c r="BD30" s="32">
        <v>0</v>
      </c>
      <c r="BE30" s="32">
        <v>15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/>
      <c r="BN30" s="32"/>
      <c r="BO30" s="32" t="s">
        <v>484</v>
      </c>
      <c r="BP30" s="32"/>
      <c r="BQ30" s="32"/>
      <c r="BR30" s="32"/>
      <c r="BS30" s="30"/>
      <c r="BT30" s="56"/>
      <c r="BU30" s="32"/>
      <c r="BV30" s="32" t="s">
        <v>484</v>
      </c>
      <c r="BW30" s="56" t="s">
        <v>475</v>
      </c>
      <c r="BX30" s="57" t="s">
        <v>430</v>
      </c>
      <c r="BY30" s="110" t="s">
        <v>429</v>
      </c>
    </row>
    <row r="31" spans="1:104" x14ac:dyDescent="0.15">
      <c r="A31" s="27">
        <v>5097</v>
      </c>
      <c r="B31" s="28">
        <v>42104</v>
      </c>
      <c r="C31" s="29" t="s">
        <v>478</v>
      </c>
      <c r="D31" s="30" t="s">
        <v>479</v>
      </c>
      <c r="E31" s="30"/>
      <c r="F31" s="30" t="s">
        <v>480</v>
      </c>
      <c r="G31" s="31">
        <v>42083</v>
      </c>
      <c r="H31" s="112" t="s">
        <v>390</v>
      </c>
      <c r="I31" s="112" t="s">
        <v>507</v>
      </c>
      <c r="J31" s="32"/>
      <c r="K31" s="178" t="s">
        <v>508</v>
      </c>
      <c r="L31" s="178" t="s">
        <v>509</v>
      </c>
      <c r="M31" s="30">
        <v>103.42</v>
      </c>
      <c r="N31" s="30">
        <v>19.95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>
        <v>17.82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t="s">
        <v>483</v>
      </c>
      <c r="AR31" s="32" t="s">
        <v>484</v>
      </c>
      <c r="AS31" s="32"/>
      <c r="AT31" s="32"/>
      <c r="AU31" s="32"/>
      <c r="AV31" s="32"/>
      <c r="AW31" s="32"/>
      <c r="AX31" s="32"/>
      <c r="AY31" s="32"/>
      <c r="AZ31" s="32" t="s">
        <v>484</v>
      </c>
      <c r="BA31" s="30"/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/>
      <c r="BN31" s="32"/>
      <c r="BO31" s="32" t="s">
        <v>510</v>
      </c>
      <c r="BP31" s="32">
        <v>71.819999999999993</v>
      </c>
      <c r="BQ31" s="32"/>
      <c r="BR31" s="32"/>
      <c r="BS31" s="56"/>
      <c r="BT31" s="56"/>
      <c r="BU31" s="32"/>
      <c r="BV31" s="32" t="s">
        <v>510</v>
      </c>
      <c r="BW31" s="178" t="s">
        <v>511</v>
      </c>
      <c r="BX31" s="111" t="s">
        <v>430</v>
      </c>
      <c r="BY31" s="110" t="s">
        <v>469</v>
      </c>
    </row>
    <row r="32" spans="1:104" x14ac:dyDescent="0.15">
      <c r="A32" s="27">
        <v>4017</v>
      </c>
      <c r="B32" s="28">
        <v>42103</v>
      </c>
      <c r="C32" s="29" t="s">
        <v>478</v>
      </c>
      <c r="D32" s="30" t="s">
        <v>479</v>
      </c>
      <c r="E32" s="30"/>
      <c r="F32" s="30" t="s">
        <v>480</v>
      </c>
      <c r="G32" s="31">
        <v>41881</v>
      </c>
      <c r="H32" s="32" t="s">
        <v>485</v>
      </c>
      <c r="I32" s="32" t="s">
        <v>484</v>
      </c>
      <c r="J32" s="32"/>
      <c r="K32" s="30" t="s">
        <v>503</v>
      </c>
      <c r="L32" s="30" t="s">
        <v>476</v>
      </c>
      <c r="M32" s="55">
        <v>130</v>
      </c>
      <c r="N32" s="55">
        <v>24</v>
      </c>
      <c r="O32" s="30" t="s">
        <v>453</v>
      </c>
      <c r="P32" s="30">
        <v>2500</v>
      </c>
      <c r="Q32" s="30">
        <v>22.5</v>
      </c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>
        <v>24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 t="s">
        <v>483</v>
      </c>
      <c r="AR32" s="32" t="s">
        <v>484</v>
      </c>
      <c r="AS32" s="32"/>
      <c r="AT32" s="32"/>
      <c r="AU32" s="32" t="s">
        <v>487</v>
      </c>
      <c r="AV32" s="32">
        <v>10</v>
      </c>
      <c r="AW32" s="32"/>
      <c r="AX32" s="32"/>
      <c r="AY32" s="32"/>
      <c r="AZ32" s="32" t="s">
        <v>488</v>
      </c>
      <c r="BA32" s="30"/>
      <c r="BB32" s="32">
        <v>0</v>
      </c>
      <c r="BC32" s="32">
        <v>0</v>
      </c>
      <c r="BD32" s="32">
        <v>7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24</v>
      </c>
      <c r="BM32" s="32" t="s">
        <v>390</v>
      </c>
      <c r="BN32" s="32"/>
      <c r="BO32" s="32" t="s">
        <v>484</v>
      </c>
      <c r="BP32" s="32"/>
      <c r="BQ32" s="32"/>
      <c r="BR32" s="32"/>
      <c r="BS32" s="30"/>
      <c r="BT32" s="56"/>
      <c r="BU32" s="32"/>
      <c r="BV32" s="32" t="s">
        <v>484</v>
      </c>
      <c r="BW32" s="30"/>
      <c r="BX32" t="s">
        <v>430</v>
      </c>
      <c r="BY32" s="57" t="s">
        <v>429</v>
      </c>
    </row>
    <row r="33" spans="1:77" x14ac:dyDescent="0.15">
      <c r="A33" s="27">
        <v>4756</v>
      </c>
      <c r="B33" s="28">
        <v>42103</v>
      </c>
      <c r="C33" s="29" t="s">
        <v>478</v>
      </c>
      <c r="D33" s="30" t="s">
        <v>479</v>
      </c>
      <c r="E33" s="30"/>
      <c r="F33" s="30" t="s">
        <v>480</v>
      </c>
      <c r="G33" s="31">
        <v>42020</v>
      </c>
      <c r="H33" s="32" t="s">
        <v>387</v>
      </c>
      <c r="I33" s="32" t="s">
        <v>390</v>
      </c>
      <c r="J33" s="32"/>
      <c r="K33" s="30" t="s">
        <v>456</v>
      </c>
      <c r="L33" s="30" t="s">
        <v>493</v>
      </c>
      <c r="M33" s="55">
        <v>132.21</v>
      </c>
      <c r="N33" s="55">
        <v>24.64</v>
      </c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>
        <v>20.7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 t="s">
        <v>483</v>
      </c>
      <c r="AR33" s="32" t="s">
        <v>484</v>
      </c>
      <c r="AS33" s="32"/>
      <c r="AT33" s="32"/>
      <c r="AU33" s="32" t="s">
        <v>444</v>
      </c>
      <c r="AV33" s="32">
        <v>10</v>
      </c>
      <c r="AW33" s="32"/>
      <c r="AX33" s="32"/>
      <c r="AY33" s="32"/>
      <c r="AZ33" s="32" t="s">
        <v>390</v>
      </c>
      <c r="BA33" s="30"/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484</v>
      </c>
      <c r="BN33" s="32"/>
      <c r="BO33" s="32" t="s">
        <v>484</v>
      </c>
      <c r="BP33" s="32"/>
      <c r="BQ33" s="32"/>
      <c r="BR33" s="32"/>
      <c r="BS33" s="30"/>
      <c r="BT33" s="56"/>
      <c r="BU33" s="32"/>
      <c r="BV33" s="32" t="s">
        <v>484</v>
      </c>
      <c r="BW33" s="30" t="s">
        <v>454</v>
      </c>
      <c r="BX33" t="s">
        <v>430</v>
      </c>
      <c r="BY33" s="110" t="s">
        <v>429</v>
      </c>
    </row>
    <row r="34" spans="1:77" x14ac:dyDescent="0.15">
      <c r="A34" s="27">
        <v>76</v>
      </c>
      <c r="B34" s="28">
        <v>42103</v>
      </c>
      <c r="C34" s="29" t="s">
        <v>478</v>
      </c>
      <c r="D34" s="30" t="s">
        <v>479</v>
      </c>
      <c r="E34" s="30"/>
      <c r="F34" s="30" t="s">
        <v>527</v>
      </c>
      <c r="G34" s="31">
        <v>42063</v>
      </c>
      <c r="H34" s="32" t="s">
        <v>485</v>
      </c>
      <c r="I34" s="32" t="s">
        <v>484</v>
      </c>
      <c r="J34" s="32"/>
      <c r="K34" s="30" t="s">
        <v>486</v>
      </c>
      <c r="L34" s="30" t="s">
        <v>489</v>
      </c>
      <c r="M34" s="55">
        <v>133</v>
      </c>
      <c r="N34" s="30">
        <v>30.7</v>
      </c>
      <c r="O34" s="30"/>
      <c r="P34" s="30"/>
      <c r="Q34" s="30"/>
      <c r="R34" s="30"/>
      <c r="S34" s="30"/>
      <c r="T34" s="30"/>
      <c r="U34" s="30"/>
      <c r="V34" s="30"/>
      <c r="W34" s="30">
        <v>24.5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 t="s">
        <v>528</v>
      </c>
      <c r="AR34" s="32" t="s">
        <v>484</v>
      </c>
      <c r="AS34" s="32"/>
      <c r="AT34" s="32"/>
      <c r="AU34" s="32" t="s">
        <v>487</v>
      </c>
      <c r="AV34" s="32">
        <v>10.6</v>
      </c>
      <c r="AW34" s="32"/>
      <c r="AX34" s="32"/>
      <c r="AY34" s="32"/>
      <c r="AZ34" s="32" t="s">
        <v>488</v>
      </c>
      <c r="BA34" s="30"/>
      <c r="BB34" s="32">
        <v>0</v>
      </c>
      <c r="BC34" s="32">
        <v>18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484</v>
      </c>
      <c r="BN34" s="32">
        <v>24</v>
      </c>
      <c r="BO34" s="32" t="s">
        <v>484</v>
      </c>
      <c r="BP34" s="32"/>
      <c r="BQ34" s="32"/>
      <c r="BR34" s="32"/>
      <c r="BS34" s="56"/>
      <c r="BT34" s="56"/>
      <c r="BU34" s="56"/>
      <c r="BV34" s="32" t="s">
        <v>484</v>
      </c>
      <c r="BW34" s="30"/>
      <c r="BX34" s="111" t="s">
        <v>430</v>
      </c>
      <c r="BY34" s="110" t="s">
        <v>429</v>
      </c>
    </row>
    <row r="35" spans="1:77" x14ac:dyDescent="0.15">
      <c r="A35" s="27">
        <v>4406</v>
      </c>
      <c r="B35" s="28">
        <v>42103</v>
      </c>
      <c r="C35" s="29" t="s">
        <v>478</v>
      </c>
      <c r="D35" s="30" t="s">
        <v>479</v>
      </c>
      <c r="E35" s="30"/>
      <c r="F35" s="30" t="s">
        <v>527</v>
      </c>
      <c r="G35" s="31">
        <v>41975</v>
      </c>
      <c r="H35" s="32" t="s">
        <v>387</v>
      </c>
      <c r="I35" s="32" t="s">
        <v>390</v>
      </c>
      <c r="J35" s="32"/>
      <c r="K35" s="30" t="s">
        <v>494</v>
      </c>
      <c r="L35" s="178" t="s">
        <v>495</v>
      </c>
      <c r="M35" s="30">
        <v>152.9</v>
      </c>
      <c r="N35" s="30">
        <v>29.6</v>
      </c>
      <c r="O35" s="30"/>
      <c r="P35" s="30"/>
      <c r="Q35" s="30"/>
      <c r="R35" s="30"/>
      <c r="S35" s="30"/>
      <c r="T35" s="30"/>
      <c r="U35" s="30"/>
      <c r="V35" s="30"/>
      <c r="W35" s="30">
        <v>24.7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 t="s">
        <v>528</v>
      </c>
      <c r="AR35" s="32" t="s">
        <v>484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484</v>
      </c>
      <c r="BA35" s="30"/>
      <c r="BB35" s="32">
        <v>0</v>
      </c>
      <c r="BC35" s="32">
        <v>0</v>
      </c>
      <c r="BD35" s="32">
        <v>5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484</v>
      </c>
      <c r="BN35" s="32"/>
      <c r="BO35" s="32" t="s">
        <v>484</v>
      </c>
      <c r="BP35" s="32"/>
      <c r="BQ35" s="32"/>
      <c r="BR35" s="32"/>
      <c r="BS35" s="30"/>
      <c r="BT35" s="30"/>
      <c r="BU35" s="32"/>
      <c r="BV35" s="32" t="s">
        <v>484</v>
      </c>
      <c r="BW35" s="30" t="s">
        <v>496</v>
      </c>
      <c r="BX35" s="111" t="s">
        <v>430</v>
      </c>
      <c r="BY35" s="57" t="s">
        <v>429</v>
      </c>
    </row>
    <row r="36" spans="1:77" x14ac:dyDescent="0.15">
      <c r="A36" s="27">
        <v>2228</v>
      </c>
      <c r="B36" s="28">
        <v>42103</v>
      </c>
      <c r="C36" s="29" t="s">
        <v>478</v>
      </c>
      <c r="D36" s="30" t="s">
        <v>479</v>
      </c>
      <c r="E36" s="30"/>
      <c r="F36" s="30" t="s">
        <v>527</v>
      </c>
      <c r="G36" s="31">
        <v>41851</v>
      </c>
      <c r="H36" s="32" t="s">
        <v>387</v>
      </c>
      <c r="I36" s="32" t="s">
        <v>390</v>
      </c>
      <c r="J36" s="32"/>
      <c r="K36" s="30" t="s">
        <v>497</v>
      </c>
      <c r="L36" s="30" t="s">
        <v>498</v>
      </c>
      <c r="M36" s="30">
        <v>159.5</v>
      </c>
      <c r="N36" s="30">
        <v>26.86</v>
      </c>
      <c r="O36" s="30"/>
      <c r="P36" s="30"/>
      <c r="Q36" s="30"/>
      <c r="R36" s="30"/>
      <c r="S36" s="30"/>
      <c r="T36" s="30"/>
      <c r="U36" s="30"/>
      <c r="V36" s="30"/>
      <c r="W36" s="30">
        <v>23.98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 t="s">
        <v>528</v>
      </c>
      <c r="AR36" s="32" t="s">
        <v>484</v>
      </c>
      <c r="AS36" s="32"/>
      <c r="AT36" s="32"/>
      <c r="AU36" s="32" t="s">
        <v>444</v>
      </c>
      <c r="AV36" s="32">
        <v>12</v>
      </c>
      <c r="AW36" s="32"/>
      <c r="AX36" s="32"/>
      <c r="AY36" s="32"/>
      <c r="AZ36" s="32" t="s">
        <v>488</v>
      </c>
      <c r="BA36" s="30"/>
      <c r="BB36" s="32">
        <v>0</v>
      </c>
      <c r="BC36" s="32">
        <v>0</v>
      </c>
      <c r="BD36" s="32">
        <v>7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484</v>
      </c>
      <c r="BN36" s="32"/>
      <c r="BO36" s="32" t="s">
        <v>484</v>
      </c>
      <c r="BP36" s="32"/>
      <c r="BQ36" s="32"/>
      <c r="BR36" s="32"/>
      <c r="BS36" s="30"/>
      <c r="BT36" s="30"/>
      <c r="BU36" s="32"/>
      <c r="BV36" s="32" t="s">
        <v>484</v>
      </c>
      <c r="BW36" s="30"/>
      <c r="BX36" s="111" t="s">
        <v>430</v>
      </c>
      <c r="BY36" s="57" t="s">
        <v>429</v>
      </c>
    </row>
    <row r="37" spans="1:77" x14ac:dyDescent="0.15">
      <c r="A37" s="27">
        <v>558</v>
      </c>
      <c r="B37" s="28">
        <v>42103</v>
      </c>
      <c r="C37" s="29" t="s">
        <v>478</v>
      </c>
      <c r="D37" s="30" t="s">
        <v>479</v>
      </c>
      <c r="E37" s="30"/>
      <c r="F37" s="30" t="s">
        <v>527</v>
      </c>
      <c r="G37" s="31">
        <v>42069</v>
      </c>
      <c r="H37" s="32" t="s">
        <v>485</v>
      </c>
      <c r="I37" s="32" t="s">
        <v>484</v>
      </c>
      <c r="J37" s="32"/>
      <c r="K37" s="30" t="s">
        <v>501</v>
      </c>
      <c r="L37" s="30" t="s">
        <v>502</v>
      </c>
      <c r="M37" s="30">
        <v>125.9</v>
      </c>
      <c r="N37" s="30">
        <v>27.2</v>
      </c>
      <c r="O37" s="30"/>
      <c r="P37" s="30"/>
      <c r="Q37" s="30"/>
      <c r="R37" s="30"/>
      <c r="S37" s="30"/>
      <c r="T37" s="30"/>
      <c r="U37" s="30"/>
      <c r="V37" s="30"/>
      <c r="W37" s="30">
        <v>21.9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 t="s">
        <v>528</v>
      </c>
      <c r="AR37" s="32" t="s">
        <v>484</v>
      </c>
      <c r="AS37" s="32"/>
      <c r="AT37" s="32"/>
      <c r="AU37" s="32" t="s">
        <v>487</v>
      </c>
      <c r="AV37" s="32">
        <v>16.100000000000001</v>
      </c>
      <c r="AW37" s="32"/>
      <c r="AX37" s="32"/>
      <c r="AY37" s="32"/>
      <c r="AZ37" s="32" t="s">
        <v>488</v>
      </c>
      <c r="BA37" s="30"/>
      <c r="BB37" s="32">
        <v>0</v>
      </c>
      <c r="BC37" s="32">
        <v>17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484</v>
      </c>
      <c r="BN37" s="32">
        <v>24</v>
      </c>
      <c r="BO37" s="32" t="s">
        <v>484</v>
      </c>
      <c r="BP37" s="32"/>
      <c r="BQ37" s="32"/>
      <c r="BR37" s="32"/>
      <c r="BS37" s="30"/>
      <c r="BT37" s="30"/>
      <c r="BU37" s="32"/>
      <c r="BV37" s="32" t="s">
        <v>484</v>
      </c>
      <c r="BW37" s="30"/>
      <c r="BX37" s="111" t="s">
        <v>430</v>
      </c>
      <c r="BY37" s="110" t="s">
        <v>429</v>
      </c>
    </row>
    <row r="38" spans="1:77" x14ac:dyDescent="0.15">
      <c r="A38" s="27">
        <v>1141</v>
      </c>
      <c r="B38" s="28">
        <v>42103</v>
      </c>
      <c r="C38" s="29" t="s">
        <v>478</v>
      </c>
      <c r="D38" s="30" t="s">
        <v>479</v>
      </c>
      <c r="E38" s="30"/>
      <c r="F38" s="30" t="s">
        <v>527</v>
      </c>
      <c r="G38" s="31">
        <v>42010</v>
      </c>
      <c r="H38" s="32" t="s">
        <v>485</v>
      </c>
      <c r="I38" s="32" t="s">
        <v>484</v>
      </c>
      <c r="J38" s="32"/>
      <c r="K38" s="30" t="s">
        <v>504</v>
      </c>
      <c r="L38" s="30" t="s">
        <v>505</v>
      </c>
      <c r="M38" s="30">
        <v>128.15</v>
      </c>
      <c r="N38" s="30">
        <v>28.44</v>
      </c>
      <c r="O38" s="30"/>
      <c r="P38" s="30"/>
      <c r="Q38" s="30"/>
      <c r="R38" s="30"/>
      <c r="S38" s="30"/>
      <c r="T38" s="30"/>
      <c r="U38" s="30"/>
      <c r="V38" s="30"/>
      <c r="W38" s="30">
        <v>24.46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 t="s">
        <v>528</v>
      </c>
      <c r="AR38" s="32" t="s">
        <v>484</v>
      </c>
      <c r="AS38" s="32"/>
      <c r="AT38" s="32"/>
      <c r="AU38" s="32"/>
      <c r="AV38" s="32"/>
      <c r="AW38" s="32"/>
      <c r="AX38" s="32"/>
      <c r="AY38" s="32"/>
      <c r="AZ38" s="32" t="s">
        <v>488</v>
      </c>
      <c r="BA38" s="30"/>
      <c r="BB38" s="32">
        <v>0</v>
      </c>
      <c r="BC38" s="32">
        <v>15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12</v>
      </c>
      <c r="BM38" s="32" t="s">
        <v>485</v>
      </c>
      <c r="BN38" s="32"/>
      <c r="BO38" s="32" t="s">
        <v>484</v>
      </c>
      <c r="BP38" s="32"/>
      <c r="BQ38" s="32"/>
      <c r="BR38" s="32"/>
      <c r="BS38" s="30"/>
      <c r="BT38" s="30"/>
      <c r="BU38" s="32"/>
      <c r="BV38" s="32" t="s">
        <v>484</v>
      </c>
      <c r="BW38" s="56" t="s">
        <v>506</v>
      </c>
      <c r="BX38" s="111" t="s">
        <v>430</v>
      </c>
      <c r="BY38" s="57" t="s">
        <v>429</v>
      </c>
    </row>
    <row r="39" spans="1:77" x14ac:dyDescent="0.15">
      <c r="A39" s="27">
        <v>3821</v>
      </c>
      <c r="B39" s="28">
        <v>42103</v>
      </c>
      <c r="C39" s="29" t="s">
        <v>478</v>
      </c>
      <c r="D39" s="30" t="s">
        <v>479</v>
      </c>
      <c r="E39" s="30"/>
      <c r="F39" s="30" t="s">
        <v>527</v>
      </c>
      <c r="G39" s="31">
        <v>42063</v>
      </c>
      <c r="H39" s="32" t="s">
        <v>485</v>
      </c>
      <c r="I39" s="32" t="s">
        <v>484</v>
      </c>
      <c r="J39" s="32"/>
      <c r="K39" s="30" t="s">
        <v>512</v>
      </c>
      <c r="L39" s="30" t="s">
        <v>452</v>
      </c>
      <c r="M39" s="30">
        <v>133</v>
      </c>
      <c r="N39" s="30">
        <v>30.7</v>
      </c>
      <c r="O39" s="30"/>
      <c r="P39" s="30"/>
      <c r="Q39" s="30"/>
      <c r="R39" s="30"/>
      <c r="S39" s="30"/>
      <c r="T39" s="30"/>
      <c r="U39" s="30"/>
      <c r="V39" s="30"/>
      <c r="W39" s="30">
        <v>24.5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 t="s">
        <v>528</v>
      </c>
      <c r="AR39" s="32" t="s">
        <v>484</v>
      </c>
      <c r="AS39" s="32"/>
      <c r="AT39" s="32"/>
      <c r="AU39" s="32" t="s">
        <v>487</v>
      </c>
      <c r="AV39" s="32">
        <v>10.6</v>
      </c>
      <c r="AW39" s="32"/>
      <c r="AX39" s="32"/>
      <c r="AY39" s="32"/>
      <c r="AZ39" s="32" t="s">
        <v>488</v>
      </c>
      <c r="BA39" s="30"/>
      <c r="BB39" s="32">
        <v>0</v>
      </c>
      <c r="BC39" s="32">
        <v>13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484</v>
      </c>
      <c r="BN39" s="32">
        <v>24</v>
      </c>
      <c r="BO39" s="32" t="s">
        <v>484</v>
      </c>
      <c r="BP39" s="32"/>
      <c r="BQ39" s="32"/>
      <c r="BR39" s="32"/>
      <c r="BS39" s="56"/>
      <c r="BT39" s="56"/>
      <c r="BU39" s="32"/>
      <c r="BV39" s="32" t="s">
        <v>484</v>
      </c>
      <c r="BW39" s="30"/>
      <c r="BX39" t="s">
        <v>430</v>
      </c>
      <c r="BY39" s="57" t="s">
        <v>500</v>
      </c>
    </row>
    <row r="40" spans="1:77" x14ac:dyDescent="0.15">
      <c r="A40" s="27">
        <v>3734</v>
      </c>
      <c r="B40" s="28">
        <v>42103</v>
      </c>
      <c r="C40" s="29" t="s">
        <v>478</v>
      </c>
      <c r="D40" s="30" t="s">
        <v>479</v>
      </c>
      <c r="E40" s="30"/>
      <c r="F40" s="30" t="s">
        <v>527</v>
      </c>
      <c r="G40" s="31">
        <v>42063</v>
      </c>
      <c r="H40" s="32" t="s">
        <v>485</v>
      </c>
      <c r="I40" s="32" t="s">
        <v>484</v>
      </c>
      <c r="J40" s="32"/>
      <c r="K40" s="30" t="s">
        <v>513</v>
      </c>
      <c r="L40" s="178" t="s">
        <v>514</v>
      </c>
      <c r="M40" s="180">
        <v>137.80000000000001</v>
      </c>
      <c r="N40" s="180">
        <v>26.54</v>
      </c>
      <c r="O40" s="30"/>
      <c r="P40" s="30"/>
      <c r="Q40" s="30"/>
      <c r="R40" s="30"/>
      <c r="S40" s="30"/>
      <c r="T40" s="30"/>
      <c r="U40" s="30"/>
      <c r="V40" s="180"/>
      <c r="W40" s="180">
        <v>21.86</v>
      </c>
      <c r="X40" s="180"/>
      <c r="Y40" s="180"/>
      <c r="Z40" s="180"/>
      <c r="AA40" s="180"/>
      <c r="AB40" s="180"/>
      <c r="AC40" s="180"/>
      <c r="AD40" s="18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 t="s">
        <v>528</v>
      </c>
      <c r="AR40" s="32" t="s">
        <v>484</v>
      </c>
      <c r="AS40" s="32"/>
      <c r="AT40" s="32"/>
      <c r="AU40" s="32" t="s">
        <v>487</v>
      </c>
      <c r="AV40" s="32">
        <v>9.5</v>
      </c>
      <c r="AW40" s="32"/>
      <c r="AX40" s="32"/>
      <c r="AY40" s="32"/>
      <c r="AZ40" s="32" t="s">
        <v>488</v>
      </c>
      <c r="BA40" s="30"/>
      <c r="BB40" s="32">
        <v>0</v>
      </c>
      <c r="BC40" s="32">
        <v>0</v>
      </c>
      <c r="BD40" s="32">
        <v>12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484</v>
      </c>
      <c r="BN40" s="32"/>
      <c r="BO40" s="32" t="s">
        <v>484</v>
      </c>
      <c r="BP40" s="32"/>
      <c r="BQ40" s="32"/>
      <c r="BR40" s="32"/>
      <c r="BS40" s="56" t="s">
        <v>435</v>
      </c>
      <c r="BT40" s="56"/>
      <c r="BU40" s="32"/>
      <c r="BV40" s="32" t="s">
        <v>484</v>
      </c>
      <c r="BW40" s="178" t="s">
        <v>515</v>
      </c>
      <c r="BX40" t="s">
        <v>430</v>
      </c>
      <c r="BY40" s="110" t="s">
        <v>429</v>
      </c>
    </row>
    <row r="41" spans="1:77" x14ac:dyDescent="0.15">
      <c r="A41" s="27">
        <v>4118</v>
      </c>
      <c r="B41" s="28">
        <v>42103</v>
      </c>
      <c r="C41" s="29" t="s">
        <v>478</v>
      </c>
      <c r="D41" s="30" t="s">
        <v>479</v>
      </c>
      <c r="E41" s="30"/>
      <c r="F41" s="30" t="s">
        <v>527</v>
      </c>
      <c r="G41" s="58">
        <v>41881</v>
      </c>
      <c r="H41" s="32" t="s">
        <v>485</v>
      </c>
      <c r="I41" s="32" t="s">
        <v>484</v>
      </c>
      <c r="J41" s="32"/>
      <c r="K41" s="30" t="s">
        <v>499</v>
      </c>
      <c r="L41" s="30" t="s">
        <v>472</v>
      </c>
      <c r="M41" s="55">
        <v>69</v>
      </c>
      <c r="N41" s="30">
        <v>23.99</v>
      </c>
      <c r="O41" s="30"/>
      <c r="P41" s="30"/>
      <c r="Q41" s="30"/>
      <c r="R41" s="30"/>
      <c r="S41" s="30"/>
      <c r="T41" s="30"/>
      <c r="U41" s="30"/>
      <c r="V41" s="30"/>
      <c r="W41" s="30">
        <v>18.989999999999998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 t="s">
        <v>528</v>
      </c>
      <c r="AR41" s="32" t="s">
        <v>484</v>
      </c>
      <c r="AS41" s="32"/>
      <c r="AT41" s="32"/>
      <c r="AU41" s="32" t="s">
        <v>487</v>
      </c>
      <c r="AV41" s="32">
        <v>9</v>
      </c>
      <c r="AW41" s="32"/>
      <c r="AX41" s="32"/>
      <c r="AY41" s="32"/>
      <c r="AZ41" s="32" t="s">
        <v>488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484</v>
      </c>
      <c r="BN41" s="32"/>
      <c r="BO41" s="32" t="s">
        <v>484</v>
      </c>
      <c r="BP41" s="32">
        <v>300</v>
      </c>
      <c r="BQ41" s="32"/>
      <c r="BR41" s="177">
        <v>42184</v>
      </c>
      <c r="BS41" s="56"/>
      <c r="BT41" s="56"/>
      <c r="BU41" s="56"/>
      <c r="BV41" s="32" t="s">
        <v>484</v>
      </c>
      <c r="BW41" s="178"/>
      <c r="BX41" t="s">
        <v>430</v>
      </c>
      <c r="BY41" s="57" t="s">
        <v>500</v>
      </c>
    </row>
    <row r="42" spans="1:77" x14ac:dyDescent="0.15">
      <c r="A42" s="27">
        <v>2544</v>
      </c>
      <c r="B42" s="28">
        <v>42103</v>
      </c>
      <c r="C42" s="29" t="s">
        <v>478</v>
      </c>
      <c r="D42" s="30" t="s">
        <v>479</v>
      </c>
      <c r="E42" s="30"/>
      <c r="F42" s="30" t="s">
        <v>527</v>
      </c>
      <c r="G42" s="31">
        <v>41943</v>
      </c>
      <c r="H42" s="32" t="s">
        <v>485</v>
      </c>
      <c r="I42" s="32" t="s">
        <v>484</v>
      </c>
      <c r="J42" s="32"/>
      <c r="K42" s="30" t="s">
        <v>518</v>
      </c>
      <c r="L42" s="30" t="s">
        <v>519</v>
      </c>
      <c r="M42" s="55">
        <v>136</v>
      </c>
      <c r="N42" s="55">
        <v>28</v>
      </c>
      <c r="O42" s="30"/>
      <c r="P42" s="30"/>
      <c r="Q42" s="30"/>
      <c r="R42" s="30"/>
      <c r="S42" s="30"/>
      <c r="T42" s="30"/>
      <c r="U42" s="30"/>
      <c r="V42" s="30"/>
      <c r="W42" s="30">
        <v>22.5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 t="s">
        <v>528</v>
      </c>
      <c r="AR42" s="32" t="s">
        <v>484</v>
      </c>
      <c r="AS42" s="32"/>
      <c r="AT42" s="32"/>
      <c r="AU42" s="32" t="s">
        <v>487</v>
      </c>
      <c r="AV42" s="32">
        <v>17</v>
      </c>
      <c r="AW42" s="32"/>
      <c r="AX42" s="32"/>
      <c r="AY42" s="32"/>
      <c r="AZ42" s="32" t="s">
        <v>488</v>
      </c>
      <c r="BA42" s="30"/>
      <c r="BB42" s="32">
        <v>0</v>
      </c>
      <c r="BC42" s="32">
        <v>0</v>
      </c>
      <c r="BD42" s="32">
        <v>10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484</v>
      </c>
      <c r="BN42" s="32"/>
      <c r="BO42" s="32" t="s">
        <v>484</v>
      </c>
      <c r="BP42" s="32"/>
      <c r="BQ42" s="32"/>
      <c r="BR42" s="32"/>
      <c r="BS42" s="56"/>
      <c r="BT42" s="56"/>
      <c r="BU42" s="56"/>
      <c r="BV42" s="32" t="s">
        <v>484</v>
      </c>
      <c r="BW42" s="178" t="s">
        <v>520</v>
      </c>
      <c r="BX42" s="111" t="s">
        <v>430</v>
      </c>
      <c r="BY42" s="110" t="s">
        <v>429</v>
      </c>
    </row>
    <row r="43" spans="1:77" x14ac:dyDescent="0.15">
      <c r="A43" s="27">
        <v>2241</v>
      </c>
      <c r="B43" s="28">
        <v>42103</v>
      </c>
      <c r="C43" s="29" t="s">
        <v>478</v>
      </c>
      <c r="D43" s="30" t="s">
        <v>479</v>
      </c>
      <c r="E43" s="30"/>
      <c r="F43" s="30" t="s">
        <v>527</v>
      </c>
      <c r="G43" s="58">
        <v>41921</v>
      </c>
      <c r="H43" s="32" t="s">
        <v>485</v>
      </c>
      <c r="I43" s="32" t="s">
        <v>484</v>
      </c>
      <c r="J43" s="32"/>
      <c r="K43" s="30" t="s">
        <v>521</v>
      </c>
      <c r="L43" s="30" t="s">
        <v>522</v>
      </c>
      <c r="M43" s="30">
        <v>128.88999999999999</v>
      </c>
      <c r="N43" s="30">
        <v>26.74</v>
      </c>
      <c r="O43" s="30"/>
      <c r="P43" s="30"/>
      <c r="Q43" s="30"/>
      <c r="R43" s="30"/>
      <c r="S43" s="30"/>
      <c r="T43" s="30"/>
      <c r="U43" s="30"/>
      <c r="V43" s="30"/>
      <c r="W43" s="30">
        <v>20.89</v>
      </c>
      <c r="X43" s="30"/>
      <c r="Y43" s="30"/>
      <c r="Z43" s="30"/>
      <c r="AA43" s="30"/>
      <c r="AB43" s="30"/>
      <c r="AC43" s="30"/>
      <c r="AD43" s="30"/>
      <c r="AE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 t="s">
        <v>528</v>
      </c>
      <c r="AR43" s="32" t="s">
        <v>484</v>
      </c>
      <c r="AS43" s="32"/>
      <c r="AT43" s="32"/>
      <c r="AU43" s="32" t="s">
        <v>487</v>
      </c>
      <c r="AV43" s="32">
        <v>10</v>
      </c>
      <c r="AW43" s="32"/>
      <c r="AX43" s="32"/>
      <c r="AY43" s="32"/>
      <c r="AZ43" s="32" t="s">
        <v>484</v>
      </c>
      <c r="BA43" s="30"/>
      <c r="BB43" s="32">
        <v>0</v>
      </c>
      <c r="BC43" s="32">
        <v>10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32" t="s">
        <v>484</v>
      </c>
      <c r="BN43" s="32">
        <v>24</v>
      </c>
      <c r="BO43" s="32" t="s">
        <v>484</v>
      </c>
      <c r="BP43" s="32"/>
      <c r="BQ43" s="32"/>
      <c r="BR43" s="32"/>
      <c r="BS43" s="56" t="s">
        <v>523</v>
      </c>
      <c r="BT43" s="56" t="s">
        <v>524</v>
      </c>
      <c r="BU43" s="32">
        <v>50</v>
      </c>
      <c r="BV43" s="32" t="s">
        <v>484</v>
      </c>
      <c r="BW43" s="30"/>
      <c r="BX43" t="s">
        <v>430</v>
      </c>
      <c r="BY43" s="110" t="s">
        <v>429</v>
      </c>
    </row>
    <row r="44" spans="1:77" x14ac:dyDescent="0.15">
      <c r="A44" s="27">
        <v>4562</v>
      </c>
      <c r="B44" s="28">
        <v>42103</v>
      </c>
      <c r="C44" s="29" t="s">
        <v>478</v>
      </c>
      <c r="D44" s="30" t="s">
        <v>479</v>
      </c>
      <c r="E44" s="30"/>
      <c r="F44" s="30" t="s">
        <v>527</v>
      </c>
      <c r="G44" s="58">
        <v>42073</v>
      </c>
      <c r="H44" s="32" t="s">
        <v>484</v>
      </c>
      <c r="I44" s="32" t="s">
        <v>490</v>
      </c>
      <c r="J44" s="32"/>
      <c r="K44" s="30" t="s">
        <v>491</v>
      </c>
      <c r="L44" s="30" t="s">
        <v>492</v>
      </c>
      <c r="M44" s="30">
        <v>129</v>
      </c>
      <c r="N44" s="30">
        <v>29.83</v>
      </c>
      <c r="O44" s="30"/>
      <c r="P44" s="30"/>
      <c r="Q44" s="30"/>
      <c r="R44" s="30"/>
      <c r="S44" s="30"/>
      <c r="T44" s="30"/>
      <c r="U44" s="30"/>
      <c r="V44" s="30"/>
      <c r="W44" s="30">
        <v>24.05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 t="s">
        <v>528</v>
      </c>
      <c r="AR44" s="32" t="s">
        <v>484</v>
      </c>
      <c r="AS44" s="32"/>
      <c r="AT44" s="32"/>
      <c r="AU44" s="32"/>
      <c r="AV44" s="32"/>
      <c r="AW44" s="32"/>
      <c r="AX44" s="32"/>
      <c r="AY44" s="32"/>
      <c r="AZ44" s="32" t="s">
        <v>484</v>
      </c>
      <c r="BA44" s="30"/>
      <c r="BB44" s="32">
        <v>0</v>
      </c>
      <c r="BC44" s="32">
        <v>20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32" t="s">
        <v>484</v>
      </c>
      <c r="BN44" s="32">
        <v>12</v>
      </c>
      <c r="BO44" s="32" t="s">
        <v>484</v>
      </c>
      <c r="BP44" s="32"/>
      <c r="BQ44" s="32"/>
      <c r="BR44" s="32"/>
      <c r="BS44" s="30"/>
      <c r="BT44" s="30"/>
      <c r="BU44" s="32"/>
      <c r="BV44" s="32" t="s">
        <v>484</v>
      </c>
      <c r="BW44" s="178" t="s">
        <v>454</v>
      </c>
      <c r="BX44" s="111" t="s">
        <v>430</v>
      </c>
      <c r="BY44" s="110" t="s">
        <v>429</v>
      </c>
    </row>
    <row r="45" spans="1:77" x14ac:dyDescent="0.15">
      <c r="A45" s="27">
        <v>4851</v>
      </c>
      <c r="B45" s="28">
        <v>42103</v>
      </c>
      <c r="C45" s="29" t="s">
        <v>478</v>
      </c>
      <c r="D45" s="30" t="s">
        <v>479</v>
      </c>
      <c r="E45" s="30"/>
      <c r="F45" s="30" t="s">
        <v>527</v>
      </c>
      <c r="G45" s="28">
        <v>42089</v>
      </c>
      <c r="H45" s="32" t="s">
        <v>387</v>
      </c>
      <c r="I45" s="32" t="s">
        <v>390</v>
      </c>
      <c r="J45" s="32"/>
      <c r="K45" s="30" t="s">
        <v>516</v>
      </c>
      <c r="L45" s="178" t="s">
        <v>517</v>
      </c>
      <c r="M45" s="55">
        <v>129</v>
      </c>
      <c r="N45" s="201">
        <v>24.99</v>
      </c>
      <c r="O45" s="30"/>
      <c r="P45" s="30"/>
      <c r="Q45" s="30"/>
      <c r="R45" s="30"/>
      <c r="S45" s="30"/>
      <c r="T45" s="30"/>
      <c r="U45" s="30"/>
      <c r="V45" s="30"/>
      <c r="W45" s="30">
        <v>18.742999999999999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 t="s">
        <v>528</v>
      </c>
      <c r="AR45" s="32" t="s">
        <v>484</v>
      </c>
      <c r="AS45" s="32"/>
      <c r="AT45" s="32"/>
      <c r="AU45" s="32" t="s">
        <v>444</v>
      </c>
      <c r="AV45" s="32">
        <v>8</v>
      </c>
      <c r="AW45" s="32"/>
      <c r="AX45" s="32"/>
      <c r="AY45" s="32"/>
      <c r="AZ45" s="32" t="s">
        <v>488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>
        <v>24</v>
      </c>
      <c r="BO45" s="32" t="s">
        <v>484</v>
      </c>
      <c r="BP45" s="32"/>
      <c r="BQ45" s="32"/>
      <c r="BR45" s="32"/>
      <c r="BS45" s="56"/>
      <c r="BT45" s="56"/>
      <c r="BU45" s="56"/>
      <c r="BV45" s="32" t="s">
        <v>484</v>
      </c>
      <c r="BW45" s="30"/>
      <c r="BX45" t="s">
        <v>430</v>
      </c>
      <c r="BY45" s="110" t="s">
        <v>432</v>
      </c>
    </row>
    <row r="46" spans="1:77" x14ac:dyDescent="0.15">
      <c r="A46" s="27">
        <v>3023</v>
      </c>
      <c r="B46" s="28">
        <v>42103</v>
      </c>
      <c r="C46" s="29" t="s">
        <v>478</v>
      </c>
      <c r="D46" s="30" t="s">
        <v>479</v>
      </c>
      <c r="E46" s="30"/>
      <c r="F46" s="30" t="s">
        <v>527</v>
      </c>
      <c r="G46" s="31">
        <v>41820</v>
      </c>
      <c r="H46" s="32" t="s">
        <v>387</v>
      </c>
      <c r="I46" s="32" t="s">
        <v>390</v>
      </c>
      <c r="J46" s="32"/>
      <c r="K46" s="30" t="s">
        <v>481</v>
      </c>
      <c r="L46" s="30" t="s">
        <v>482</v>
      </c>
      <c r="M46" s="55">
        <v>146</v>
      </c>
      <c r="N46" s="30">
        <v>30.3</v>
      </c>
      <c r="O46" s="30"/>
      <c r="P46" s="30"/>
      <c r="Q46" s="30"/>
      <c r="R46" s="30"/>
      <c r="S46" s="30"/>
      <c r="T46" s="30"/>
      <c r="U46" s="30"/>
      <c r="V46" s="30"/>
      <c r="W46" s="30">
        <v>24.1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 t="s">
        <v>528</v>
      </c>
      <c r="AR46" s="32" t="s">
        <v>484</v>
      </c>
      <c r="AS46" s="32"/>
      <c r="AT46" s="32"/>
      <c r="AU46" s="32" t="s">
        <v>444</v>
      </c>
      <c r="AV46" s="32">
        <v>6</v>
      </c>
      <c r="AW46" s="32"/>
      <c r="AX46" s="32"/>
      <c r="AY46" s="32"/>
      <c r="AZ46" s="32" t="s">
        <v>390</v>
      </c>
      <c r="BA46" s="30"/>
      <c r="BB46" s="32">
        <v>0</v>
      </c>
      <c r="BC46" s="32">
        <v>0</v>
      </c>
      <c r="BD46" s="32">
        <v>0</v>
      </c>
      <c r="BE46" s="32">
        <v>15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32"/>
      <c r="BN46" s="32"/>
      <c r="BO46" s="32" t="s">
        <v>484</v>
      </c>
      <c r="BP46" s="32"/>
      <c r="BQ46" s="32"/>
      <c r="BR46" s="32"/>
      <c r="BS46" s="30"/>
      <c r="BT46" s="56"/>
      <c r="BU46" s="32"/>
      <c r="BV46" s="32" t="s">
        <v>484</v>
      </c>
      <c r="BW46" s="56" t="s">
        <v>475</v>
      </c>
      <c r="BX46" s="57" t="s">
        <v>430</v>
      </c>
      <c r="BY46" s="110" t="s">
        <v>429</v>
      </c>
    </row>
    <row r="47" spans="1:77" x14ac:dyDescent="0.15">
      <c r="A47" s="27">
        <v>4019</v>
      </c>
      <c r="B47" s="28">
        <v>42103</v>
      </c>
      <c r="C47" s="29" t="s">
        <v>478</v>
      </c>
      <c r="D47" s="30" t="s">
        <v>479</v>
      </c>
      <c r="E47" s="30"/>
      <c r="F47" s="30" t="s">
        <v>527</v>
      </c>
      <c r="G47" s="31">
        <v>41881</v>
      </c>
      <c r="H47" s="32" t="s">
        <v>485</v>
      </c>
      <c r="I47" s="32" t="s">
        <v>484</v>
      </c>
      <c r="J47" s="32"/>
      <c r="K47" s="30" t="s">
        <v>503</v>
      </c>
      <c r="L47" s="30" t="s">
        <v>476</v>
      </c>
      <c r="M47" s="55">
        <v>130</v>
      </c>
      <c r="N47" s="30">
        <v>26.5</v>
      </c>
      <c r="O47" s="30" t="s">
        <v>453</v>
      </c>
      <c r="P47" s="30">
        <v>2500</v>
      </c>
      <c r="Q47" s="30">
        <v>25</v>
      </c>
      <c r="R47" s="30"/>
      <c r="S47" s="30"/>
      <c r="T47" s="30"/>
      <c r="U47" s="30"/>
      <c r="V47" s="30"/>
      <c r="W47" s="30">
        <v>20.5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t="s">
        <v>528</v>
      </c>
      <c r="AR47" s="32" t="s">
        <v>484</v>
      </c>
      <c r="AS47" s="32"/>
      <c r="AT47" s="32"/>
      <c r="AU47" s="32" t="s">
        <v>487</v>
      </c>
      <c r="AV47" s="32">
        <v>10</v>
      </c>
      <c r="AW47" s="32"/>
      <c r="AX47" s="32"/>
      <c r="AY47" s="32"/>
      <c r="AZ47" s="32" t="s">
        <v>488</v>
      </c>
      <c r="BA47" s="30"/>
      <c r="BB47" s="32">
        <v>0</v>
      </c>
      <c r="BC47" s="32">
        <v>0</v>
      </c>
      <c r="BD47" s="32">
        <v>7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>
        <v>24</v>
      </c>
      <c r="BM47" s="32" t="s">
        <v>390</v>
      </c>
      <c r="BN47" s="32"/>
      <c r="BO47" s="32" t="s">
        <v>484</v>
      </c>
      <c r="BP47" s="32"/>
      <c r="BQ47" s="32"/>
      <c r="BR47" s="32"/>
      <c r="BS47" s="30"/>
      <c r="BT47" s="56"/>
      <c r="BU47" s="32"/>
      <c r="BV47" s="32" t="s">
        <v>484</v>
      </c>
      <c r="BW47" s="30"/>
      <c r="BX47" t="s">
        <v>430</v>
      </c>
      <c r="BY47" s="57" t="s">
        <v>429</v>
      </c>
    </row>
    <row r="48" spans="1:77" x14ac:dyDescent="0.15">
      <c r="A48" s="27">
        <v>4759</v>
      </c>
      <c r="B48" s="28">
        <v>42103</v>
      </c>
      <c r="C48" s="29" t="s">
        <v>478</v>
      </c>
      <c r="D48" s="30" t="s">
        <v>479</v>
      </c>
      <c r="E48" s="30"/>
      <c r="F48" s="30" t="s">
        <v>527</v>
      </c>
      <c r="G48" s="31">
        <v>42020</v>
      </c>
      <c r="H48" s="32" t="s">
        <v>387</v>
      </c>
      <c r="I48" s="32" t="s">
        <v>390</v>
      </c>
      <c r="J48" s="32"/>
      <c r="K48" s="30" t="s">
        <v>456</v>
      </c>
      <c r="L48" s="30" t="s">
        <v>493</v>
      </c>
      <c r="M48" s="199">
        <v>137.61000000000001</v>
      </c>
      <c r="N48" s="196">
        <v>26.64</v>
      </c>
      <c r="O48" s="30"/>
      <c r="P48" s="30"/>
      <c r="Q48" s="30"/>
      <c r="R48" s="30"/>
      <c r="S48" s="30"/>
      <c r="T48" s="30"/>
      <c r="U48" s="30"/>
      <c r="V48" s="30"/>
      <c r="W48" s="30">
        <v>22.23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 t="s">
        <v>528</v>
      </c>
      <c r="AR48" s="32" t="s">
        <v>484</v>
      </c>
      <c r="AS48" s="32"/>
      <c r="AT48" s="32"/>
      <c r="AU48" s="32" t="s">
        <v>444</v>
      </c>
      <c r="AV48" s="32">
        <v>10</v>
      </c>
      <c r="AW48" s="32"/>
      <c r="AX48" s="32"/>
      <c r="AY48" s="32"/>
      <c r="AZ48" s="3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32" t="s">
        <v>484</v>
      </c>
      <c r="BN48" s="32"/>
      <c r="BO48" s="32" t="s">
        <v>484</v>
      </c>
      <c r="BP48" s="32"/>
      <c r="BQ48" s="32"/>
      <c r="BR48" s="32"/>
      <c r="BS48" s="30"/>
      <c r="BT48" s="56"/>
      <c r="BU48" s="32"/>
      <c r="BV48" s="32" t="s">
        <v>484</v>
      </c>
      <c r="BW48" s="30" t="s">
        <v>454</v>
      </c>
      <c r="BX48" t="s">
        <v>430</v>
      </c>
      <c r="BY48" s="110" t="s">
        <v>429</v>
      </c>
    </row>
  </sheetData>
  <sheetProtection algorithmName="SHA-512" hashValue="m/MyCm5Wl3Vblk6JBk40jHvvj327WRPtIjXHYfvM8wuE9bBB9Q/eErRvxuwuUx2yLCJa/Cl3tNSIT2QXCCJfUQ==" saltValue="t/CKti+Qn22+AfI07m3tOg==" spinCount="100000" sheet="1" objects="1" scenarios="1"/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059A0-3883-BE46-B1DC-C6DD6CC3501F}">
  <sheetPr codeName="Sheet23"/>
  <dimension ref="A1:BW4"/>
  <sheetViews>
    <sheetView workbookViewId="0">
      <selection activeCell="AN36" sqref="A36:XFD36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5" x14ac:dyDescent="0.15">
      <c r="A2" s="27">
        <v>645</v>
      </c>
      <c r="B2" s="28">
        <v>42103</v>
      </c>
      <c r="C2" s="29" t="s">
        <v>26</v>
      </c>
      <c r="D2" s="30" t="s">
        <v>27</v>
      </c>
      <c r="E2" s="30"/>
      <c r="F2" s="30" t="s">
        <v>28</v>
      </c>
      <c r="G2" s="31">
        <v>41821</v>
      </c>
      <c r="H2" s="32" t="s">
        <v>29</v>
      </c>
      <c r="I2" s="32" t="s">
        <v>30</v>
      </c>
      <c r="J2" s="32"/>
      <c r="K2" s="30" t="s">
        <v>31</v>
      </c>
      <c r="L2" s="30" t="s">
        <v>32</v>
      </c>
      <c r="M2" s="30">
        <v>122.96299999999999</v>
      </c>
      <c r="N2" s="30">
        <v>26.442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7.3579999999999997</v>
      </c>
      <c r="AX2" s="32" t="s">
        <v>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/>
      <c r="BM2" s="32" t="s">
        <v>30</v>
      </c>
      <c r="BN2" s="32"/>
      <c r="BO2" s="32"/>
      <c r="BP2" s="32"/>
      <c r="BQ2" s="30"/>
      <c r="BR2" s="30"/>
      <c r="BS2" s="32"/>
      <c r="BT2" s="32" t="s">
        <v>30</v>
      </c>
      <c r="BU2" s="30"/>
      <c r="BV2" t="s">
        <v>467</v>
      </c>
      <c r="BW2" s="110" t="s">
        <v>429</v>
      </c>
    </row>
    <row r="3" spans="1:75" x14ac:dyDescent="0.15">
      <c r="A3" s="27">
        <v>643</v>
      </c>
      <c r="B3" s="28">
        <v>42103</v>
      </c>
      <c r="C3" s="29" t="s">
        <v>26</v>
      </c>
      <c r="D3" s="30" t="s">
        <v>27</v>
      </c>
      <c r="E3" s="30"/>
      <c r="F3" s="30" t="s">
        <v>37</v>
      </c>
      <c r="G3" s="31">
        <v>41821</v>
      </c>
      <c r="H3" s="32" t="s">
        <v>29</v>
      </c>
      <c r="I3" s="32" t="s">
        <v>30</v>
      </c>
      <c r="J3" s="32"/>
      <c r="K3" s="30" t="s">
        <v>31</v>
      </c>
      <c r="L3" s="30" t="s">
        <v>32</v>
      </c>
      <c r="M3" s="30">
        <v>122.96299999999999</v>
      </c>
      <c r="N3" s="30">
        <v>26.442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17.433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</v>
      </c>
      <c r="AS3" s="176" t="s">
        <v>30</v>
      </c>
      <c r="AT3" s="32"/>
      <c r="AU3" s="32"/>
      <c r="AV3" s="32" t="s">
        <v>33</v>
      </c>
      <c r="AW3" s="32">
        <v>7.3579999999999997</v>
      </c>
      <c r="AX3" s="32" t="s">
        <v>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56"/>
      <c r="BR3" s="56"/>
      <c r="BS3" s="32"/>
      <c r="BT3" s="32" t="s">
        <v>30</v>
      </c>
      <c r="BU3" s="30"/>
      <c r="BV3" t="s">
        <v>467</v>
      </c>
      <c r="BW3" s="110" t="s">
        <v>429</v>
      </c>
    </row>
    <row r="4" spans="1:75" x14ac:dyDescent="0.15">
      <c r="A4" s="27">
        <v>649</v>
      </c>
      <c r="B4" s="28">
        <v>42103</v>
      </c>
      <c r="C4" s="29" t="s">
        <v>26</v>
      </c>
      <c r="D4" s="30" t="s">
        <v>27</v>
      </c>
      <c r="E4" s="30"/>
      <c r="F4" s="30" t="s">
        <v>40</v>
      </c>
      <c r="G4" s="31">
        <v>41821</v>
      </c>
      <c r="H4" s="32" t="s">
        <v>29</v>
      </c>
      <c r="I4" s="32" t="s">
        <v>30</v>
      </c>
      <c r="J4" s="32"/>
      <c r="K4" s="30" t="s">
        <v>31</v>
      </c>
      <c r="L4" s="30" t="s">
        <v>32</v>
      </c>
      <c r="M4" s="30">
        <v>122.96299999999999</v>
      </c>
      <c r="N4" s="30">
        <v>52.954000000000001</v>
      </c>
      <c r="O4" s="30"/>
      <c r="P4" s="30"/>
      <c r="Q4" s="30"/>
      <c r="R4" s="30"/>
      <c r="S4" s="30"/>
      <c r="T4" s="30"/>
      <c r="U4" s="30"/>
      <c r="V4" s="30">
        <v>22.981999999999999</v>
      </c>
      <c r="W4" s="30">
        <v>22.981999999999999</v>
      </c>
      <c r="X4" s="30"/>
      <c r="Y4" s="30"/>
      <c r="Z4" s="30"/>
      <c r="AA4" s="30"/>
      <c r="AB4" s="30"/>
      <c r="AC4" s="30"/>
      <c r="AD4" s="30"/>
      <c r="AE4" s="30">
        <v>22.981999999999999</v>
      </c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41</v>
      </c>
      <c r="AS4" s="32" t="s">
        <v>29</v>
      </c>
      <c r="AT4" s="32" t="s">
        <v>42</v>
      </c>
      <c r="AU4" s="32">
        <v>3</v>
      </c>
      <c r="AV4" s="32" t="s">
        <v>33</v>
      </c>
      <c r="AW4" s="32">
        <v>7.3579999999999997</v>
      </c>
      <c r="AX4" s="32" t="s">
        <v>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t="s">
        <v>467</v>
      </c>
      <c r="BW4" s="110" t="s">
        <v>429</v>
      </c>
    </row>
  </sheetData>
  <sheetProtection algorithmName="SHA-512" hashValue="9ggyMq6gjyKw9NAY8hN/t9nBSnBkspevwZQcoq/b0NB2SRGx5k6BF8+kGDeteAMYjr7wP6cczNwR4+7xRpCuXA==" saltValue="KQZcF8S6JNghZ1ShVapRqg==" spinCount="100000" sheet="1" objects="1" scenarios="1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211DA-8C3C-2746-93CB-0B965E11AFA6}">
  <sheetPr codeName="Sheet24"/>
  <dimension ref="A1:CX47"/>
  <sheetViews>
    <sheetView zoomScaleNormal="100" zoomScalePageLayoutView="120" workbookViewId="0">
      <selection activeCell="AM53" sqref="AM5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4" max="44" width="2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5"/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5" t="s">
        <v>238</v>
      </c>
      <c r="BR1" s="5" t="s">
        <v>4</v>
      </c>
      <c r="BS1" s="7" t="s">
        <v>5</v>
      </c>
      <c r="BT1" s="7" t="s">
        <v>139</v>
      </c>
      <c r="BU1" s="5" t="s">
        <v>6</v>
      </c>
    </row>
    <row r="2" spans="1:75" x14ac:dyDescent="0.15">
      <c r="A2" s="27">
        <v>75</v>
      </c>
      <c r="B2" s="28">
        <v>41927</v>
      </c>
      <c r="C2" s="29" t="s">
        <v>26</v>
      </c>
      <c r="D2" s="30" t="s">
        <v>114</v>
      </c>
      <c r="E2" s="30"/>
      <c r="F2" s="30" t="s">
        <v>28</v>
      </c>
      <c r="G2" s="31">
        <v>41850</v>
      </c>
      <c r="H2" s="32" t="s">
        <v>29</v>
      </c>
      <c r="I2" s="32" t="s">
        <v>30</v>
      </c>
      <c r="J2" s="32"/>
      <c r="K2" s="30" t="s">
        <v>107</v>
      </c>
      <c r="L2" s="30" t="s">
        <v>172</v>
      </c>
      <c r="M2" s="55">
        <v>133</v>
      </c>
      <c r="N2" s="55">
        <v>27.8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10.6</v>
      </c>
      <c r="AX2" s="32" t="s">
        <v>34</v>
      </c>
      <c r="AY2" s="30"/>
      <c r="AZ2" s="32">
        <v>0</v>
      </c>
      <c r="BA2" s="32">
        <v>15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>
        <v>24</v>
      </c>
      <c r="BM2" s="32" t="s">
        <v>30</v>
      </c>
      <c r="BN2" s="32"/>
      <c r="BO2" s="32"/>
      <c r="BP2" s="32"/>
      <c r="BQ2" s="56"/>
      <c r="BR2" s="56"/>
      <c r="BS2" s="56"/>
      <c r="BT2" s="32" t="s">
        <v>30</v>
      </c>
      <c r="BU2" s="30"/>
      <c r="BV2" s="111" t="s">
        <v>430</v>
      </c>
      <c r="BW2" s="110" t="s">
        <v>429</v>
      </c>
    </row>
    <row r="3" spans="1:75" x14ac:dyDescent="0.15">
      <c r="A3" s="27">
        <v>3791</v>
      </c>
      <c r="B3" s="28">
        <v>41927</v>
      </c>
      <c r="C3" s="29" t="s">
        <v>26</v>
      </c>
      <c r="D3" s="30" t="s">
        <v>114</v>
      </c>
      <c r="E3" s="30"/>
      <c r="F3" s="30" t="s">
        <v>28</v>
      </c>
      <c r="G3" s="31">
        <v>41880</v>
      </c>
      <c r="H3" s="32" t="s">
        <v>387</v>
      </c>
      <c r="I3" s="32" t="s">
        <v>390</v>
      </c>
      <c r="J3" s="32"/>
      <c r="K3" s="30" t="s">
        <v>118</v>
      </c>
      <c r="L3" s="30" t="s">
        <v>468</v>
      </c>
      <c r="M3" s="30">
        <v>142.9</v>
      </c>
      <c r="N3" s="30">
        <v>27.37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173</v>
      </c>
      <c r="AS3" s="32" t="s">
        <v>30</v>
      </c>
      <c r="AT3" s="32"/>
      <c r="AU3" s="32"/>
      <c r="AV3" s="32" t="s">
        <v>444</v>
      </c>
      <c r="AW3" s="32">
        <v>10</v>
      </c>
      <c r="AX3" s="32" t="s">
        <v>30</v>
      </c>
      <c r="AY3" s="30"/>
      <c r="AZ3" s="32">
        <v>0</v>
      </c>
      <c r="BA3" s="32">
        <v>0</v>
      </c>
      <c r="BB3" s="32">
        <v>5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30"/>
      <c r="BR3" s="30"/>
      <c r="BS3" s="32"/>
      <c r="BT3" s="32" t="s">
        <v>30</v>
      </c>
      <c r="BU3" s="30" t="s">
        <v>181</v>
      </c>
      <c r="BV3" s="111" t="s">
        <v>430</v>
      </c>
      <c r="BW3" s="57" t="s">
        <v>429</v>
      </c>
    </row>
    <row r="4" spans="1:75" x14ac:dyDescent="0.15">
      <c r="A4" s="27">
        <v>2227</v>
      </c>
      <c r="B4" s="28">
        <v>41927</v>
      </c>
      <c r="C4" s="29" t="s">
        <v>26</v>
      </c>
      <c r="D4" s="30" t="s">
        <v>114</v>
      </c>
      <c r="E4" s="30"/>
      <c r="F4" s="30" t="s">
        <v>28</v>
      </c>
      <c r="G4" s="31">
        <v>41851</v>
      </c>
      <c r="H4" s="32" t="s">
        <v>387</v>
      </c>
      <c r="I4" s="32" t="s">
        <v>390</v>
      </c>
      <c r="J4" s="32"/>
      <c r="K4" s="30" t="s">
        <v>110</v>
      </c>
      <c r="L4" s="30" t="s">
        <v>185</v>
      </c>
      <c r="M4" s="30">
        <v>159.5</v>
      </c>
      <c r="N4" s="30">
        <v>25.95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173</v>
      </c>
      <c r="AS4" s="32" t="s">
        <v>30</v>
      </c>
      <c r="AT4" s="32"/>
      <c r="AU4" s="32"/>
      <c r="AV4" s="32" t="s">
        <v>444</v>
      </c>
      <c r="AW4" s="32">
        <v>12</v>
      </c>
      <c r="AX4" s="32" t="s">
        <v>34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s="111" t="s">
        <v>430</v>
      </c>
      <c r="BW4" s="57" t="s">
        <v>469</v>
      </c>
    </row>
    <row r="5" spans="1:75" x14ac:dyDescent="0.15">
      <c r="A5" s="27">
        <v>557</v>
      </c>
      <c r="B5" s="28">
        <v>41927</v>
      </c>
      <c r="C5" s="29" t="s">
        <v>26</v>
      </c>
      <c r="D5" s="30" t="s">
        <v>114</v>
      </c>
      <c r="E5" s="30"/>
      <c r="F5" s="30" t="s">
        <v>28</v>
      </c>
      <c r="G5" s="31">
        <v>41880</v>
      </c>
      <c r="H5" s="32" t="s">
        <v>29</v>
      </c>
      <c r="I5" s="32" t="s">
        <v>30</v>
      </c>
      <c r="J5" s="32"/>
      <c r="K5" s="30" t="s">
        <v>190</v>
      </c>
      <c r="L5" s="30" t="s">
        <v>191</v>
      </c>
      <c r="M5" s="30">
        <v>123</v>
      </c>
      <c r="N5" s="30">
        <v>26.2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173</v>
      </c>
      <c r="AS5" s="32" t="s">
        <v>30</v>
      </c>
      <c r="AT5" s="32"/>
      <c r="AU5" s="32"/>
      <c r="AV5" s="32" t="s">
        <v>33</v>
      </c>
      <c r="AW5" s="32">
        <v>16.100000000000001</v>
      </c>
      <c r="AX5" s="32" t="s">
        <v>34</v>
      </c>
      <c r="AY5" s="30"/>
      <c r="AZ5" s="32">
        <v>0</v>
      </c>
      <c r="BA5" s="32">
        <v>14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29</v>
      </c>
      <c r="BL5" s="32"/>
      <c r="BM5" s="32" t="s">
        <v>30</v>
      </c>
      <c r="BN5" s="32"/>
      <c r="BO5" s="32"/>
      <c r="BP5" s="32"/>
      <c r="BQ5" s="30"/>
      <c r="BR5" s="30"/>
      <c r="BS5" s="32"/>
      <c r="BT5" s="32" t="s">
        <v>30</v>
      </c>
      <c r="BU5" s="30"/>
      <c r="BV5" s="111" t="s">
        <v>430</v>
      </c>
      <c r="BW5" s="110" t="s">
        <v>429</v>
      </c>
    </row>
    <row r="6" spans="1:75" x14ac:dyDescent="0.15">
      <c r="A6" s="27">
        <v>1140</v>
      </c>
      <c r="B6" s="28">
        <v>41927</v>
      </c>
      <c r="C6" s="29" t="s">
        <v>26</v>
      </c>
      <c r="D6" s="30" t="s">
        <v>114</v>
      </c>
      <c r="E6" s="30"/>
      <c r="F6" s="30" t="s">
        <v>28</v>
      </c>
      <c r="G6" s="31">
        <v>41902</v>
      </c>
      <c r="H6" s="32" t="s">
        <v>29</v>
      </c>
      <c r="I6" s="32" t="s">
        <v>30</v>
      </c>
      <c r="J6" s="32">
        <v>6.34</v>
      </c>
      <c r="K6" s="30" t="s">
        <v>96</v>
      </c>
      <c r="L6" s="30" t="s">
        <v>97</v>
      </c>
      <c r="M6" s="30">
        <v>128.15</v>
      </c>
      <c r="N6" s="30">
        <v>26.52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173</v>
      </c>
      <c r="AS6" s="32" t="s">
        <v>30</v>
      </c>
      <c r="AT6" s="32"/>
      <c r="AU6" s="32"/>
      <c r="AV6" s="32" t="s">
        <v>33</v>
      </c>
      <c r="AW6" s="32">
        <v>7</v>
      </c>
      <c r="AX6" s="32" t="s">
        <v>34</v>
      </c>
      <c r="AY6" s="30"/>
      <c r="AZ6" s="32">
        <v>0</v>
      </c>
      <c r="BA6" s="32">
        <v>15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12</v>
      </c>
      <c r="BK6" s="32" t="s">
        <v>29</v>
      </c>
      <c r="BL6" s="32"/>
      <c r="BM6" s="32" t="s">
        <v>30</v>
      </c>
      <c r="BN6" s="32"/>
      <c r="BO6" s="32"/>
      <c r="BP6" s="32"/>
      <c r="BQ6" s="30"/>
      <c r="BR6" s="30"/>
      <c r="BS6" s="32"/>
      <c r="BT6" s="32" t="s">
        <v>30</v>
      </c>
      <c r="BU6" s="56" t="s">
        <v>99</v>
      </c>
      <c r="BV6" s="111" t="s">
        <v>430</v>
      </c>
      <c r="BW6" s="57" t="s">
        <v>432</v>
      </c>
    </row>
    <row r="7" spans="1:75" x14ac:dyDescent="0.15">
      <c r="A7" s="27">
        <v>3820</v>
      </c>
      <c r="B7" s="28">
        <v>41927</v>
      </c>
      <c r="C7" s="29" t="s">
        <v>26</v>
      </c>
      <c r="D7" s="30" t="s">
        <v>114</v>
      </c>
      <c r="E7" s="30"/>
      <c r="F7" s="30" t="s">
        <v>28</v>
      </c>
      <c r="G7" s="31">
        <v>41867</v>
      </c>
      <c r="H7" s="32" t="s">
        <v>29</v>
      </c>
      <c r="I7" s="32" t="s">
        <v>30</v>
      </c>
      <c r="J7" s="32"/>
      <c r="K7" s="30" t="s">
        <v>101</v>
      </c>
      <c r="L7" s="30" t="s">
        <v>452</v>
      </c>
      <c r="M7" s="30">
        <v>133</v>
      </c>
      <c r="N7" s="30">
        <v>27.8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173</v>
      </c>
      <c r="AS7" s="32" t="s">
        <v>30</v>
      </c>
      <c r="AT7" s="32"/>
      <c r="AU7" s="32"/>
      <c r="AV7" s="32" t="s">
        <v>33</v>
      </c>
      <c r="AW7" s="32">
        <v>10.6</v>
      </c>
      <c r="AX7" s="32" t="s">
        <v>34</v>
      </c>
      <c r="AY7" s="30"/>
      <c r="AZ7" s="32">
        <v>0</v>
      </c>
      <c r="BA7" s="32">
        <v>13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/>
      <c r="BK7" s="32" t="s">
        <v>30</v>
      </c>
      <c r="BL7" s="32">
        <v>24</v>
      </c>
      <c r="BM7" s="32" t="s">
        <v>30</v>
      </c>
      <c r="BN7" s="32"/>
      <c r="BO7" s="32"/>
      <c r="BP7" s="32"/>
      <c r="BQ7" s="56"/>
      <c r="BR7" s="56"/>
      <c r="BS7" s="32"/>
      <c r="BT7" s="32" t="s">
        <v>30</v>
      </c>
      <c r="BU7" s="30"/>
      <c r="BV7" t="s">
        <v>430</v>
      </c>
      <c r="BW7" s="57" t="s">
        <v>176</v>
      </c>
    </row>
    <row r="8" spans="1:75" x14ac:dyDescent="0.15">
      <c r="A8" s="27">
        <v>3727</v>
      </c>
      <c r="B8" s="28">
        <v>41927</v>
      </c>
      <c r="C8" s="29" t="s">
        <v>26</v>
      </c>
      <c r="D8" s="30" t="s">
        <v>114</v>
      </c>
      <c r="E8" s="30"/>
      <c r="F8" s="30" t="s">
        <v>28</v>
      </c>
      <c r="G8" s="31">
        <v>41820</v>
      </c>
      <c r="H8" s="32" t="s">
        <v>29</v>
      </c>
      <c r="I8" s="32" t="s">
        <v>30</v>
      </c>
      <c r="J8" s="32"/>
      <c r="K8" s="30" t="s">
        <v>103</v>
      </c>
      <c r="L8" s="178" t="s">
        <v>470</v>
      </c>
      <c r="M8" s="180">
        <v>137.80000000000001</v>
      </c>
      <c r="N8" s="180">
        <v>24.23</v>
      </c>
      <c r="O8" s="30"/>
      <c r="P8" s="30"/>
      <c r="Q8" s="3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173</v>
      </c>
      <c r="AS8" s="32" t="s">
        <v>30</v>
      </c>
      <c r="AT8" s="32"/>
      <c r="AU8" s="32"/>
      <c r="AV8" s="32" t="s">
        <v>33</v>
      </c>
      <c r="AW8" s="32">
        <v>9.5</v>
      </c>
      <c r="AX8" s="32" t="s">
        <v>34</v>
      </c>
      <c r="AY8" s="30"/>
      <c r="AZ8" s="32">
        <v>0</v>
      </c>
      <c r="BA8" s="32">
        <v>0</v>
      </c>
      <c r="BB8" s="32">
        <v>15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30</v>
      </c>
      <c r="BL8" s="32"/>
      <c r="BM8" s="32" t="s">
        <v>30</v>
      </c>
      <c r="BN8" s="32"/>
      <c r="BO8" s="32"/>
      <c r="BP8" s="32"/>
      <c r="BQ8" s="56" t="s">
        <v>435</v>
      </c>
      <c r="BR8" s="56"/>
      <c r="BS8" s="32"/>
      <c r="BT8" s="32" t="s">
        <v>30</v>
      </c>
      <c r="BU8" s="178" t="s">
        <v>471</v>
      </c>
      <c r="BV8" t="s">
        <v>430</v>
      </c>
      <c r="BW8" s="57" t="s">
        <v>429</v>
      </c>
    </row>
    <row r="9" spans="1:75" x14ac:dyDescent="0.15">
      <c r="A9" s="27">
        <v>4117</v>
      </c>
      <c r="B9" s="28">
        <v>41927</v>
      </c>
      <c r="C9" s="29" t="s">
        <v>26</v>
      </c>
      <c r="D9" s="30" t="s">
        <v>114</v>
      </c>
      <c r="E9" s="30"/>
      <c r="F9" s="30" t="s">
        <v>28</v>
      </c>
      <c r="G9" s="58">
        <v>41881</v>
      </c>
      <c r="H9" s="32" t="s">
        <v>29</v>
      </c>
      <c r="I9" s="32" t="s">
        <v>30</v>
      </c>
      <c r="J9" s="32"/>
      <c r="K9" s="30" t="s">
        <v>121</v>
      </c>
      <c r="L9" s="30" t="s">
        <v>472</v>
      </c>
      <c r="M9" s="55">
        <v>99</v>
      </c>
      <c r="N9" s="30">
        <v>20.99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173</v>
      </c>
      <c r="AS9" s="32" t="s">
        <v>30</v>
      </c>
      <c r="AT9" s="32"/>
      <c r="AU9" s="32"/>
      <c r="AV9" s="32" t="s">
        <v>33</v>
      </c>
      <c r="AW9" s="32">
        <v>9</v>
      </c>
      <c r="AX9" s="32" t="s">
        <v>34</v>
      </c>
      <c r="AY9" s="30"/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30</v>
      </c>
      <c r="BL9" s="32"/>
      <c r="BM9" s="32" t="s">
        <v>30</v>
      </c>
      <c r="BN9" s="32">
        <v>27.5</v>
      </c>
      <c r="BO9" s="32"/>
      <c r="BP9" s="177">
        <v>42184</v>
      </c>
      <c r="BQ9" s="56"/>
      <c r="BR9" s="56"/>
      <c r="BS9" s="56"/>
      <c r="BT9" s="32" t="s">
        <v>30</v>
      </c>
      <c r="BU9" s="178"/>
      <c r="BV9" t="s">
        <v>430</v>
      </c>
      <c r="BW9" s="57" t="s">
        <v>469</v>
      </c>
    </row>
    <row r="10" spans="1:75" x14ac:dyDescent="0.15">
      <c r="A10" s="27">
        <v>2543</v>
      </c>
      <c r="B10" s="28">
        <v>41927</v>
      </c>
      <c r="C10" s="29" t="s">
        <v>26</v>
      </c>
      <c r="D10" s="30" t="s">
        <v>114</v>
      </c>
      <c r="E10" s="30"/>
      <c r="F10" s="30" t="s">
        <v>28</v>
      </c>
      <c r="G10" s="31">
        <v>41912</v>
      </c>
      <c r="H10" s="32" t="s">
        <v>29</v>
      </c>
      <c r="I10" s="32" t="s">
        <v>30</v>
      </c>
      <c r="J10" s="32"/>
      <c r="K10" s="30" t="s">
        <v>124</v>
      </c>
      <c r="L10" s="30" t="s">
        <v>125</v>
      </c>
      <c r="M10" s="55">
        <v>136.19999999999999</v>
      </c>
      <c r="N10" s="55">
        <v>25.2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173</v>
      </c>
      <c r="AS10" s="32" t="s">
        <v>30</v>
      </c>
      <c r="AT10" s="32"/>
      <c r="AU10" s="32"/>
      <c r="AV10" s="32" t="s">
        <v>33</v>
      </c>
      <c r="AW10" s="32">
        <v>11.5</v>
      </c>
      <c r="AX10" s="32" t="s">
        <v>34</v>
      </c>
      <c r="AY10" s="30"/>
      <c r="AZ10" s="32">
        <v>0</v>
      </c>
      <c r="BA10" s="32">
        <v>0</v>
      </c>
      <c r="BB10" s="32">
        <v>10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30</v>
      </c>
      <c r="BL10" s="32"/>
      <c r="BM10" s="32" t="s">
        <v>30</v>
      </c>
      <c r="BN10" s="32"/>
      <c r="BO10" s="32"/>
      <c r="BP10" s="32"/>
      <c r="BQ10" s="56"/>
      <c r="BR10" s="56"/>
      <c r="BS10" s="56"/>
      <c r="BT10" s="32" t="s">
        <v>30</v>
      </c>
      <c r="BU10" s="30"/>
      <c r="BV10" s="111" t="s">
        <v>430</v>
      </c>
      <c r="BW10" s="57" t="s">
        <v>432</v>
      </c>
    </row>
    <row r="11" spans="1:75" x14ac:dyDescent="0.15">
      <c r="A11" s="27">
        <v>2240</v>
      </c>
      <c r="B11" s="28">
        <v>41927</v>
      </c>
      <c r="C11" s="29" t="s">
        <v>26</v>
      </c>
      <c r="D11" s="30" t="s">
        <v>114</v>
      </c>
      <c r="E11" s="30"/>
      <c r="F11" s="30" t="s">
        <v>28</v>
      </c>
      <c r="G11" s="58">
        <v>41921</v>
      </c>
      <c r="H11" s="32" t="s">
        <v>29</v>
      </c>
      <c r="I11" s="32" t="s">
        <v>30</v>
      </c>
      <c r="J11" s="32"/>
      <c r="K11" s="30" t="s">
        <v>126</v>
      </c>
      <c r="L11" s="30" t="s">
        <v>473</v>
      </c>
      <c r="M11" s="30">
        <v>128.88999999999999</v>
      </c>
      <c r="N11" s="30">
        <v>25.26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173</v>
      </c>
      <c r="AS11" s="32" t="s">
        <v>30</v>
      </c>
      <c r="AT11" s="32"/>
      <c r="AU11" s="32"/>
      <c r="AV11" s="32" t="s">
        <v>33</v>
      </c>
      <c r="AW11" s="32">
        <v>10</v>
      </c>
      <c r="AX11" s="32" t="s">
        <v>30</v>
      </c>
      <c r="AY11" s="30"/>
      <c r="AZ11" s="32">
        <v>0</v>
      </c>
      <c r="BA11" s="32">
        <v>10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30</v>
      </c>
      <c r="BL11" s="32">
        <v>24</v>
      </c>
      <c r="BM11" s="32" t="s">
        <v>30</v>
      </c>
      <c r="BN11" s="32"/>
      <c r="BO11" s="32"/>
      <c r="BP11" s="32"/>
      <c r="BQ11" s="56" t="s">
        <v>46</v>
      </c>
      <c r="BR11" s="56" t="s">
        <v>129</v>
      </c>
      <c r="BS11" s="32">
        <v>50</v>
      </c>
      <c r="BT11" s="32" t="s">
        <v>30</v>
      </c>
      <c r="BU11" s="30"/>
      <c r="BV11" t="s">
        <v>430</v>
      </c>
      <c r="BW11" s="110" t="s">
        <v>432</v>
      </c>
    </row>
    <row r="12" spans="1:75" x14ac:dyDescent="0.15">
      <c r="A12" s="30">
        <v>2832</v>
      </c>
      <c r="B12" s="28">
        <v>41927</v>
      </c>
      <c r="C12" s="29" t="s">
        <v>26</v>
      </c>
      <c r="D12" s="30" t="s">
        <v>114</v>
      </c>
      <c r="E12" s="30"/>
      <c r="F12" s="30" t="s">
        <v>28</v>
      </c>
      <c r="G12" s="31">
        <v>41852</v>
      </c>
      <c r="H12" s="32" t="s">
        <v>30</v>
      </c>
      <c r="I12" s="32" t="s">
        <v>100</v>
      </c>
      <c r="J12" s="32"/>
      <c r="K12" s="30" t="s">
        <v>441</v>
      </c>
      <c r="L12" s="30" t="s">
        <v>383</v>
      </c>
      <c r="M12" s="30">
        <v>129</v>
      </c>
      <c r="N12" s="30">
        <v>26.74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173</v>
      </c>
      <c r="AS12" s="32" t="s">
        <v>30</v>
      </c>
      <c r="AT12" s="32"/>
      <c r="AU12" s="32"/>
      <c r="AV12" s="32"/>
      <c r="AW12" s="32"/>
      <c r="AX12" s="32" t="s">
        <v>30</v>
      </c>
      <c r="AY12" s="30"/>
      <c r="AZ12" s="32">
        <v>0</v>
      </c>
      <c r="BA12" s="32">
        <v>0</v>
      </c>
      <c r="BB12" s="32">
        <v>0</v>
      </c>
      <c r="BC12" s="32">
        <v>20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30</v>
      </c>
      <c r="BL12" s="32">
        <v>24</v>
      </c>
      <c r="BM12" s="32" t="s">
        <v>30</v>
      </c>
      <c r="BN12" s="32"/>
      <c r="BO12" s="32"/>
      <c r="BP12" s="32"/>
      <c r="BQ12" s="30"/>
      <c r="BR12" s="30"/>
      <c r="BS12" s="32"/>
      <c r="BT12" s="32" t="s">
        <v>30</v>
      </c>
      <c r="BU12" s="30"/>
      <c r="BV12" s="111" t="s">
        <v>430</v>
      </c>
      <c r="BW12" s="110" t="s">
        <v>429</v>
      </c>
    </row>
    <row r="13" spans="1:75" x14ac:dyDescent="0.15">
      <c r="A13" s="27">
        <v>2946</v>
      </c>
      <c r="B13" s="28">
        <v>41927</v>
      </c>
      <c r="C13" s="29" t="s">
        <v>26</v>
      </c>
      <c r="D13" s="30" t="s">
        <v>114</v>
      </c>
      <c r="E13" s="30"/>
      <c r="F13" s="30" t="s">
        <v>28</v>
      </c>
      <c r="G13" s="31">
        <v>41838</v>
      </c>
      <c r="H13" s="32" t="s">
        <v>387</v>
      </c>
      <c r="I13" s="32" t="s">
        <v>390</v>
      </c>
      <c r="J13" s="32"/>
      <c r="K13" s="30" t="s">
        <v>443</v>
      </c>
      <c r="L13" s="30" t="s">
        <v>386</v>
      </c>
      <c r="M13" s="55">
        <v>120.10599999999999</v>
      </c>
      <c r="N13" s="55">
        <v>22.5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173</v>
      </c>
      <c r="AS13" s="32" t="s">
        <v>30</v>
      </c>
      <c r="AT13" s="32"/>
      <c r="AU13" s="32"/>
      <c r="AV13" s="32" t="s">
        <v>444</v>
      </c>
      <c r="AW13" s="32">
        <v>8</v>
      </c>
      <c r="AX13" s="32" t="s">
        <v>34</v>
      </c>
      <c r="AY13" s="30"/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112" t="s">
        <v>390</v>
      </c>
      <c r="BL13" s="32">
        <v>24</v>
      </c>
      <c r="BM13" s="32" t="s">
        <v>30</v>
      </c>
      <c r="BN13" s="32"/>
      <c r="BO13" s="32"/>
      <c r="BP13" s="32"/>
      <c r="BQ13" s="56"/>
      <c r="BR13" s="56"/>
      <c r="BS13" s="56"/>
      <c r="BT13" s="32" t="s">
        <v>30</v>
      </c>
      <c r="BU13" s="30"/>
      <c r="BV13" t="s">
        <v>474</v>
      </c>
      <c r="BW13" s="57" t="s">
        <v>429</v>
      </c>
    </row>
    <row r="14" spans="1:75" x14ac:dyDescent="0.15">
      <c r="A14" s="27">
        <v>3022</v>
      </c>
      <c r="B14" s="28">
        <v>41927</v>
      </c>
      <c r="C14" s="29" t="s">
        <v>26</v>
      </c>
      <c r="D14" s="30" t="s">
        <v>114</v>
      </c>
      <c r="E14" s="30"/>
      <c r="F14" s="30" t="s">
        <v>28</v>
      </c>
      <c r="G14" s="31">
        <v>41820</v>
      </c>
      <c r="H14" s="32" t="s">
        <v>387</v>
      </c>
      <c r="I14" s="32" t="s">
        <v>390</v>
      </c>
      <c r="J14" s="32"/>
      <c r="K14" s="30" t="s">
        <v>445</v>
      </c>
      <c r="L14" s="30" t="s">
        <v>446</v>
      </c>
      <c r="M14" s="55">
        <v>114</v>
      </c>
      <c r="N14" s="55">
        <v>27.1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 t="s">
        <v>173</v>
      </c>
      <c r="AS14" s="32" t="s">
        <v>30</v>
      </c>
      <c r="AT14" s="32"/>
      <c r="AU14" s="32"/>
      <c r="AV14" s="32" t="s">
        <v>444</v>
      </c>
      <c r="AW14" s="32">
        <v>6</v>
      </c>
      <c r="AX14" s="32" t="s">
        <v>390</v>
      </c>
      <c r="AY14" s="30"/>
      <c r="AZ14" s="32">
        <v>0</v>
      </c>
      <c r="BA14" s="32">
        <v>0</v>
      </c>
      <c r="BB14" s="32">
        <v>0</v>
      </c>
      <c r="BC14" s="32">
        <v>15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/>
      <c r="BK14" s="32"/>
      <c r="BL14" s="32"/>
      <c r="BM14" s="32" t="s">
        <v>30</v>
      </c>
      <c r="BN14" s="32"/>
      <c r="BO14" s="32"/>
      <c r="BP14" s="32"/>
      <c r="BQ14" s="30"/>
      <c r="BR14" s="56"/>
      <c r="BS14" s="32"/>
      <c r="BT14" s="32" t="s">
        <v>30</v>
      </c>
      <c r="BU14" s="56" t="s">
        <v>475</v>
      </c>
      <c r="BV14" s="57" t="s">
        <v>430</v>
      </c>
      <c r="BW14" s="110" t="s">
        <v>429</v>
      </c>
    </row>
    <row r="15" spans="1:75" x14ac:dyDescent="0.15">
      <c r="A15" s="27">
        <v>3079</v>
      </c>
      <c r="B15" s="28">
        <v>41927</v>
      </c>
      <c r="C15" s="29" t="s">
        <v>26</v>
      </c>
      <c r="D15" s="30" t="s">
        <v>114</v>
      </c>
      <c r="E15" s="30"/>
      <c r="F15" s="30" t="s">
        <v>28</v>
      </c>
      <c r="G15" s="31">
        <v>41912</v>
      </c>
      <c r="H15" s="32" t="s">
        <v>29</v>
      </c>
      <c r="I15" s="32" t="s">
        <v>30</v>
      </c>
      <c r="J15" s="32"/>
      <c r="K15" s="30" t="s">
        <v>448</v>
      </c>
      <c r="L15" s="30" t="s">
        <v>449</v>
      </c>
      <c r="M15" s="55">
        <v>129.29</v>
      </c>
      <c r="N15" s="55">
        <v>23.5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173</v>
      </c>
      <c r="AS15" s="32" t="s">
        <v>30</v>
      </c>
      <c r="AT15" s="32"/>
      <c r="AU15" s="32"/>
      <c r="AV15" s="32" t="s">
        <v>444</v>
      </c>
      <c r="AW15" s="32">
        <v>11.5</v>
      </c>
      <c r="AX15" s="32" t="s">
        <v>34</v>
      </c>
      <c r="AY15" s="30"/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30</v>
      </c>
      <c r="BL15" s="32"/>
      <c r="BM15" s="32" t="s">
        <v>30</v>
      </c>
      <c r="BN15" s="32"/>
      <c r="BO15" s="32"/>
      <c r="BP15" s="32"/>
      <c r="BQ15" s="30"/>
      <c r="BR15" s="56"/>
      <c r="BS15" s="32"/>
      <c r="BT15" s="32" t="s">
        <v>30</v>
      </c>
      <c r="BU15" s="30"/>
      <c r="BV15" t="s">
        <v>430</v>
      </c>
      <c r="BW15" s="57" t="s">
        <v>432</v>
      </c>
    </row>
    <row r="16" spans="1:75" x14ac:dyDescent="0.15">
      <c r="A16" s="27">
        <v>4016</v>
      </c>
      <c r="B16" s="28">
        <v>41927</v>
      </c>
      <c r="C16" s="29" t="s">
        <v>26</v>
      </c>
      <c r="D16" s="30" t="s">
        <v>114</v>
      </c>
      <c r="E16" s="30"/>
      <c r="F16" s="30" t="s">
        <v>28</v>
      </c>
      <c r="G16" s="31">
        <v>41881</v>
      </c>
      <c r="H16" s="32" t="s">
        <v>29</v>
      </c>
      <c r="I16" s="32" t="s">
        <v>30</v>
      </c>
      <c r="J16" s="32"/>
      <c r="K16" s="30" t="s">
        <v>451</v>
      </c>
      <c r="L16" s="30" t="s">
        <v>476</v>
      </c>
      <c r="M16" s="55">
        <v>130</v>
      </c>
      <c r="N16" s="55">
        <v>24</v>
      </c>
      <c r="O16" s="30" t="s">
        <v>453</v>
      </c>
      <c r="P16" s="30">
        <v>2500</v>
      </c>
      <c r="Q16" s="30">
        <v>22.5</v>
      </c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t="s">
        <v>173</v>
      </c>
      <c r="AS16" s="32" t="s">
        <v>30</v>
      </c>
      <c r="AT16" s="32"/>
      <c r="AU16" s="32"/>
      <c r="AV16" s="32" t="s">
        <v>33</v>
      </c>
      <c r="AW16" s="32">
        <v>10</v>
      </c>
      <c r="AX16" s="32" t="s">
        <v>34</v>
      </c>
      <c r="AY16" s="30"/>
      <c r="AZ16" s="32">
        <v>0</v>
      </c>
      <c r="BA16" s="32">
        <v>0</v>
      </c>
      <c r="BB16" s="32">
        <v>7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24</v>
      </c>
      <c r="BK16" s="32" t="s">
        <v>390</v>
      </c>
      <c r="BL16" s="32"/>
      <c r="BM16" s="32" t="s">
        <v>30</v>
      </c>
      <c r="BN16" s="32"/>
      <c r="BO16" s="32"/>
      <c r="BP16" s="32"/>
      <c r="BQ16" s="30"/>
      <c r="BR16" s="56"/>
      <c r="BS16" s="32"/>
      <c r="BT16" s="32" t="s">
        <v>30</v>
      </c>
      <c r="BU16" s="30"/>
      <c r="BV16" t="s">
        <v>430</v>
      </c>
      <c r="BW16" s="57" t="s">
        <v>429</v>
      </c>
    </row>
    <row r="17" spans="1:102" x14ac:dyDescent="0.15">
      <c r="A17" s="27">
        <v>3114</v>
      </c>
      <c r="B17" s="28">
        <v>41927</v>
      </c>
      <c r="C17" s="29" t="s">
        <v>26</v>
      </c>
      <c r="D17" s="30" t="s">
        <v>114</v>
      </c>
      <c r="E17" s="30"/>
      <c r="F17" s="30" t="s">
        <v>28</v>
      </c>
      <c r="G17" s="31">
        <v>41880</v>
      </c>
      <c r="H17" s="32" t="s">
        <v>30</v>
      </c>
      <c r="I17" s="32" t="s">
        <v>100</v>
      </c>
      <c r="J17" s="32"/>
      <c r="K17" s="30" t="s">
        <v>456</v>
      </c>
      <c r="L17" s="30" t="s">
        <v>457</v>
      </c>
      <c r="M17" s="55">
        <v>142.9</v>
      </c>
      <c r="N17" s="55">
        <v>27.37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 t="s">
        <v>173</v>
      </c>
      <c r="AS17" s="32" t="s">
        <v>30</v>
      </c>
      <c r="AT17" s="32"/>
      <c r="AU17" s="32"/>
      <c r="AV17" s="32" t="s">
        <v>444</v>
      </c>
      <c r="AW17" s="32">
        <v>10</v>
      </c>
      <c r="AX17" s="32" t="s">
        <v>390</v>
      </c>
      <c r="AY17" s="30"/>
      <c r="AZ17" s="32">
        <v>0</v>
      </c>
      <c r="BA17" s="32">
        <v>0</v>
      </c>
      <c r="BB17" s="32">
        <v>5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/>
      <c r="BK17" s="32" t="s">
        <v>30</v>
      </c>
      <c r="BL17" s="32"/>
      <c r="BM17" s="32" t="s">
        <v>30</v>
      </c>
      <c r="BN17" s="32"/>
      <c r="BO17" s="32"/>
      <c r="BP17" s="32"/>
      <c r="BQ17" s="30"/>
      <c r="BR17" s="56"/>
      <c r="BS17" s="32"/>
      <c r="BT17" s="32" t="s">
        <v>30</v>
      </c>
      <c r="BU17" s="30" t="s">
        <v>454</v>
      </c>
      <c r="BV17" t="s">
        <v>430</v>
      </c>
      <c r="BW17" s="57" t="s">
        <v>429</v>
      </c>
    </row>
    <row r="18" spans="1:102" x14ac:dyDescent="0.15">
      <c r="A18" s="27">
        <v>73</v>
      </c>
      <c r="B18" s="28">
        <v>41927</v>
      </c>
      <c r="C18" s="29" t="s">
        <v>26</v>
      </c>
      <c r="D18" s="30" t="s">
        <v>114</v>
      </c>
      <c r="E18" s="30"/>
      <c r="F18" s="30" t="s">
        <v>37</v>
      </c>
      <c r="G18" s="31">
        <v>41850</v>
      </c>
      <c r="H18" s="32" t="s">
        <v>29</v>
      </c>
      <c r="I18" s="32" t="s">
        <v>30</v>
      </c>
      <c r="J18" s="32"/>
      <c r="K18" s="30" t="s">
        <v>107</v>
      </c>
      <c r="L18" s="30" t="s">
        <v>172</v>
      </c>
      <c r="M18" s="55">
        <v>136</v>
      </c>
      <c r="N18" s="55">
        <v>27.8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16.8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39</v>
      </c>
      <c r="AS18" s="32" t="s">
        <v>30</v>
      </c>
      <c r="AT18" s="32"/>
      <c r="AU18" s="32"/>
      <c r="AV18" s="32" t="s">
        <v>33</v>
      </c>
      <c r="AW18" s="32">
        <v>10.6</v>
      </c>
      <c r="AX18" s="32" t="s">
        <v>34</v>
      </c>
      <c r="AY18" s="30"/>
      <c r="AZ18" s="32">
        <v>0</v>
      </c>
      <c r="BA18" s="32">
        <v>15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/>
      <c r="BK18" s="32" t="s">
        <v>30</v>
      </c>
      <c r="BL18" s="32">
        <v>24</v>
      </c>
      <c r="BM18" s="32" t="s">
        <v>30</v>
      </c>
      <c r="BN18" s="32"/>
      <c r="BO18" s="32"/>
      <c r="BP18" s="32"/>
      <c r="BQ18" s="56"/>
      <c r="BR18" s="56"/>
      <c r="BS18" s="56"/>
      <c r="BT18" s="32" t="s">
        <v>30</v>
      </c>
      <c r="BU18" s="30"/>
      <c r="BV18" s="111" t="s">
        <v>430</v>
      </c>
      <c r="BW18" s="110" t="s">
        <v>429</v>
      </c>
    </row>
    <row r="19" spans="1:102" x14ac:dyDescent="0.15">
      <c r="A19" s="27">
        <v>3789</v>
      </c>
      <c r="B19" s="28">
        <v>41927</v>
      </c>
      <c r="C19" s="29" t="s">
        <v>26</v>
      </c>
      <c r="D19" s="30" t="s">
        <v>114</v>
      </c>
      <c r="E19" s="30"/>
      <c r="F19" s="30" t="s">
        <v>37</v>
      </c>
      <c r="G19" s="58">
        <v>41880</v>
      </c>
      <c r="H19" s="32" t="s">
        <v>387</v>
      </c>
      <c r="I19" s="32" t="s">
        <v>390</v>
      </c>
      <c r="J19" s="32"/>
      <c r="K19" s="30" t="s">
        <v>118</v>
      </c>
      <c r="L19" s="30" t="s">
        <v>468</v>
      </c>
      <c r="M19" s="55">
        <v>146.9</v>
      </c>
      <c r="N19" s="30">
        <v>27.37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23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39</v>
      </c>
      <c r="AS19" s="32" t="s">
        <v>30</v>
      </c>
      <c r="AT19" s="32"/>
      <c r="AU19" s="32"/>
      <c r="AV19" s="32" t="s">
        <v>444</v>
      </c>
      <c r="AW19" s="32">
        <v>10</v>
      </c>
      <c r="AX19" s="32" t="s">
        <v>30</v>
      </c>
      <c r="AY19" s="30"/>
      <c r="AZ19" s="32">
        <v>0</v>
      </c>
      <c r="BA19" s="32">
        <v>0</v>
      </c>
      <c r="BB19" s="32">
        <v>5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/>
      <c r="BK19" s="32" t="s">
        <v>30</v>
      </c>
      <c r="BL19" s="32"/>
      <c r="BM19" s="32" t="s">
        <v>30</v>
      </c>
      <c r="BN19" s="32"/>
      <c r="BO19" s="32"/>
      <c r="BP19" s="177"/>
      <c r="BQ19" s="56"/>
      <c r="BR19" s="56"/>
      <c r="BS19" s="56"/>
      <c r="BT19" s="32" t="s">
        <v>30</v>
      </c>
      <c r="BU19" s="178" t="s">
        <v>181</v>
      </c>
      <c r="BV19" t="s">
        <v>430</v>
      </c>
      <c r="BW19" s="57" t="s">
        <v>429</v>
      </c>
    </row>
    <row r="20" spans="1:102" x14ac:dyDescent="0.15">
      <c r="A20" s="27">
        <v>2225</v>
      </c>
      <c r="B20" s="28">
        <v>41927</v>
      </c>
      <c r="C20" s="29" t="s">
        <v>26</v>
      </c>
      <c r="D20" s="30" t="s">
        <v>114</v>
      </c>
      <c r="E20" s="30"/>
      <c r="F20" s="30" t="s">
        <v>37</v>
      </c>
      <c r="G20" s="31">
        <v>41851</v>
      </c>
      <c r="H20" s="32" t="s">
        <v>387</v>
      </c>
      <c r="I20" s="32" t="s">
        <v>390</v>
      </c>
      <c r="J20" s="32"/>
      <c r="K20" s="30" t="s">
        <v>110</v>
      </c>
      <c r="L20" s="30" t="s">
        <v>185</v>
      </c>
      <c r="M20" s="30">
        <v>163.47999999999999</v>
      </c>
      <c r="N20" s="30">
        <v>25.95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14.47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39</v>
      </c>
      <c r="AS20" s="32" t="s">
        <v>30</v>
      </c>
      <c r="AT20" s="32"/>
      <c r="AU20" s="32"/>
      <c r="AV20" s="32" t="s">
        <v>444</v>
      </c>
      <c r="AW20" s="32">
        <v>12</v>
      </c>
      <c r="AX20" s="32" t="s">
        <v>34</v>
      </c>
      <c r="AY20" s="30"/>
      <c r="AZ20" s="32">
        <v>0</v>
      </c>
      <c r="BA20" s="32">
        <v>0</v>
      </c>
      <c r="BB20" s="32">
        <v>7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30</v>
      </c>
      <c r="BL20" s="32"/>
      <c r="BM20" s="32" t="s">
        <v>30</v>
      </c>
      <c r="BN20" s="32"/>
      <c r="BO20" s="32"/>
      <c r="BP20" s="32"/>
      <c r="BQ20" s="30"/>
      <c r="BR20" s="30"/>
      <c r="BS20" s="32"/>
      <c r="BT20" s="32" t="s">
        <v>30</v>
      </c>
      <c r="BU20" s="30"/>
      <c r="BV20" s="111" t="s">
        <v>430</v>
      </c>
      <c r="BW20" s="57" t="s">
        <v>469</v>
      </c>
    </row>
    <row r="21" spans="1:102" x14ac:dyDescent="0.15">
      <c r="A21" s="27">
        <v>555</v>
      </c>
      <c r="B21" s="28">
        <v>41927</v>
      </c>
      <c r="C21" s="29" t="s">
        <v>26</v>
      </c>
      <c r="D21" s="30" t="s">
        <v>114</v>
      </c>
      <c r="E21" s="30"/>
      <c r="F21" s="30" t="s">
        <v>37</v>
      </c>
      <c r="G21" s="31">
        <v>41880</v>
      </c>
      <c r="H21" s="32" t="s">
        <v>29</v>
      </c>
      <c r="I21" s="32" t="s">
        <v>30</v>
      </c>
      <c r="J21" s="32"/>
      <c r="K21" s="30" t="s">
        <v>190</v>
      </c>
      <c r="L21" s="30" t="s">
        <v>191</v>
      </c>
      <c r="M21" s="30">
        <v>123</v>
      </c>
      <c r="N21" s="30">
        <v>26.2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>
        <v>16.100000000000001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39</v>
      </c>
      <c r="AS21" s="32" t="s">
        <v>30</v>
      </c>
      <c r="AT21" s="32"/>
      <c r="AU21" s="32"/>
      <c r="AV21" s="32" t="s">
        <v>33</v>
      </c>
      <c r="AW21" s="32">
        <v>16.100000000000001</v>
      </c>
      <c r="AX21" s="32" t="s">
        <v>34</v>
      </c>
      <c r="AY21" s="30"/>
      <c r="AZ21" s="32">
        <v>0</v>
      </c>
      <c r="BA21" s="32">
        <v>14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24</v>
      </c>
      <c r="BK21" s="32" t="s">
        <v>29</v>
      </c>
      <c r="BL21" s="32"/>
      <c r="BM21" s="32" t="s">
        <v>30</v>
      </c>
      <c r="BN21" s="32"/>
      <c r="BO21" s="32"/>
      <c r="BP21" s="32"/>
      <c r="BQ21" s="30"/>
      <c r="BR21" s="30"/>
      <c r="BS21" s="32"/>
      <c r="BT21" s="32" t="s">
        <v>30</v>
      </c>
      <c r="BU21" s="30"/>
      <c r="BV21" s="111" t="s">
        <v>430</v>
      </c>
      <c r="BW21" s="110" t="s">
        <v>429</v>
      </c>
    </row>
    <row r="22" spans="1:102" s="179" customFormat="1" x14ac:dyDescent="0.15">
      <c r="A22" s="27">
        <v>1138</v>
      </c>
      <c r="B22" s="28">
        <v>41927</v>
      </c>
      <c r="C22" s="29" t="s">
        <v>26</v>
      </c>
      <c r="D22" s="30" t="s">
        <v>114</v>
      </c>
      <c r="E22" s="30"/>
      <c r="F22" s="30" t="s">
        <v>37</v>
      </c>
      <c r="G22" s="31">
        <v>41902</v>
      </c>
      <c r="H22" s="32" t="s">
        <v>29</v>
      </c>
      <c r="I22" s="32" t="s">
        <v>30</v>
      </c>
      <c r="J22" s="32">
        <v>6.34</v>
      </c>
      <c r="K22" s="30" t="s">
        <v>96</v>
      </c>
      <c r="L22" s="30" t="s">
        <v>97</v>
      </c>
      <c r="M22" s="30">
        <v>130.87</v>
      </c>
      <c r="N22" s="30">
        <v>26.52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15.58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39</v>
      </c>
      <c r="AS22" s="32" t="s">
        <v>30</v>
      </c>
      <c r="AT22" s="32"/>
      <c r="AU22" s="32"/>
      <c r="AV22" s="32" t="s">
        <v>33</v>
      </c>
      <c r="AW22" s="32">
        <v>7</v>
      </c>
      <c r="AX22" s="32" t="s">
        <v>34</v>
      </c>
      <c r="AY22" s="30"/>
      <c r="AZ22" s="32">
        <v>0</v>
      </c>
      <c r="BA22" s="32">
        <v>15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12</v>
      </c>
      <c r="BK22" s="32" t="s">
        <v>29</v>
      </c>
      <c r="BL22" s="32"/>
      <c r="BM22" s="32" t="s">
        <v>30</v>
      </c>
      <c r="BN22" s="32"/>
      <c r="BO22" s="32"/>
      <c r="BP22" s="32"/>
      <c r="BQ22" s="30"/>
      <c r="BR22" s="30"/>
      <c r="BS22" s="32"/>
      <c r="BT22" s="32" t="s">
        <v>30</v>
      </c>
      <c r="BU22" s="56" t="s">
        <v>99</v>
      </c>
      <c r="BV22" s="111" t="s">
        <v>430</v>
      </c>
      <c r="BW22" s="57" t="s">
        <v>432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</row>
    <row r="23" spans="1:102" s="179" customFormat="1" x14ac:dyDescent="0.15">
      <c r="A23" s="27">
        <v>3818</v>
      </c>
      <c r="B23" s="28">
        <v>41927</v>
      </c>
      <c r="C23" s="29" t="s">
        <v>26</v>
      </c>
      <c r="D23" s="30" t="s">
        <v>114</v>
      </c>
      <c r="E23" s="30"/>
      <c r="F23" s="30" t="s">
        <v>37</v>
      </c>
      <c r="G23" s="31">
        <v>41867</v>
      </c>
      <c r="H23" s="32" t="s">
        <v>29</v>
      </c>
      <c r="I23" s="32" t="s">
        <v>30</v>
      </c>
      <c r="J23" s="32"/>
      <c r="K23" s="30" t="s">
        <v>101</v>
      </c>
      <c r="L23" s="30" t="s">
        <v>452</v>
      </c>
      <c r="M23" s="30">
        <v>136</v>
      </c>
      <c r="N23" s="30">
        <v>27.8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16.8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39</v>
      </c>
      <c r="AS23" s="32" t="s">
        <v>30</v>
      </c>
      <c r="AT23" s="32"/>
      <c r="AU23" s="32"/>
      <c r="AV23" s="32" t="s">
        <v>33</v>
      </c>
      <c r="AW23" s="32">
        <v>10.6</v>
      </c>
      <c r="AX23" s="32" t="s">
        <v>34</v>
      </c>
      <c r="AY23" s="30"/>
      <c r="AZ23" s="32">
        <v>0</v>
      </c>
      <c r="BA23" s="32">
        <v>13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30</v>
      </c>
      <c r="BL23" s="32">
        <v>24</v>
      </c>
      <c r="BM23" s="32" t="s">
        <v>30</v>
      </c>
      <c r="BN23" s="32"/>
      <c r="BO23" s="32"/>
      <c r="BP23" s="32"/>
      <c r="BQ23" s="56"/>
      <c r="BR23" s="56"/>
      <c r="BS23" s="32"/>
      <c r="BT23" s="32" t="s">
        <v>30</v>
      </c>
      <c r="BU23" s="30"/>
      <c r="BV23" t="s">
        <v>430</v>
      </c>
      <c r="BW23" s="57" t="s">
        <v>176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</row>
    <row r="24" spans="1:102" s="179" customFormat="1" x14ac:dyDescent="0.15">
      <c r="A24" s="27">
        <v>3725</v>
      </c>
      <c r="B24" s="28">
        <v>41927</v>
      </c>
      <c r="C24" s="29" t="s">
        <v>26</v>
      </c>
      <c r="D24" s="30" t="s">
        <v>114</v>
      </c>
      <c r="E24" s="30"/>
      <c r="F24" s="30" t="s">
        <v>37</v>
      </c>
      <c r="G24" s="31">
        <v>41820</v>
      </c>
      <c r="H24" s="32" t="s">
        <v>29</v>
      </c>
      <c r="I24" s="32" t="s">
        <v>30</v>
      </c>
      <c r="J24" s="32"/>
      <c r="K24" s="30" t="s">
        <v>103</v>
      </c>
      <c r="L24" s="178" t="s">
        <v>470</v>
      </c>
      <c r="M24" s="180">
        <v>141.20000000000002</v>
      </c>
      <c r="N24" s="180">
        <v>24.23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18.87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39</v>
      </c>
      <c r="AS24" s="32" t="s">
        <v>30</v>
      </c>
      <c r="AT24" s="32"/>
      <c r="AU24" s="32"/>
      <c r="AV24" s="32" t="s">
        <v>33</v>
      </c>
      <c r="AW24" s="32">
        <v>9.5</v>
      </c>
      <c r="AX24" s="32" t="s">
        <v>34</v>
      </c>
      <c r="AY24" s="30"/>
      <c r="AZ24" s="32">
        <v>0</v>
      </c>
      <c r="BA24" s="32">
        <v>0</v>
      </c>
      <c r="BB24" s="32">
        <v>15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/>
      <c r="BK24" s="32" t="s">
        <v>30</v>
      </c>
      <c r="BL24" s="32"/>
      <c r="BM24" s="32" t="s">
        <v>30</v>
      </c>
      <c r="BN24" s="32"/>
      <c r="BO24" s="32"/>
      <c r="BP24" s="32"/>
      <c r="BQ24" s="56" t="s">
        <v>435</v>
      </c>
      <c r="BR24" s="56"/>
      <c r="BS24" s="32"/>
      <c r="BT24" s="32" t="s">
        <v>30</v>
      </c>
      <c r="BU24" s="178" t="s">
        <v>471</v>
      </c>
      <c r="BV24" t="s">
        <v>430</v>
      </c>
      <c r="BW24" s="57" t="s">
        <v>429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</row>
    <row r="25" spans="1:102" s="179" customFormat="1" x14ac:dyDescent="0.15">
      <c r="A25" s="27">
        <v>4115</v>
      </c>
      <c r="B25" s="28">
        <v>41927</v>
      </c>
      <c r="C25" s="29" t="s">
        <v>26</v>
      </c>
      <c r="D25" s="30" t="s">
        <v>114</v>
      </c>
      <c r="E25" s="30"/>
      <c r="F25" s="30" t="s">
        <v>37</v>
      </c>
      <c r="G25" s="58">
        <v>41881</v>
      </c>
      <c r="H25" s="32" t="s">
        <v>29</v>
      </c>
      <c r="I25" s="32" t="s">
        <v>30</v>
      </c>
      <c r="J25" s="32"/>
      <c r="K25" s="30" t="s">
        <v>121</v>
      </c>
      <c r="L25" s="30" t="s">
        <v>472</v>
      </c>
      <c r="M25" s="55">
        <v>99</v>
      </c>
      <c r="N25" s="30">
        <v>20.99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17.989999999999998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39</v>
      </c>
      <c r="AS25" s="32" t="s">
        <v>30</v>
      </c>
      <c r="AT25" s="32"/>
      <c r="AU25" s="32"/>
      <c r="AV25" s="32" t="s">
        <v>33</v>
      </c>
      <c r="AW25" s="32">
        <v>9</v>
      </c>
      <c r="AX25" s="32" t="s">
        <v>34</v>
      </c>
      <c r="AY25" s="30"/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30</v>
      </c>
      <c r="BL25" s="32"/>
      <c r="BM25" s="32" t="s">
        <v>30</v>
      </c>
      <c r="BN25" s="32">
        <v>27.5</v>
      </c>
      <c r="BO25" s="32"/>
      <c r="BP25" s="177">
        <v>42184</v>
      </c>
      <c r="BQ25" s="56"/>
      <c r="BR25" s="56"/>
      <c r="BS25" s="56"/>
      <c r="BT25" s="32" t="s">
        <v>30</v>
      </c>
      <c r="BU25" s="178"/>
      <c r="BV25" t="s">
        <v>430</v>
      </c>
      <c r="BW25" s="57" t="s">
        <v>469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</row>
    <row r="26" spans="1:102" s="181" customFormat="1" x14ac:dyDescent="0.15">
      <c r="A26" s="27">
        <v>2541</v>
      </c>
      <c r="B26" s="28">
        <v>41927</v>
      </c>
      <c r="C26" s="29" t="s">
        <v>26</v>
      </c>
      <c r="D26" s="30" t="s">
        <v>114</v>
      </c>
      <c r="E26" s="30"/>
      <c r="F26" s="30" t="s">
        <v>37</v>
      </c>
      <c r="G26" s="31">
        <v>41912</v>
      </c>
      <c r="H26" s="32" t="s">
        <v>29</v>
      </c>
      <c r="I26" s="32" t="s">
        <v>30</v>
      </c>
      <c r="J26" s="32"/>
      <c r="K26" s="30" t="s">
        <v>124</v>
      </c>
      <c r="L26" s="30" t="s">
        <v>125</v>
      </c>
      <c r="M26" s="55">
        <v>138.9</v>
      </c>
      <c r="N26" s="55">
        <v>25.2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16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 t="s">
        <v>39</v>
      </c>
      <c r="AS26" s="32" t="s">
        <v>30</v>
      </c>
      <c r="AT26" s="32"/>
      <c r="AU26" s="32"/>
      <c r="AV26" s="32" t="s">
        <v>33</v>
      </c>
      <c r="AW26" s="32">
        <v>11.5</v>
      </c>
      <c r="AX26" s="32" t="s">
        <v>34</v>
      </c>
      <c r="AY26" s="30"/>
      <c r="AZ26" s="32">
        <v>0</v>
      </c>
      <c r="BA26" s="32">
        <v>0</v>
      </c>
      <c r="BB26" s="32">
        <v>10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30</v>
      </c>
      <c r="BL26" s="32"/>
      <c r="BM26" s="32" t="s">
        <v>30</v>
      </c>
      <c r="BN26" s="32"/>
      <c r="BO26" s="32"/>
      <c r="BP26" s="32"/>
      <c r="BQ26" s="56"/>
      <c r="BR26" s="56"/>
      <c r="BS26" s="56"/>
      <c r="BT26" s="32" t="s">
        <v>30</v>
      </c>
      <c r="BU26" s="30"/>
      <c r="BV26" s="111" t="s">
        <v>430</v>
      </c>
      <c r="BW26" s="57" t="s">
        <v>432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</row>
    <row r="27" spans="1:102" x14ac:dyDescent="0.15">
      <c r="A27" s="27">
        <v>2238</v>
      </c>
      <c r="B27" s="28">
        <v>41927</v>
      </c>
      <c r="C27" s="29" t="s">
        <v>26</v>
      </c>
      <c r="D27" s="30" t="s">
        <v>114</v>
      </c>
      <c r="E27" s="30"/>
      <c r="F27" s="30" t="s">
        <v>37</v>
      </c>
      <c r="G27" s="58">
        <v>41921</v>
      </c>
      <c r="H27" s="32" t="s">
        <v>29</v>
      </c>
      <c r="I27" s="32" t="s">
        <v>30</v>
      </c>
      <c r="J27" s="32"/>
      <c r="K27" s="30" t="s">
        <v>126</v>
      </c>
      <c r="L27" s="30" t="s">
        <v>473</v>
      </c>
      <c r="M27" s="30">
        <v>131.99</v>
      </c>
      <c r="N27" s="30">
        <v>25.26</v>
      </c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>
        <v>20.69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39</v>
      </c>
      <c r="AS27" s="32" t="s">
        <v>30</v>
      </c>
      <c r="AT27" s="32"/>
      <c r="AU27" s="32"/>
      <c r="AV27" s="32" t="s">
        <v>33</v>
      </c>
      <c r="AW27" s="32">
        <v>10</v>
      </c>
      <c r="AX27" s="32" t="s">
        <v>30</v>
      </c>
      <c r="AY27" s="30"/>
      <c r="AZ27" s="32">
        <v>0</v>
      </c>
      <c r="BA27" s="32">
        <v>10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/>
      <c r="BK27" s="32" t="s">
        <v>30</v>
      </c>
      <c r="BL27" s="32">
        <v>24</v>
      </c>
      <c r="BM27" s="32" t="s">
        <v>30</v>
      </c>
      <c r="BN27" s="32"/>
      <c r="BO27" s="32"/>
      <c r="BP27" s="32"/>
      <c r="BQ27" s="56" t="s">
        <v>46</v>
      </c>
      <c r="BR27" s="56" t="s">
        <v>129</v>
      </c>
      <c r="BS27" s="32">
        <v>50</v>
      </c>
      <c r="BT27" s="32" t="s">
        <v>30</v>
      </c>
      <c r="BU27" s="30"/>
      <c r="BV27" t="s">
        <v>430</v>
      </c>
      <c r="BW27" s="110" t="s">
        <v>432</v>
      </c>
    </row>
    <row r="28" spans="1:102" x14ac:dyDescent="0.15">
      <c r="A28" s="30">
        <v>2830</v>
      </c>
      <c r="B28" s="28">
        <v>41927</v>
      </c>
      <c r="C28" s="29" t="s">
        <v>26</v>
      </c>
      <c r="D28" s="30" t="s">
        <v>114</v>
      </c>
      <c r="E28" s="30"/>
      <c r="F28" s="30" t="s">
        <v>37</v>
      </c>
      <c r="G28" s="31">
        <v>41852</v>
      </c>
      <c r="H28" s="32" t="s">
        <v>30</v>
      </c>
      <c r="I28" s="32" t="s">
        <v>100</v>
      </c>
      <c r="J28" s="32"/>
      <c r="K28" s="30" t="s">
        <v>441</v>
      </c>
      <c r="L28" s="30" t="s">
        <v>383</v>
      </c>
      <c r="M28" s="30">
        <v>131.69999999999999</v>
      </c>
      <c r="N28" s="30">
        <v>26.94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16.760000000000002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39</v>
      </c>
      <c r="AS28" s="32" t="s">
        <v>30</v>
      </c>
      <c r="AT28" s="32"/>
      <c r="AU28" s="32"/>
      <c r="AV28" s="32"/>
      <c r="AW28" s="32"/>
      <c r="AX28" s="32" t="s">
        <v>30</v>
      </c>
      <c r="AY28" s="30"/>
      <c r="AZ28" s="32">
        <v>0</v>
      </c>
      <c r="BA28" s="32">
        <v>0</v>
      </c>
      <c r="BB28" s="32">
        <v>0</v>
      </c>
      <c r="BC28" s="32">
        <v>20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/>
      <c r="BK28" s="32" t="s">
        <v>30</v>
      </c>
      <c r="BL28" s="32">
        <v>24</v>
      </c>
      <c r="BM28" s="32" t="s">
        <v>30</v>
      </c>
      <c r="BN28" s="32"/>
      <c r="BO28" s="32"/>
      <c r="BP28" s="32"/>
      <c r="BQ28" s="30"/>
      <c r="BR28" s="30"/>
      <c r="BS28" s="32"/>
      <c r="BT28" s="32" t="s">
        <v>30</v>
      </c>
      <c r="BU28" s="30"/>
      <c r="BV28" s="111" t="s">
        <v>430</v>
      </c>
      <c r="BW28" s="110" t="s">
        <v>429</v>
      </c>
    </row>
    <row r="29" spans="1:102" x14ac:dyDescent="0.15">
      <c r="A29" s="27">
        <v>2944</v>
      </c>
      <c r="B29" s="28">
        <v>41927</v>
      </c>
      <c r="C29" s="29" t="s">
        <v>26</v>
      </c>
      <c r="D29" s="30" t="s">
        <v>114</v>
      </c>
      <c r="E29" s="30"/>
      <c r="F29" s="30" t="s">
        <v>37</v>
      </c>
      <c r="G29" s="31">
        <v>41838</v>
      </c>
      <c r="H29" s="32" t="s">
        <v>387</v>
      </c>
      <c r="I29" s="32" t="s">
        <v>390</v>
      </c>
      <c r="J29" s="32"/>
      <c r="K29" s="30" t="s">
        <v>443</v>
      </c>
      <c r="L29" s="30" t="s">
        <v>386</v>
      </c>
      <c r="M29" s="55">
        <v>120.10599999999999</v>
      </c>
      <c r="N29" s="55">
        <v>22.5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11.05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39</v>
      </c>
      <c r="AS29" s="32" t="s">
        <v>30</v>
      </c>
      <c r="AT29" s="32"/>
      <c r="AU29" s="32"/>
      <c r="AV29" s="32" t="s">
        <v>444</v>
      </c>
      <c r="AW29" s="32">
        <v>8</v>
      </c>
      <c r="AX29" s="32" t="s">
        <v>34</v>
      </c>
      <c r="AY29" s="30"/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/>
      <c r="BK29" s="112" t="s">
        <v>390</v>
      </c>
      <c r="BL29" s="32">
        <v>24</v>
      </c>
      <c r="BM29" s="32" t="s">
        <v>30</v>
      </c>
      <c r="BN29" s="32"/>
      <c r="BO29" s="32"/>
      <c r="BP29" s="32"/>
      <c r="BQ29" s="56"/>
      <c r="BR29" s="56"/>
      <c r="BS29" s="56"/>
      <c r="BT29" s="32" t="s">
        <v>30</v>
      </c>
      <c r="BU29" s="30"/>
      <c r="BV29" t="s">
        <v>474</v>
      </c>
      <c r="BW29" s="57" t="s">
        <v>429</v>
      </c>
    </row>
    <row r="30" spans="1:102" x14ac:dyDescent="0.15">
      <c r="A30" s="27">
        <v>3020</v>
      </c>
      <c r="B30" s="28">
        <v>41927</v>
      </c>
      <c r="C30" s="29" t="s">
        <v>26</v>
      </c>
      <c r="D30" s="30" t="s">
        <v>114</v>
      </c>
      <c r="E30" s="30"/>
      <c r="F30" s="30" t="s">
        <v>37</v>
      </c>
      <c r="G30" s="31">
        <v>41820</v>
      </c>
      <c r="H30" s="32" t="s">
        <v>387</v>
      </c>
      <c r="I30" s="32" t="s">
        <v>390</v>
      </c>
      <c r="J30" s="32"/>
      <c r="K30" s="30" t="s">
        <v>445</v>
      </c>
      <c r="L30" s="30" t="s">
        <v>446</v>
      </c>
      <c r="M30" s="55">
        <v>119</v>
      </c>
      <c r="N30" s="55">
        <v>27.1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>
        <v>23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39</v>
      </c>
      <c r="AS30" s="32" t="s">
        <v>30</v>
      </c>
      <c r="AT30" s="32"/>
      <c r="AU30" s="32"/>
      <c r="AV30" s="32" t="s">
        <v>444</v>
      </c>
      <c r="AW30" s="32">
        <v>6</v>
      </c>
      <c r="AX30" s="32" t="s">
        <v>390</v>
      </c>
      <c r="AY30" s="30"/>
      <c r="AZ30" s="32">
        <v>0</v>
      </c>
      <c r="BA30" s="32">
        <v>0</v>
      </c>
      <c r="BB30" s="32">
        <v>0</v>
      </c>
      <c r="BC30" s="32">
        <v>15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/>
      <c r="BL30" s="32"/>
      <c r="BM30" s="32" t="s">
        <v>30</v>
      </c>
      <c r="BN30" s="32"/>
      <c r="BO30" s="32"/>
      <c r="BP30" s="32"/>
      <c r="BQ30" s="30"/>
      <c r="BR30" s="56"/>
      <c r="BS30" s="32"/>
      <c r="BT30" s="32" t="s">
        <v>30</v>
      </c>
      <c r="BU30" s="56" t="s">
        <v>475</v>
      </c>
      <c r="BV30" s="57" t="s">
        <v>430</v>
      </c>
      <c r="BW30" s="110" t="s">
        <v>429</v>
      </c>
    </row>
    <row r="31" spans="1:102" x14ac:dyDescent="0.15">
      <c r="A31" s="27">
        <v>3112</v>
      </c>
      <c r="B31" s="28">
        <v>41927</v>
      </c>
      <c r="C31" s="29" t="s">
        <v>26</v>
      </c>
      <c r="D31" s="30" t="s">
        <v>114</v>
      </c>
      <c r="E31" s="30"/>
      <c r="F31" s="30" t="s">
        <v>37</v>
      </c>
      <c r="G31" s="58">
        <v>41880</v>
      </c>
      <c r="H31" s="32" t="s">
        <v>30</v>
      </c>
      <c r="I31" s="32" t="s">
        <v>100</v>
      </c>
      <c r="J31" s="32"/>
      <c r="K31" s="30" t="s">
        <v>456</v>
      </c>
      <c r="L31" s="30" t="s">
        <v>457</v>
      </c>
      <c r="M31" s="55">
        <v>146.9</v>
      </c>
      <c r="N31" s="30">
        <v>27.37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>
        <v>23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39</v>
      </c>
      <c r="AS31" s="32" t="s">
        <v>30</v>
      </c>
      <c r="AT31" s="32"/>
      <c r="AU31" s="32"/>
      <c r="AV31" s="32" t="s">
        <v>444</v>
      </c>
      <c r="AW31" s="32">
        <v>10</v>
      </c>
      <c r="AX31" s="32" t="s">
        <v>390</v>
      </c>
      <c r="AY31" s="30"/>
      <c r="AZ31" s="32">
        <v>0</v>
      </c>
      <c r="BA31" s="32">
        <v>0</v>
      </c>
      <c r="BB31" s="32">
        <v>5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32" t="s">
        <v>30</v>
      </c>
      <c r="BL31" s="32"/>
      <c r="BM31" s="32" t="s">
        <v>30</v>
      </c>
      <c r="BN31" s="32"/>
      <c r="BO31" s="32"/>
      <c r="BP31" s="177"/>
      <c r="BQ31" s="56"/>
      <c r="BR31" s="56"/>
      <c r="BS31" s="56"/>
      <c r="BT31" s="32" t="s">
        <v>30</v>
      </c>
      <c r="BU31" s="178" t="s">
        <v>454</v>
      </c>
      <c r="BV31" t="s">
        <v>430</v>
      </c>
      <c r="BW31" s="57" t="s">
        <v>429</v>
      </c>
    </row>
    <row r="32" spans="1:102" x14ac:dyDescent="0.15">
      <c r="A32" s="27">
        <v>76</v>
      </c>
      <c r="B32" s="28">
        <v>41927</v>
      </c>
      <c r="C32" s="29" t="s">
        <v>26</v>
      </c>
      <c r="D32" s="30" t="s">
        <v>114</v>
      </c>
      <c r="E32" s="30"/>
      <c r="F32" s="30" t="s">
        <v>115</v>
      </c>
      <c r="G32" s="31">
        <v>41850</v>
      </c>
      <c r="H32" s="32" t="s">
        <v>29</v>
      </c>
      <c r="I32" s="32" t="s">
        <v>30</v>
      </c>
      <c r="J32" s="32"/>
      <c r="K32" s="30" t="s">
        <v>107</v>
      </c>
      <c r="L32" s="30" t="s">
        <v>172</v>
      </c>
      <c r="M32" s="55">
        <v>133</v>
      </c>
      <c r="N32" s="30">
        <v>30.7</v>
      </c>
      <c r="O32" s="30"/>
      <c r="P32" s="30"/>
      <c r="Q32" s="30"/>
      <c r="R32" s="30"/>
      <c r="S32" s="30"/>
      <c r="T32" s="30"/>
      <c r="U32" s="30"/>
      <c r="V32" s="30"/>
      <c r="W32" s="30">
        <v>24.5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117</v>
      </c>
      <c r="AS32" s="32" t="s">
        <v>30</v>
      </c>
      <c r="AT32" s="32"/>
      <c r="AU32" s="32"/>
      <c r="AV32" s="32" t="s">
        <v>33</v>
      </c>
      <c r="AW32" s="32">
        <v>10.6</v>
      </c>
      <c r="AX32" s="32" t="s">
        <v>34</v>
      </c>
      <c r="AY32" s="30"/>
      <c r="AZ32" s="32">
        <v>0</v>
      </c>
      <c r="BA32" s="32">
        <v>15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30</v>
      </c>
      <c r="BL32" s="32">
        <v>24</v>
      </c>
      <c r="BM32" s="32" t="s">
        <v>30</v>
      </c>
      <c r="BN32" s="32"/>
      <c r="BO32" s="32"/>
      <c r="BP32" s="32"/>
      <c r="BQ32" s="56"/>
      <c r="BR32" s="56"/>
      <c r="BS32" s="56"/>
      <c r="BT32" s="32" t="s">
        <v>30</v>
      </c>
      <c r="BU32" s="30"/>
      <c r="BV32" s="111" t="s">
        <v>430</v>
      </c>
      <c r="BW32" s="110" t="s">
        <v>429</v>
      </c>
    </row>
    <row r="33" spans="1:75" x14ac:dyDescent="0.15">
      <c r="A33" s="27">
        <v>3792</v>
      </c>
      <c r="B33" s="28">
        <v>41927</v>
      </c>
      <c r="C33" s="29" t="s">
        <v>26</v>
      </c>
      <c r="D33" s="30" t="s">
        <v>114</v>
      </c>
      <c r="E33" s="30"/>
      <c r="F33" s="30" t="s">
        <v>115</v>
      </c>
      <c r="G33" s="31">
        <v>41880</v>
      </c>
      <c r="H33" s="32" t="s">
        <v>387</v>
      </c>
      <c r="I33" s="32" t="s">
        <v>390</v>
      </c>
      <c r="J33" s="32"/>
      <c r="K33" s="30" t="s">
        <v>118</v>
      </c>
      <c r="L33" s="30" t="s">
        <v>468</v>
      </c>
      <c r="M33" s="30">
        <v>152.9</v>
      </c>
      <c r="N33" s="30">
        <v>29.6</v>
      </c>
      <c r="O33" s="30"/>
      <c r="P33" s="30"/>
      <c r="Q33" s="30"/>
      <c r="R33" s="30"/>
      <c r="S33" s="30"/>
      <c r="T33" s="30"/>
      <c r="U33" s="30"/>
      <c r="V33" s="30"/>
      <c r="W33" s="30">
        <v>24.7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117</v>
      </c>
      <c r="AS33" s="32" t="s">
        <v>30</v>
      </c>
      <c r="AT33" s="32"/>
      <c r="AU33" s="32"/>
      <c r="AV33" s="32" t="s">
        <v>444</v>
      </c>
      <c r="AW33" s="32">
        <v>10</v>
      </c>
      <c r="AX33" s="32" t="s">
        <v>30</v>
      </c>
      <c r="AY33" s="30"/>
      <c r="AZ33" s="32">
        <v>0</v>
      </c>
      <c r="BA33" s="32">
        <v>0</v>
      </c>
      <c r="BB33" s="32">
        <v>5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/>
      <c r="BK33" s="32" t="s">
        <v>30</v>
      </c>
      <c r="BL33" s="32"/>
      <c r="BM33" s="32" t="s">
        <v>30</v>
      </c>
      <c r="BN33" s="32"/>
      <c r="BO33" s="32"/>
      <c r="BP33" s="32"/>
      <c r="BQ33" s="30"/>
      <c r="BR33" s="30"/>
      <c r="BS33" s="32"/>
      <c r="BT33" s="32" t="s">
        <v>30</v>
      </c>
      <c r="BU33" s="30" t="s">
        <v>181</v>
      </c>
      <c r="BV33" s="111" t="s">
        <v>430</v>
      </c>
      <c r="BW33" s="57" t="s">
        <v>429</v>
      </c>
    </row>
    <row r="34" spans="1:75" x14ac:dyDescent="0.15">
      <c r="A34" s="27">
        <v>2228</v>
      </c>
      <c r="B34" s="28">
        <v>41927</v>
      </c>
      <c r="C34" s="29" t="s">
        <v>26</v>
      </c>
      <c r="D34" s="30" t="s">
        <v>114</v>
      </c>
      <c r="E34" s="30"/>
      <c r="F34" s="30" t="s">
        <v>115</v>
      </c>
      <c r="G34" s="31">
        <v>41851</v>
      </c>
      <c r="H34" s="32" t="s">
        <v>387</v>
      </c>
      <c r="I34" s="32" t="s">
        <v>390</v>
      </c>
      <c r="J34" s="32"/>
      <c r="K34" s="30" t="s">
        <v>110</v>
      </c>
      <c r="L34" s="30" t="s">
        <v>185</v>
      </c>
      <c r="M34" s="30">
        <v>159.5</v>
      </c>
      <c r="N34" s="30">
        <v>26.86</v>
      </c>
      <c r="O34" s="30"/>
      <c r="P34" s="30"/>
      <c r="Q34" s="30"/>
      <c r="R34" s="30"/>
      <c r="S34" s="30"/>
      <c r="T34" s="30"/>
      <c r="U34" s="30"/>
      <c r="V34" s="30"/>
      <c r="W34" s="30">
        <v>23.98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117</v>
      </c>
      <c r="AS34" s="32" t="s">
        <v>30</v>
      </c>
      <c r="AT34" s="32"/>
      <c r="AU34" s="32"/>
      <c r="AV34" s="32" t="s">
        <v>444</v>
      </c>
      <c r="AW34" s="32">
        <v>12</v>
      </c>
      <c r="AX34" s="32" t="s">
        <v>34</v>
      </c>
      <c r="AY34" s="30"/>
      <c r="AZ34" s="32">
        <v>0</v>
      </c>
      <c r="BA34" s="32">
        <v>0</v>
      </c>
      <c r="BB34" s="32">
        <v>7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30</v>
      </c>
      <c r="BL34" s="32"/>
      <c r="BM34" s="32" t="s">
        <v>30</v>
      </c>
      <c r="BN34" s="32"/>
      <c r="BO34" s="32"/>
      <c r="BP34" s="32"/>
      <c r="BQ34" s="30"/>
      <c r="BR34" s="30"/>
      <c r="BS34" s="32"/>
      <c r="BT34" s="32" t="s">
        <v>30</v>
      </c>
      <c r="BU34" s="30"/>
      <c r="BV34" s="111" t="s">
        <v>430</v>
      </c>
      <c r="BW34" s="57" t="s">
        <v>469</v>
      </c>
    </row>
    <row r="35" spans="1:75" x14ac:dyDescent="0.15">
      <c r="A35" s="27">
        <v>558</v>
      </c>
      <c r="B35" s="28">
        <v>41927</v>
      </c>
      <c r="C35" s="29" t="s">
        <v>26</v>
      </c>
      <c r="D35" s="30" t="s">
        <v>114</v>
      </c>
      <c r="E35" s="30"/>
      <c r="F35" s="30" t="s">
        <v>115</v>
      </c>
      <c r="G35" s="31">
        <v>41880</v>
      </c>
      <c r="H35" s="32" t="s">
        <v>29</v>
      </c>
      <c r="I35" s="32" t="s">
        <v>30</v>
      </c>
      <c r="J35" s="32"/>
      <c r="K35" s="30" t="s">
        <v>190</v>
      </c>
      <c r="L35" s="30" t="s">
        <v>191</v>
      </c>
      <c r="M35" s="30">
        <v>125.9</v>
      </c>
      <c r="N35" s="30">
        <v>27.2</v>
      </c>
      <c r="O35" s="30"/>
      <c r="P35" s="30"/>
      <c r="Q35" s="30"/>
      <c r="R35" s="30"/>
      <c r="S35" s="30"/>
      <c r="T35" s="30"/>
      <c r="U35" s="30"/>
      <c r="V35" s="30"/>
      <c r="W35" s="30">
        <v>21.9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 t="s">
        <v>117</v>
      </c>
      <c r="AS35" s="32" t="s">
        <v>30</v>
      </c>
      <c r="AT35" s="32"/>
      <c r="AU35" s="32"/>
      <c r="AV35" s="32" t="s">
        <v>33</v>
      </c>
      <c r="AW35" s="32">
        <v>16.100000000000001</v>
      </c>
      <c r="AX35" s="32" t="s">
        <v>34</v>
      </c>
      <c r="AY35" s="30"/>
      <c r="AZ35" s="32">
        <v>0</v>
      </c>
      <c r="BA35" s="32">
        <v>14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24</v>
      </c>
      <c r="BK35" s="32" t="s">
        <v>29</v>
      </c>
      <c r="BL35" s="32"/>
      <c r="BM35" s="32" t="s">
        <v>30</v>
      </c>
      <c r="BN35" s="32"/>
      <c r="BO35" s="32"/>
      <c r="BP35" s="32"/>
      <c r="BQ35" s="30"/>
      <c r="BR35" s="30"/>
      <c r="BS35" s="32"/>
      <c r="BT35" s="32" t="s">
        <v>30</v>
      </c>
      <c r="BU35" s="30"/>
      <c r="BV35" s="111" t="s">
        <v>430</v>
      </c>
      <c r="BW35" s="110" t="s">
        <v>429</v>
      </c>
    </row>
    <row r="36" spans="1:75" x14ac:dyDescent="0.15">
      <c r="A36" s="27">
        <v>1141</v>
      </c>
      <c r="B36" s="28">
        <v>41927</v>
      </c>
      <c r="C36" s="29" t="s">
        <v>26</v>
      </c>
      <c r="D36" s="30" t="s">
        <v>114</v>
      </c>
      <c r="E36" s="30"/>
      <c r="F36" s="30" t="s">
        <v>115</v>
      </c>
      <c r="G36" s="31">
        <v>41902</v>
      </c>
      <c r="H36" s="32" t="s">
        <v>29</v>
      </c>
      <c r="I36" s="32" t="s">
        <v>30</v>
      </c>
      <c r="J36" s="32">
        <v>6.34</v>
      </c>
      <c r="K36" s="30" t="s">
        <v>96</v>
      </c>
      <c r="L36" s="30" t="s">
        <v>97</v>
      </c>
      <c r="M36" s="30">
        <v>128.15</v>
      </c>
      <c r="N36" s="30">
        <v>28.44</v>
      </c>
      <c r="O36" s="30"/>
      <c r="P36" s="30"/>
      <c r="Q36" s="30"/>
      <c r="R36" s="30"/>
      <c r="S36" s="30"/>
      <c r="T36" s="30"/>
      <c r="U36" s="30"/>
      <c r="V36" s="30"/>
      <c r="W36" s="30">
        <v>24.46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 t="s">
        <v>117</v>
      </c>
      <c r="AS36" s="32" t="s">
        <v>30</v>
      </c>
      <c r="AT36" s="32"/>
      <c r="AU36" s="32"/>
      <c r="AV36" s="32" t="s">
        <v>33</v>
      </c>
      <c r="AW36" s="32">
        <v>7</v>
      </c>
      <c r="AX36" s="32" t="s">
        <v>34</v>
      </c>
      <c r="AY36" s="30"/>
      <c r="AZ36" s="32">
        <v>0</v>
      </c>
      <c r="BA36" s="32">
        <v>15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12</v>
      </c>
      <c r="BK36" s="32" t="s">
        <v>29</v>
      </c>
      <c r="BL36" s="32"/>
      <c r="BM36" s="32" t="s">
        <v>30</v>
      </c>
      <c r="BN36" s="32"/>
      <c r="BO36" s="32"/>
      <c r="BP36" s="32"/>
      <c r="BQ36" s="30"/>
      <c r="BR36" s="30"/>
      <c r="BS36" s="32"/>
      <c r="BT36" s="32" t="s">
        <v>30</v>
      </c>
      <c r="BU36" s="56" t="s">
        <v>99</v>
      </c>
      <c r="BV36" s="111" t="s">
        <v>430</v>
      </c>
      <c r="BW36" s="57" t="s">
        <v>432</v>
      </c>
    </row>
    <row r="37" spans="1:75" x14ac:dyDescent="0.15">
      <c r="A37" s="27">
        <v>3821</v>
      </c>
      <c r="B37" s="28">
        <v>41927</v>
      </c>
      <c r="C37" s="29" t="s">
        <v>26</v>
      </c>
      <c r="D37" s="30" t="s">
        <v>114</v>
      </c>
      <c r="E37" s="30"/>
      <c r="F37" s="30" t="s">
        <v>120</v>
      </c>
      <c r="G37" s="31">
        <v>41867</v>
      </c>
      <c r="H37" s="32" t="s">
        <v>29</v>
      </c>
      <c r="I37" s="32" t="s">
        <v>30</v>
      </c>
      <c r="J37" s="32"/>
      <c r="K37" s="30" t="s">
        <v>101</v>
      </c>
      <c r="L37" s="30" t="s">
        <v>452</v>
      </c>
      <c r="M37" s="30">
        <v>133</v>
      </c>
      <c r="N37" s="30">
        <v>30.7</v>
      </c>
      <c r="O37" s="30"/>
      <c r="P37" s="30"/>
      <c r="Q37" s="30"/>
      <c r="R37" s="30"/>
      <c r="S37" s="30"/>
      <c r="T37" s="30"/>
      <c r="U37" s="30"/>
      <c r="V37" s="30"/>
      <c r="W37" s="30">
        <v>24.5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 t="s">
        <v>117</v>
      </c>
      <c r="AS37" s="32" t="s">
        <v>30</v>
      </c>
      <c r="AT37" s="32"/>
      <c r="AU37" s="32"/>
      <c r="AV37" s="32" t="s">
        <v>33</v>
      </c>
      <c r="AW37" s="32">
        <v>10.6</v>
      </c>
      <c r="AX37" s="32" t="s">
        <v>34</v>
      </c>
      <c r="AY37" s="30"/>
      <c r="AZ37" s="32">
        <v>0</v>
      </c>
      <c r="BA37" s="32">
        <v>13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/>
      <c r="BK37" s="32" t="s">
        <v>30</v>
      </c>
      <c r="BL37" s="32">
        <v>24</v>
      </c>
      <c r="BM37" s="32" t="s">
        <v>30</v>
      </c>
      <c r="BN37" s="32"/>
      <c r="BO37" s="32"/>
      <c r="BP37" s="32"/>
      <c r="BQ37" s="56"/>
      <c r="BR37" s="56"/>
      <c r="BS37" s="32"/>
      <c r="BT37" s="32" t="s">
        <v>30</v>
      </c>
      <c r="BU37" s="30"/>
      <c r="BV37" t="s">
        <v>430</v>
      </c>
      <c r="BW37" s="57" t="s">
        <v>176</v>
      </c>
    </row>
    <row r="38" spans="1:75" x14ac:dyDescent="0.15">
      <c r="A38" s="27">
        <v>3728</v>
      </c>
      <c r="B38" s="28">
        <v>41927</v>
      </c>
      <c r="C38" s="29" t="s">
        <v>26</v>
      </c>
      <c r="D38" s="30" t="s">
        <v>114</v>
      </c>
      <c r="E38" s="30"/>
      <c r="F38" s="30" t="s">
        <v>120</v>
      </c>
      <c r="G38" s="31">
        <v>41820</v>
      </c>
      <c r="H38" s="32" t="s">
        <v>29</v>
      </c>
      <c r="I38" s="32" t="s">
        <v>30</v>
      </c>
      <c r="J38" s="32"/>
      <c r="K38" s="30" t="s">
        <v>103</v>
      </c>
      <c r="L38" s="178" t="s">
        <v>470</v>
      </c>
      <c r="M38" s="180">
        <v>137.80000000000001</v>
      </c>
      <c r="N38" s="180">
        <v>26.54</v>
      </c>
      <c r="O38" s="30"/>
      <c r="P38" s="30"/>
      <c r="Q38" s="30"/>
      <c r="R38" s="30"/>
      <c r="S38" s="30"/>
      <c r="T38" s="30"/>
      <c r="U38" s="30"/>
      <c r="V38" s="180"/>
      <c r="W38" s="180">
        <v>21.86</v>
      </c>
      <c r="X38" s="180"/>
      <c r="Y38" s="180"/>
      <c r="Z38" s="180"/>
      <c r="AA38" s="180"/>
      <c r="AB38" s="180"/>
      <c r="AC38" s="180"/>
      <c r="AD38" s="18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 t="s">
        <v>117</v>
      </c>
      <c r="AS38" s="32" t="s">
        <v>30</v>
      </c>
      <c r="AT38" s="32"/>
      <c r="AU38" s="32"/>
      <c r="AV38" s="32" t="s">
        <v>33</v>
      </c>
      <c r="AW38" s="32">
        <v>9.5</v>
      </c>
      <c r="AX38" s="32" t="s">
        <v>34</v>
      </c>
      <c r="AY38" s="30"/>
      <c r="AZ38" s="32">
        <v>0</v>
      </c>
      <c r="BA38" s="32">
        <v>0</v>
      </c>
      <c r="BB38" s="32">
        <v>15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/>
      <c r="BK38" s="32" t="s">
        <v>30</v>
      </c>
      <c r="BL38" s="32"/>
      <c r="BM38" s="32" t="s">
        <v>30</v>
      </c>
      <c r="BN38" s="32"/>
      <c r="BO38" s="32"/>
      <c r="BP38" s="32"/>
      <c r="BQ38" s="56" t="s">
        <v>435</v>
      </c>
      <c r="BR38" s="56"/>
      <c r="BS38" s="32"/>
      <c r="BT38" s="32" t="s">
        <v>30</v>
      </c>
      <c r="BU38" s="178" t="s">
        <v>471</v>
      </c>
      <c r="BV38" t="s">
        <v>430</v>
      </c>
      <c r="BW38" s="57" t="s">
        <v>429</v>
      </c>
    </row>
    <row r="39" spans="1:75" x14ac:dyDescent="0.15">
      <c r="A39" s="27">
        <v>4118</v>
      </c>
      <c r="B39" s="28">
        <v>41927</v>
      </c>
      <c r="C39" s="29" t="s">
        <v>26</v>
      </c>
      <c r="D39" s="30" t="s">
        <v>114</v>
      </c>
      <c r="E39" s="30"/>
      <c r="F39" s="30" t="s">
        <v>115</v>
      </c>
      <c r="G39" s="58">
        <v>41881</v>
      </c>
      <c r="H39" s="32" t="s">
        <v>29</v>
      </c>
      <c r="I39" s="32" t="s">
        <v>30</v>
      </c>
      <c r="J39" s="32"/>
      <c r="K39" s="30" t="s">
        <v>121</v>
      </c>
      <c r="L39" s="30" t="s">
        <v>472</v>
      </c>
      <c r="M39" s="55">
        <v>69</v>
      </c>
      <c r="N39" s="30">
        <v>23.99</v>
      </c>
      <c r="O39" s="30"/>
      <c r="P39" s="30"/>
      <c r="Q39" s="30"/>
      <c r="R39" s="30"/>
      <c r="S39" s="30"/>
      <c r="T39" s="30"/>
      <c r="U39" s="30"/>
      <c r="V39" s="30"/>
      <c r="W39" s="30">
        <v>18.989999999999998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 t="s">
        <v>117</v>
      </c>
      <c r="AS39" s="32" t="s">
        <v>30</v>
      </c>
      <c r="AT39" s="32"/>
      <c r="AU39" s="32"/>
      <c r="AV39" s="32" t="s">
        <v>33</v>
      </c>
      <c r="AW39" s="32">
        <v>9</v>
      </c>
      <c r="AX39" s="32" t="s">
        <v>34</v>
      </c>
      <c r="AY39" s="30"/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/>
      <c r="BK39" s="32" t="s">
        <v>30</v>
      </c>
      <c r="BL39" s="32"/>
      <c r="BM39" s="32" t="s">
        <v>30</v>
      </c>
      <c r="BN39" s="32">
        <v>27.5</v>
      </c>
      <c r="BO39" s="32"/>
      <c r="BP39" s="177">
        <v>42184</v>
      </c>
      <c r="BQ39" s="56"/>
      <c r="BR39" s="56"/>
      <c r="BS39" s="56"/>
      <c r="BT39" s="32" t="s">
        <v>30</v>
      </c>
      <c r="BU39" s="178"/>
      <c r="BV39" t="s">
        <v>430</v>
      </c>
      <c r="BW39" s="57" t="s">
        <v>469</v>
      </c>
    </row>
    <row r="40" spans="1:75" x14ac:dyDescent="0.15">
      <c r="A40" s="27">
        <v>2544</v>
      </c>
      <c r="B40" s="28">
        <v>41927</v>
      </c>
      <c r="C40" s="29" t="s">
        <v>26</v>
      </c>
      <c r="D40" s="30" t="s">
        <v>114</v>
      </c>
      <c r="E40" s="30"/>
      <c r="F40" s="30" t="s">
        <v>115</v>
      </c>
      <c r="G40" s="31">
        <v>41912</v>
      </c>
      <c r="H40" s="32" t="s">
        <v>29</v>
      </c>
      <c r="I40" s="32" t="s">
        <v>30</v>
      </c>
      <c r="J40" s="32"/>
      <c r="K40" s="30" t="s">
        <v>124</v>
      </c>
      <c r="L40" s="30" t="s">
        <v>125</v>
      </c>
      <c r="M40" s="55">
        <v>136</v>
      </c>
      <c r="N40" s="55">
        <v>28</v>
      </c>
      <c r="O40" s="30"/>
      <c r="P40" s="30"/>
      <c r="Q40" s="30"/>
      <c r="R40" s="30"/>
      <c r="S40" s="30"/>
      <c r="T40" s="30"/>
      <c r="U40" s="30"/>
      <c r="V40" s="30"/>
      <c r="W40" s="30">
        <v>22.5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 t="s">
        <v>117</v>
      </c>
      <c r="AS40" s="32" t="s">
        <v>30</v>
      </c>
      <c r="AT40" s="32"/>
      <c r="AU40" s="32"/>
      <c r="AV40" s="32" t="s">
        <v>33</v>
      </c>
      <c r="AW40" s="32">
        <v>11.5</v>
      </c>
      <c r="AX40" s="32" t="s">
        <v>34</v>
      </c>
      <c r="AY40" s="30"/>
      <c r="AZ40" s="32">
        <v>0</v>
      </c>
      <c r="BA40" s="32">
        <v>0</v>
      </c>
      <c r="BB40" s="32">
        <v>10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/>
      <c r="BK40" s="32" t="s">
        <v>30</v>
      </c>
      <c r="BL40" s="32"/>
      <c r="BM40" s="32" t="s">
        <v>30</v>
      </c>
      <c r="BN40" s="32"/>
      <c r="BO40" s="32"/>
      <c r="BP40" s="32"/>
      <c r="BQ40" s="56"/>
      <c r="BR40" s="56"/>
      <c r="BS40" s="56"/>
      <c r="BT40" s="32" t="s">
        <v>30</v>
      </c>
      <c r="BU40" s="30"/>
      <c r="BV40" s="111" t="s">
        <v>430</v>
      </c>
      <c r="BW40" s="57" t="s">
        <v>432</v>
      </c>
    </row>
    <row r="41" spans="1:75" x14ac:dyDescent="0.15">
      <c r="A41" s="27">
        <v>2241</v>
      </c>
      <c r="B41" s="28">
        <v>41927</v>
      </c>
      <c r="C41" s="29" t="s">
        <v>26</v>
      </c>
      <c r="D41" s="30" t="s">
        <v>114</v>
      </c>
      <c r="E41" s="30"/>
      <c r="F41" s="30" t="s">
        <v>115</v>
      </c>
      <c r="G41" s="58">
        <v>41921</v>
      </c>
      <c r="H41" s="32" t="s">
        <v>29</v>
      </c>
      <c r="I41" s="32" t="s">
        <v>30</v>
      </c>
      <c r="J41" s="32"/>
      <c r="K41" s="30" t="s">
        <v>126</v>
      </c>
      <c r="L41" s="30" t="s">
        <v>473</v>
      </c>
      <c r="M41" s="30">
        <v>128.88999999999999</v>
      </c>
      <c r="N41" s="30">
        <v>26.74</v>
      </c>
      <c r="O41" s="30"/>
      <c r="P41" s="30"/>
      <c r="Q41" s="30"/>
      <c r="R41" s="30"/>
      <c r="S41" s="30"/>
      <c r="T41" s="30"/>
      <c r="U41" s="30"/>
      <c r="V41" s="30"/>
      <c r="W41" s="30">
        <v>20.89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 t="s">
        <v>117</v>
      </c>
      <c r="AS41" s="32" t="s">
        <v>30</v>
      </c>
      <c r="AT41" s="32"/>
      <c r="AU41" s="32"/>
      <c r="AV41" s="32" t="s">
        <v>33</v>
      </c>
      <c r="AW41" s="32">
        <v>10</v>
      </c>
      <c r="AX41" s="32" t="s">
        <v>30</v>
      </c>
      <c r="AY41" s="30"/>
      <c r="AZ41" s="32">
        <v>0</v>
      </c>
      <c r="BA41" s="32">
        <v>10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/>
      <c r="BK41" s="32" t="s">
        <v>30</v>
      </c>
      <c r="BL41" s="32">
        <v>24</v>
      </c>
      <c r="BM41" s="32" t="s">
        <v>30</v>
      </c>
      <c r="BN41" s="32"/>
      <c r="BO41" s="32"/>
      <c r="BP41" s="32"/>
      <c r="BQ41" s="56" t="s">
        <v>46</v>
      </c>
      <c r="BR41" s="56" t="s">
        <v>129</v>
      </c>
      <c r="BS41" s="32">
        <v>50</v>
      </c>
      <c r="BT41" s="32" t="s">
        <v>30</v>
      </c>
      <c r="BU41" s="30"/>
      <c r="BV41" t="s">
        <v>430</v>
      </c>
      <c r="BW41" s="110" t="s">
        <v>432</v>
      </c>
    </row>
    <row r="42" spans="1:75" x14ac:dyDescent="0.15">
      <c r="A42" s="27">
        <v>2833</v>
      </c>
      <c r="B42" s="28">
        <v>41927</v>
      </c>
      <c r="C42" s="29" t="s">
        <v>26</v>
      </c>
      <c r="D42" s="30" t="s">
        <v>114</v>
      </c>
      <c r="E42" s="30"/>
      <c r="F42" s="30" t="s">
        <v>115</v>
      </c>
      <c r="G42" s="31">
        <v>41852</v>
      </c>
      <c r="H42" s="32" t="s">
        <v>30</v>
      </c>
      <c r="I42" s="32" t="s">
        <v>100</v>
      </c>
      <c r="J42" s="32"/>
      <c r="K42" s="30" t="s">
        <v>441</v>
      </c>
      <c r="L42" s="30" t="s">
        <v>383</v>
      </c>
      <c r="M42" s="30">
        <v>129</v>
      </c>
      <c r="N42" s="30">
        <v>29.83</v>
      </c>
      <c r="O42" s="30"/>
      <c r="P42" s="30"/>
      <c r="Q42" s="30"/>
      <c r="R42" s="30"/>
      <c r="S42" s="30"/>
      <c r="T42" s="30"/>
      <c r="U42" s="30"/>
      <c r="V42" s="30"/>
      <c r="W42" s="30">
        <v>24.05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 t="s">
        <v>117</v>
      </c>
      <c r="AS42" s="32" t="s">
        <v>30</v>
      </c>
      <c r="AT42" s="32"/>
      <c r="AU42" s="32"/>
      <c r="AV42" s="32"/>
      <c r="AW42" s="32"/>
      <c r="AX42" s="32" t="s">
        <v>30</v>
      </c>
      <c r="AY42" s="30"/>
      <c r="AZ42" s="32">
        <v>0</v>
      </c>
      <c r="BA42" s="32">
        <v>0</v>
      </c>
      <c r="BB42" s="32">
        <v>0</v>
      </c>
      <c r="BC42" s="32">
        <v>20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/>
      <c r="BK42" s="32" t="s">
        <v>30</v>
      </c>
      <c r="BL42" s="32">
        <v>24</v>
      </c>
      <c r="BM42" s="32" t="s">
        <v>30</v>
      </c>
      <c r="BN42" s="32"/>
      <c r="BO42" s="32"/>
      <c r="BP42" s="32"/>
      <c r="BQ42" s="30"/>
      <c r="BR42" s="30"/>
      <c r="BS42" s="32"/>
      <c r="BT42" s="32" t="s">
        <v>30</v>
      </c>
      <c r="BU42" s="30"/>
      <c r="BV42" s="111" t="s">
        <v>430</v>
      </c>
      <c r="BW42" s="110" t="s">
        <v>429</v>
      </c>
    </row>
    <row r="43" spans="1:75" x14ac:dyDescent="0.15">
      <c r="A43" s="27">
        <v>2947</v>
      </c>
      <c r="B43" s="28">
        <v>41927</v>
      </c>
      <c r="C43" s="29" t="s">
        <v>26</v>
      </c>
      <c r="D43" s="30" t="s">
        <v>114</v>
      </c>
      <c r="E43" s="30"/>
      <c r="F43" s="30" t="s">
        <v>115</v>
      </c>
      <c r="G43" s="31">
        <v>41838</v>
      </c>
      <c r="H43" s="32" t="s">
        <v>387</v>
      </c>
      <c r="I43" s="32" t="s">
        <v>390</v>
      </c>
      <c r="J43" s="32"/>
      <c r="K43" s="30" t="s">
        <v>443</v>
      </c>
      <c r="L43" s="30" t="s">
        <v>386</v>
      </c>
      <c r="M43" s="55">
        <v>116</v>
      </c>
      <c r="N43" s="30">
        <v>25.88</v>
      </c>
      <c r="O43" s="30"/>
      <c r="P43" s="30"/>
      <c r="Q43" s="30"/>
      <c r="R43" s="30"/>
      <c r="S43" s="30"/>
      <c r="T43" s="30"/>
      <c r="U43" s="30"/>
      <c r="V43" s="30"/>
      <c r="W43" s="30">
        <v>18.850000000000001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 t="s">
        <v>117</v>
      </c>
      <c r="AS43" s="32" t="s">
        <v>30</v>
      </c>
      <c r="AT43" s="32"/>
      <c r="AU43" s="32"/>
      <c r="AV43" s="32" t="s">
        <v>444</v>
      </c>
      <c r="AW43" s="32">
        <v>8</v>
      </c>
      <c r="AX43" s="32" t="s">
        <v>34</v>
      </c>
      <c r="AY43" s="30"/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/>
      <c r="BK43" s="112" t="s">
        <v>390</v>
      </c>
      <c r="BL43" s="32">
        <v>24</v>
      </c>
      <c r="BM43" s="32" t="s">
        <v>30</v>
      </c>
      <c r="BN43" s="32"/>
      <c r="BO43" s="32"/>
      <c r="BP43" s="32"/>
      <c r="BQ43" s="56"/>
      <c r="BR43" s="56"/>
      <c r="BS43" s="56"/>
      <c r="BT43" s="32" t="s">
        <v>30</v>
      </c>
      <c r="BU43" s="30"/>
      <c r="BV43" t="s">
        <v>474</v>
      </c>
      <c r="BW43" s="57" t="s">
        <v>429</v>
      </c>
    </row>
    <row r="44" spans="1:75" x14ac:dyDescent="0.15">
      <c r="A44" s="27">
        <v>3023</v>
      </c>
      <c r="B44" s="28">
        <v>41927</v>
      </c>
      <c r="C44" s="29" t="s">
        <v>26</v>
      </c>
      <c r="D44" s="30" t="s">
        <v>114</v>
      </c>
      <c r="E44" s="30"/>
      <c r="F44" s="30" t="s">
        <v>115</v>
      </c>
      <c r="G44" s="31">
        <v>41820</v>
      </c>
      <c r="H44" s="32" t="s">
        <v>387</v>
      </c>
      <c r="I44" s="32" t="s">
        <v>390</v>
      </c>
      <c r="J44" s="32"/>
      <c r="K44" s="30" t="s">
        <v>445</v>
      </c>
      <c r="L44" s="30" t="s">
        <v>446</v>
      </c>
      <c r="M44" s="55">
        <v>146</v>
      </c>
      <c r="N44" s="30">
        <v>30.3</v>
      </c>
      <c r="O44" s="30"/>
      <c r="P44" s="30"/>
      <c r="Q44" s="30"/>
      <c r="R44" s="30"/>
      <c r="S44" s="30"/>
      <c r="T44" s="30"/>
      <c r="U44" s="30"/>
      <c r="V44" s="30"/>
      <c r="W44" s="30">
        <v>24.1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t="s">
        <v>117</v>
      </c>
      <c r="AS44" s="32" t="s">
        <v>30</v>
      </c>
      <c r="AT44" s="32"/>
      <c r="AU44" s="32"/>
      <c r="AV44" s="32" t="s">
        <v>444</v>
      </c>
      <c r="AW44" s="32">
        <v>6</v>
      </c>
      <c r="AX44" s="32" t="s">
        <v>390</v>
      </c>
      <c r="AY44" s="30"/>
      <c r="AZ44" s="32">
        <v>0</v>
      </c>
      <c r="BA44" s="32">
        <v>0</v>
      </c>
      <c r="BB44" s="32">
        <v>0</v>
      </c>
      <c r="BC44" s="32">
        <v>15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/>
      <c r="BK44" s="32"/>
      <c r="BL44" s="32"/>
      <c r="BM44" s="32" t="s">
        <v>30</v>
      </c>
      <c r="BN44" s="32"/>
      <c r="BO44" s="32"/>
      <c r="BP44" s="32"/>
      <c r="BQ44" s="30"/>
      <c r="BR44" s="56"/>
      <c r="BS44" s="32"/>
      <c r="BT44" s="32" t="s">
        <v>30</v>
      </c>
      <c r="BU44" s="56" t="s">
        <v>475</v>
      </c>
      <c r="BV44" s="57" t="s">
        <v>430</v>
      </c>
      <c r="BW44" s="110" t="s">
        <v>429</v>
      </c>
    </row>
    <row r="45" spans="1:75" x14ac:dyDescent="0.15">
      <c r="A45" s="27">
        <v>3080</v>
      </c>
      <c r="B45" s="28">
        <v>41927</v>
      </c>
      <c r="C45" s="29" t="s">
        <v>26</v>
      </c>
      <c r="D45" s="30" t="s">
        <v>114</v>
      </c>
      <c r="E45" s="30"/>
      <c r="F45" s="30" t="s">
        <v>115</v>
      </c>
      <c r="G45" s="31">
        <v>41912</v>
      </c>
      <c r="H45" s="32" t="s">
        <v>29</v>
      </c>
      <c r="I45" s="32" t="s">
        <v>30</v>
      </c>
      <c r="J45" s="32"/>
      <c r="K45" s="30" t="s">
        <v>448</v>
      </c>
      <c r="L45" s="30" t="s">
        <v>449</v>
      </c>
      <c r="M45" s="55">
        <v>129.29</v>
      </c>
      <c r="N45" s="30">
        <v>26.2</v>
      </c>
      <c r="O45" s="30"/>
      <c r="P45" s="30"/>
      <c r="Q45" s="30"/>
      <c r="R45" s="30"/>
      <c r="S45" s="30"/>
      <c r="T45" s="30"/>
      <c r="U45" s="30"/>
      <c r="V45" s="30"/>
      <c r="W45" s="30">
        <v>21.3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 t="s">
        <v>117</v>
      </c>
      <c r="AS45" s="32" t="s">
        <v>30</v>
      </c>
      <c r="AT45" s="32"/>
      <c r="AU45" s="32"/>
      <c r="AV45" s="32" t="s">
        <v>444</v>
      </c>
      <c r="AW45" s="32">
        <v>11.5</v>
      </c>
      <c r="AX45" s="32" t="s">
        <v>34</v>
      </c>
      <c r="AY45" s="30"/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/>
      <c r="BK45" s="32" t="s">
        <v>30</v>
      </c>
      <c r="BL45" s="32"/>
      <c r="BM45" s="32" t="s">
        <v>30</v>
      </c>
      <c r="BN45" s="32"/>
      <c r="BO45" s="32"/>
      <c r="BP45" s="32"/>
      <c r="BQ45" s="30"/>
      <c r="BR45" s="56"/>
      <c r="BS45" s="32"/>
      <c r="BT45" s="32" t="s">
        <v>30</v>
      </c>
      <c r="BU45" s="30"/>
      <c r="BV45" t="s">
        <v>430</v>
      </c>
      <c r="BW45" s="57" t="s">
        <v>432</v>
      </c>
    </row>
    <row r="46" spans="1:75" x14ac:dyDescent="0.15">
      <c r="A46" s="27">
        <v>4019</v>
      </c>
      <c r="B46" s="28">
        <v>41927</v>
      </c>
      <c r="C46" s="29" t="s">
        <v>26</v>
      </c>
      <c r="D46" s="30" t="s">
        <v>114</v>
      </c>
      <c r="E46" s="30"/>
      <c r="F46" s="30" t="s">
        <v>115</v>
      </c>
      <c r="G46" s="31">
        <v>41881</v>
      </c>
      <c r="H46" s="32" t="s">
        <v>29</v>
      </c>
      <c r="I46" s="32" t="s">
        <v>30</v>
      </c>
      <c r="J46" s="32"/>
      <c r="K46" s="30" t="s">
        <v>451</v>
      </c>
      <c r="L46" s="30" t="s">
        <v>476</v>
      </c>
      <c r="M46" s="55">
        <v>130</v>
      </c>
      <c r="N46" s="30">
        <v>26.5</v>
      </c>
      <c r="O46" s="30" t="s">
        <v>453</v>
      </c>
      <c r="P46" s="30">
        <v>2500</v>
      </c>
      <c r="Q46" s="30">
        <v>25</v>
      </c>
      <c r="R46" s="30"/>
      <c r="S46" s="30"/>
      <c r="T46" s="30"/>
      <c r="U46" s="30"/>
      <c r="V46" s="30"/>
      <c r="W46" s="30">
        <v>20.5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 t="s">
        <v>117</v>
      </c>
      <c r="AS46" s="32" t="s">
        <v>30</v>
      </c>
      <c r="AT46" s="32"/>
      <c r="AU46" s="32"/>
      <c r="AV46" s="32" t="s">
        <v>33</v>
      </c>
      <c r="AW46" s="32">
        <v>10</v>
      </c>
      <c r="AX46" s="32" t="s">
        <v>34</v>
      </c>
      <c r="AY46" s="30"/>
      <c r="AZ46" s="32">
        <v>0</v>
      </c>
      <c r="BA46" s="32">
        <v>0</v>
      </c>
      <c r="BB46" s="32">
        <v>7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24</v>
      </c>
      <c r="BK46" s="32" t="s">
        <v>390</v>
      </c>
      <c r="BL46" s="32"/>
      <c r="BM46" s="32" t="s">
        <v>30</v>
      </c>
      <c r="BN46" s="32"/>
      <c r="BO46" s="32"/>
      <c r="BP46" s="32"/>
      <c r="BQ46" s="30"/>
      <c r="BR46" s="56"/>
      <c r="BS46" s="32"/>
      <c r="BT46" s="32" t="s">
        <v>30</v>
      </c>
      <c r="BU46" s="30"/>
      <c r="BV46" t="s">
        <v>430</v>
      </c>
      <c r="BW46" s="57" t="s">
        <v>429</v>
      </c>
    </row>
    <row r="47" spans="1:75" x14ac:dyDescent="0.15">
      <c r="A47" s="27">
        <v>3115</v>
      </c>
      <c r="B47" s="28">
        <v>41927</v>
      </c>
      <c r="C47" s="29" t="s">
        <v>26</v>
      </c>
      <c r="D47" s="30" t="s">
        <v>114</v>
      </c>
      <c r="E47" s="30"/>
      <c r="F47" s="30" t="s">
        <v>115</v>
      </c>
      <c r="G47" s="31">
        <v>41880</v>
      </c>
      <c r="H47" s="32" t="s">
        <v>30</v>
      </c>
      <c r="I47" s="32" t="s">
        <v>100</v>
      </c>
      <c r="J47" s="32"/>
      <c r="K47" s="30" t="s">
        <v>456</v>
      </c>
      <c r="L47" s="30" t="s">
        <v>457</v>
      </c>
      <c r="M47" s="55">
        <v>152.9</v>
      </c>
      <c r="N47" s="30">
        <v>29.6</v>
      </c>
      <c r="O47" s="30"/>
      <c r="P47" s="30"/>
      <c r="Q47" s="30"/>
      <c r="R47" s="30"/>
      <c r="S47" s="30"/>
      <c r="T47" s="30"/>
      <c r="U47" s="30"/>
      <c r="V47" s="30"/>
      <c r="W47" s="30">
        <v>24.7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 t="s">
        <v>117</v>
      </c>
      <c r="AS47" s="32" t="s">
        <v>30</v>
      </c>
      <c r="AT47" s="32"/>
      <c r="AU47" s="32"/>
      <c r="AV47" s="32" t="s">
        <v>444</v>
      </c>
      <c r="AW47" s="32">
        <v>10</v>
      </c>
      <c r="AX47" s="32" t="s">
        <v>390</v>
      </c>
      <c r="AY47" s="30"/>
      <c r="AZ47" s="32">
        <v>0</v>
      </c>
      <c r="BA47" s="32">
        <v>0</v>
      </c>
      <c r="BB47" s="32">
        <v>5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/>
      <c r="BK47" s="32" t="s">
        <v>30</v>
      </c>
      <c r="BL47" s="32"/>
      <c r="BM47" s="32" t="s">
        <v>30</v>
      </c>
      <c r="BN47" s="32"/>
      <c r="BO47" s="32"/>
      <c r="BP47" s="32"/>
      <c r="BQ47" s="30"/>
      <c r="BR47" s="56"/>
      <c r="BS47" s="32"/>
      <c r="BT47" s="32" t="s">
        <v>30</v>
      </c>
      <c r="BU47" s="30" t="s">
        <v>454</v>
      </c>
      <c r="BV47" t="s">
        <v>430</v>
      </c>
      <c r="BW47" s="57" t="s">
        <v>429</v>
      </c>
    </row>
  </sheetData>
  <sheetProtection algorithmName="SHA-512" hashValue="c57D4t8gP5popsrEETyiFiL0zdlZ/N0voRfbG5I1q8kQ24kxnEv86UlDZtRQ2Of7iXZ0jHI9jWr6ym81l4+jVA==" saltValue="DkaLBdzfocrIZCiePKx77g==" spinCount="100000" sheet="1" objects="1" scenarios="1"/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90AD4-E62B-9E4D-83F8-665E27CFF9BF}">
  <sheetPr codeName="Sheet25"/>
  <dimension ref="A1:BW4"/>
  <sheetViews>
    <sheetView workbookViewId="0">
      <selection activeCell="AM53" sqref="AM53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5" x14ac:dyDescent="0.15">
      <c r="A2" s="27">
        <v>645</v>
      </c>
      <c r="B2" s="28">
        <v>41927</v>
      </c>
      <c r="C2" s="29" t="s">
        <v>26</v>
      </c>
      <c r="D2" s="30" t="s">
        <v>27</v>
      </c>
      <c r="E2" s="30"/>
      <c r="F2" s="30" t="s">
        <v>28</v>
      </c>
      <c r="G2" s="31">
        <v>41821</v>
      </c>
      <c r="H2" s="32" t="s">
        <v>29</v>
      </c>
      <c r="I2" s="32" t="s">
        <v>30</v>
      </c>
      <c r="J2" s="32"/>
      <c r="K2" s="30" t="s">
        <v>31</v>
      </c>
      <c r="L2" s="30" t="s">
        <v>32</v>
      </c>
      <c r="M2" s="30">
        <v>122.96299999999999</v>
      </c>
      <c r="N2" s="30">
        <v>26.442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7.3579999999999997</v>
      </c>
      <c r="AX2" s="32" t="s">
        <v>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/>
      <c r="BM2" s="32" t="s">
        <v>30</v>
      </c>
      <c r="BN2" s="32"/>
      <c r="BO2" s="32"/>
      <c r="BP2" s="32"/>
      <c r="BQ2" s="30"/>
      <c r="BR2" s="30"/>
      <c r="BS2" s="32"/>
      <c r="BT2" s="32" t="s">
        <v>30</v>
      </c>
      <c r="BU2" s="30"/>
      <c r="BV2" t="s">
        <v>467</v>
      </c>
      <c r="BW2" s="110" t="s">
        <v>429</v>
      </c>
    </row>
    <row r="3" spans="1:75" x14ac:dyDescent="0.15">
      <c r="A3" s="27">
        <v>643</v>
      </c>
      <c r="B3" s="28">
        <v>41927</v>
      </c>
      <c r="C3" s="29" t="s">
        <v>26</v>
      </c>
      <c r="D3" s="30" t="s">
        <v>27</v>
      </c>
      <c r="E3" s="30"/>
      <c r="F3" s="30" t="s">
        <v>37</v>
      </c>
      <c r="G3" s="31">
        <v>41821</v>
      </c>
      <c r="H3" s="32" t="s">
        <v>29</v>
      </c>
      <c r="I3" s="32" t="s">
        <v>30</v>
      </c>
      <c r="J3" s="32"/>
      <c r="K3" s="30" t="s">
        <v>31</v>
      </c>
      <c r="L3" s="30" t="s">
        <v>32</v>
      </c>
      <c r="M3" s="30">
        <v>122.96299999999999</v>
      </c>
      <c r="N3" s="30">
        <v>26.442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17.433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</v>
      </c>
      <c r="AS3" s="176" t="s">
        <v>30</v>
      </c>
      <c r="AT3" s="32"/>
      <c r="AU3" s="32"/>
      <c r="AV3" s="32" t="s">
        <v>33</v>
      </c>
      <c r="AW3" s="32">
        <v>7.3579999999999997</v>
      </c>
      <c r="AX3" s="32" t="s">
        <v>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56"/>
      <c r="BR3" s="56"/>
      <c r="BS3" s="32"/>
      <c r="BT3" s="32" t="s">
        <v>30</v>
      </c>
      <c r="BU3" s="30"/>
      <c r="BV3" t="s">
        <v>467</v>
      </c>
      <c r="BW3" s="110" t="s">
        <v>429</v>
      </c>
    </row>
    <row r="4" spans="1:75" x14ac:dyDescent="0.15">
      <c r="A4" s="27">
        <v>649</v>
      </c>
      <c r="B4" s="28">
        <v>41927</v>
      </c>
      <c r="C4" s="29" t="s">
        <v>26</v>
      </c>
      <c r="D4" s="30" t="s">
        <v>27</v>
      </c>
      <c r="E4" s="30"/>
      <c r="F4" s="30" t="s">
        <v>40</v>
      </c>
      <c r="G4" s="31">
        <v>41821</v>
      </c>
      <c r="H4" s="32" t="s">
        <v>29</v>
      </c>
      <c r="I4" s="32" t="s">
        <v>30</v>
      </c>
      <c r="J4" s="32"/>
      <c r="K4" s="30" t="s">
        <v>31</v>
      </c>
      <c r="L4" s="30" t="s">
        <v>32</v>
      </c>
      <c r="M4" s="30">
        <v>122.96299999999999</v>
      </c>
      <c r="N4" s="30">
        <v>52.954000000000001</v>
      </c>
      <c r="O4" s="30"/>
      <c r="P4" s="30"/>
      <c r="Q4" s="30"/>
      <c r="R4" s="30"/>
      <c r="S4" s="30"/>
      <c r="T4" s="30"/>
      <c r="U4" s="30"/>
      <c r="V4" s="30">
        <v>22.981999999999999</v>
      </c>
      <c r="W4" s="30">
        <v>22.981999999999999</v>
      </c>
      <c r="X4" s="30"/>
      <c r="Y4" s="30"/>
      <c r="Z4" s="30"/>
      <c r="AA4" s="30"/>
      <c r="AB4" s="30"/>
      <c r="AC4" s="30"/>
      <c r="AD4" s="30"/>
      <c r="AE4" s="30">
        <v>22.981999999999999</v>
      </c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41</v>
      </c>
      <c r="AS4" s="32" t="s">
        <v>29</v>
      </c>
      <c r="AT4" s="32" t="s">
        <v>42</v>
      </c>
      <c r="AU4" s="32">
        <v>3</v>
      </c>
      <c r="AV4" s="32" t="s">
        <v>33</v>
      </c>
      <c r="AW4" s="32">
        <v>7.3579999999999997</v>
      </c>
      <c r="AX4" s="32" t="s">
        <v>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t="s">
        <v>467</v>
      </c>
      <c r="BW4" s="110" t="s">
        <v>429</v>
      </c>
    </row>
  </sheetData>
  <sheetProtection algorithmName="SHA-512" hashValue="WjZme8Y0ur+BodgoTSE1IJyHnWjleVFi4ix3a06zSDON2C5g9pyBRPCitO9NeNa5eoz5ZIKGwuYamZnmfpbHpg==" saltValue="meIS6GUPGO6X6MXSjc+erQ==" spinCount="100000" sheet="1" objects="1" scenarios="1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D478-5F36-A24D-B58E-0EE7B1647441}">
  <sheetPr codeName="Sheet26"/>
  <dimension ref="A1:BW50"/>
  <sheetViews>
    <sheetView topLeftCell="A19"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5"/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5" t="s">
        <v>238</v>
      </c>
      <c r="BR1" s="5" t="s">
        <v>4</v>
      </c>
      <c r="BS1" s="7" t="s">
        <v>5</v>
      </c>
      <c r="BT1" s="7" t="s">
        <v>139</v>
      </c>
      <c r="BU1" s="5" t="s">
        <v>6</v>
      </c>
    </row>
    <row r="2" spans="1:75" x14ac:dyDescent="0.15">
      <c r="A2" s="27">
        <v>75</v>
      </c>
      <c r="B2" s="28">
        <v>41741</v>
      </c>
      <c r="C2" s="29" t="s">
        <v>26</v>
      </c>
      <c r="D2" s="30" t="s">
        <v>114</v>
      </c>
      <c r="E2" s="30"/>
      <c r="F2" s="30" t="s">
        <v>28</v>
      </c>
      <c r="G2" s="31">
        <v>41608</v>
      </c>
      <c r="H2" s="32" t="s">
        <v>30</v>
      </c>
      <c r="I2" s="32" t="s">
        <v>100</v>
      </c>
      <c r="J2" s="32"/>
      <c r="K2" s="30" t="s">
        <v>107</v>
      </c>
      <c r="L2" s="30" t="s">
        <v>172</v>
      </c>
      <c r="M2" s="55">
        <v>134</v>
      </c>
      <c r="N2" s="55">
        <v>28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/>
      <c r="AW2" s="32"/>
      <c r="AX2" s="32" t="s">
        <v>34</v>
      </c>
      <c r="AY2" s="30"/>
      <c r="AZ2" s="32">
        <v>0</v>
      </c>
      <c r="BA2" s="32">
        <v>13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>
        <v>24</v>
      </c>
      <c r="BM2" s="32" t="s">
        <v>30</v>
      </c>
      <c r="BN2" s="32"/>
      <c r="BO2" s="32"/>
      <c r="BP2" s="32"/>
      <c r="BQ2" s="56"/>
      <c r="BR2" s="56"/>
      <c r="BS2" s="56"/>
      <c r="BT2" s="32" t="s">
        <v>30</v>
      </c>
      <c r="BU2" s="30"/>
      <c r="BV2" t="s">
        <v>428</v>
      </c>
      <c r="BW2" s="110" t="s">
        <v>429</v>
      </c>
    </row>
    <row r="3" spans="1:75" x14ac:dyDescent="0.15">
      <c r="A3" s="27">
        <v>199</v>
      </c>
      <c r="B3" s="28">
        <v>41741</v>
      </c>
      <c r="C3" s="29" t="s">
        <v>26</v>
      </c>
      <c r="D3" s="30" t="s">
        <v>114</v>
      </c>
      <c r="E3" s="30"/>
      <c r="F3" s="30" t="s">
        <v>28</v>
      </c>
      <c r="G3" s="31">
        <v>41698</v>
      </c>
      <c r="H3" s="32" t="s">
        <v>30</v>
      </c>
      <c r="I3" s="32" t="s">
        <v>100</v>
      </c>
      <c r="J3" s="32"/>
      <c r="K3" s="30" t="s">
        <v>118</v>
      </c>
      <c r="L3" s="30" t="s">
        <v>180</v>
      </c>
      <c r="M3" s="30">
        <v>164.45</v>
      </c>
      <c r="N3" s="30">
        <v>33.119999999999997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173</v>
      </c>
      <c r="AS3" s="32" t="s">
        <v>30</v>
      </c>
      <c r="AT3" s="32"/>
      <c r="AU3" s="32"/>
      <c r="AV3" s="32"/>
      <c r="AW3" s="32"/>
      <c r="AX3" s="32" t="s">
        <v>30</v>
      </c>
      <c r="AY3" s="30"/>
      <c r="AZ3" s="32">
        <v>0</v>
      </c>
      <c r="BA3" s="32">
        <v>0</v>
      </c>
      <c r="BB3" s="32">
        <v>7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30"/>
      <c r="BR3" s="30"/>
      <c r="BS3" s="32"/>
      <c r="BT3" s="32" t="s">
        <v>30</v>
      </c>
      <c r="BU3" s="30" t="s">
        <v>181</v>
      </c>
      <c r="BV3" s="111" t="s">
        <v>430</v>
      </c>
      <c r="BW3" s="57" t="s">
        <v>429</v>
      </c>
    </row>
    <row r="4" spans="1:75" x14ac:dyDescent="0.15">
      <c r="A4" s="27">
        <v>387</v>
      </c>
      <c r="B4" s="28">
        <v>41741</v>
      </c>
      <c r="C4" s="29" t="s">
        <v>26</v>
      </c>
      <c r="D4" s="30" t="s">
        <v>114</v>
      </c>
      <c r="E4" s="30"/>
      <c r="F4" s="30" t="s">
        <v>28</v>
      </c>
      <c r="G4" s="31">
        <v>41455</v>
      </c>
      <c r="H4" s="32" t="s">
        <v>29</v>
      </c>
      <c r="I4" s="32" t="s">
        <v>30</v>
      </c>
      <c r="J4" s="32"/>
      <c r="K4" s="30" t="s">
        <v>110</v>
      </c>
      <c r="L4" s="30" t="s">
        <v>185</v>
      </c>
      <c r="M4" s="30">
        <v>159.5</v>
      </c>
      <c r="N4" s="30">
        <v>27.9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173</v>
      </c>
      <c r="AS4" s="32" t="s">
        <v>30</v>
      </c>
      <c r="AT4" s="32"/>
      <c r="AU4" s="32"/>
      <c r="AV4" s="32" t="s">
        <v>33</v>
      </c>
      <c r="AW4" s="32">
        <v>12</v>
      </c>
      <c r="AX4" s="32" t="s">
        <v>34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t="s">
        <v>431</v>
      </c>
      <c r="BW4" s="57" t="s">
        <v>176</v>
      </c>
    </row>
    <row r="5" spans="1:75" x14ac:dyDescent="0.15">
      <c r="A5" s="27">
        <v>557</v>
      </c>
      <c r="B5" s="28">
        <v>41741</v>
      </c>
      <c r="C5" s="29" t="s">
        <v>26</v>
      </c>
      <c r="D5" s="30" t="s">
        <v>114</v>
      </c>
      <c r="E5" s="30"/>
      <c r="F5" s="30" t="s">
        <v>28</v>
      </c>
      <c r="G5" s="31">
        <v>41667</v>
      </c>
      <c r="H5" s="32" t="s">
        <v>29</v>
      </c>
      <c r="I5" s="32" t="s">
        <v>30</v>
      </c>
      <c r="J5" s="32"/>
      <c r="K5" s="30" t="s">
        <v>190</v>
      </c>
      <c r="L5" s="30" t="s">
        <v>191</v>
      </c>
      <c r="M5" s="30">
        <v>123</v>
      </c>
      <c r="N5" s="30">
        <v>28.47</v>
      </c>
      <c r="O5" s="30"/>
      <c r="P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173</v>
      </c>
      <c r="AS5" s="32" t="s">
        <v>30</v>
      </c>
      <c r="AT5" s="32"/>
      <c r="AU5" s="32"/>
      <c r="AV5" s="32" t="s">
        <v>33</v>
      </c>
      <c r="AW5" s="32">
        <v>11</v>
      </c>
      <c r="AX5" s="32" t="s">
        <v>34</v>
      </c>
      <c r="AY5" s="30"/>
      <c r="AZ5" s="32">
        <v>0</v>
      </c>
      <c r="BA5" s="32">
        <v>10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29</v>
      </c>
      <c r="BL5" s="32"/>
      <c r="BM5" s="32" t="s">
        <v>30</v>
      </c>
      <c r="BN5" s="32"/>
      <c r="BO5" s="32"/>
      <c r="BP5" s="32"/>
      <c r="BQ5" s="30"/>
      <c r="BR5" s="30"/>
      <c r="BS5" s="32"/>
      <c r="BT5" s="32" t="s">
        <v>30</v>
      </c>
      <c r="BU5" s="30"/>
      <c r="BV5" s="111" t="s">
        <v>430</v>
      </c>
      <c r="BW5" s="110" t="s">
        <v>429</v>
      </c>
    </row>
    <row r="6" spans="1:75" x14ac:dyDescent="0.15">
      <c r="A6" s="27">
        <v>698</v>
      </c>
      <c r="B6" s="28">
        <v>41741</v>
      </c>
      <c r="C6" s="29" t="s">
        <v>26</v>
      </c>
      <c r="D6" s="30" t="s">
        <v>114</v>
      </c>
      <c r="E6" s="30"/>
      <c r="F6" s="30" t="s">
        <v>28</v>
      </c>
      <c r="G6" s="31">
        <v>41670</v>
      </c>
      <c r="H6" s="32" t="s">
        <v>29</v>
      </c>
      <c r="I6" s="32" t="s">
        <v>30</v>
      </c>
      <c r="J6" s="32"/>
      <c r="K6" s="30" t="s">
        <v>92</v>
      </c>
      <c r="L6" s="30" t="s">
        <v>93</v>
      </c>
      <c r="M6" s="30">
        <v>119</v>
      </c>
      <c r="N6" s="30">
        <v>22.84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173</v>
      </c>
      <c r="AS6" s="32" t="s">
        <v>30</v>
      </c>
      <c r="AT6" s="32"/>
      <c r="AU6" s="32"/>
      <c r="AV6" s="32" t="s">
        <v>33</v>
      </c>
      <c r="AW6" s="32">
        <v>8</v>
      </c>
      <c r="AX6" s="32" t="s">
        <v>30</v>
      </c>
      <c r="AY6" s="30"/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/>
      <c r="BK6" s="32" t="s">
        <v>30</v>
      </c>
      <c r="BL6" s="32"/>
      <c r="BM6" s="32" t="s">
        <v>30</v>
      </c>
      <c r="BN6" s="32"/>
      <c r="BO6" s="32"/>
      <c r="BP6" s="32"/>
      <c r="BQ6" s="56"/>
      <c r="BR6" s="56"/>
      <c r="BS6" s="32"/>
      <c r="BT6" s="32" t="s">
        <v>30</v>
      </c>
      <c r="BU6" s="30"/>
      <c r="BV6" s="111" t="s">
        <v>430</v>
      </c>
      <c r="BW6" s="57" t="s">
        <v>429</v>
      </c>
    </row>
    <row r="7" spans="1:75" x14ac:dyDescent="0.15">
      <c r="A7" s="27">
        <v>1140</v>
      </c>
      <c r="B7" s="28">
        <v>41741</v>
      </c>
      <c r="C7" s="29" t="s">
        <v>26</v>
      </c>
      <c r="D7" s="30" t="s">
        <v>114</v>
      </c>
      <c r="E7" s="30"/>
      <c r="F7" s="30" t="s">
        <v>28</v>
      </c>
      <c r="G7" s="31">
        <v>41720</v>
      </c>
      <c r="H7" s="32" t="s">
        <v>29</v>
      </c>
      <c r="I7" s="32" t="s">
        <v>30</v>
      </c>
      <c r="J7" s="32">
        <v>6.43</v>
      </c>
      <c r="K7" s="30" t="s">
        <v>96</v>
      </c>
      <c r="L7" s="30" t="s">
        <v>97</v>
      </c>
      <c r="M7" s="30">
        <v>133.49</v>
      </c>
      <c r="N7" s="30">
        <v>27.63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173</v>
      </c>
      <c r="AS7" s="32" t="s">
        <v>30</v>
      </c>
      <c r="AT7" s="32"/>
      <c r="AU7" s="32"/>
      <c r="AV7" s="32" t="s">
        <v>33</v>
      </c>
      <c r="AW7" s="32">
        <v>7</v>
      </c>
      <c r="AX7" s="32" t="s">
        <v>34</v>
      </c>
      <c r="AY7" s="30"/>
      <c r="AZ7" s="32">
        <v>0</v>
      </c>
      <c r="BA7" s="32">
        <v>15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12</v>
      </c>
      <c r="BK7" s="32" t="s">
        <v>29</v>
      </c>
      <c r="BL7" s="32"/>
      <c r="BM7" s="32" t="s">
        <v>30</v>
      </c>
      <c r="BN7" s="32"/>
      <c r="BO7" s="32"/>
      <c r="BP7" s="32"/>
      <c r="BQ7" s="30"/>
      <c r="BR7" s="30"/>
      <c r="BS7" s="32"/>
      <c r="BT7" s="32" t="s">
        <v>30</v>
      </c>
      <c r="BU7" s="56" t="s">
        <v>99</v>
      </c>
      <c r="BV7" s="111" t="s">
        <v>430</v>
      </c>
      <c r="BW7" s="110" t="s">
        <v>432</v>
      </c>
    </row>
    <row r="8" spans="1:75" x14ac:dyDescent="0.15">
      <c r="A8" s="27">
        <v>1642</v>
      </c>
      <c r="B8" s="28">
        <v>41741</v>
      </c>
      <c r="C8" s="29" t="s">
        <v>26</v>
      </c>
      <c r="D8" s="30" t="s">
        <v>114</v>
      </c>
      <c r="E8" s="30"/>
      <c r="F8" s="30" t="s">
        <v>28</v>
      </c>
      <c r="G8" s="31">
        <v>41608</v>
      </c>
      <c r="H8" s="32" t="s">
        <v>30</v>
      </c>
      <c r="I8" s="32" t="s">
        <v>100</v>
      </c>
      <c r="J8" s="32"/>
      <c r="K8" s="30" t="s">
        <v>101</v>
      </c>
      <c r="L8" s="30" t="s">
        <v>102</v>
      </c>
      <c r="M8" s="30">
        <v>134</v>
      </c>
      <c r="N8" s="30">
        <v>24.36</v>
      </c>
      <c r="O8" s="30"/>
      <c r="P8" s="30"/>
      <c r="Q8" s="30"/>
      <c r="R8" s="30"/>
      <c r="S8" s="30"/>
      <c r="T8" s="30"/>
      <c r="U8" s="30"/>
      <c r="V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173</v>
      </c>
      <c r="AS8" s="32" t="s">
        <v>30</v>
      </c>
      <c r="AT8" s="32"/>
      <c r="AU8" s="32"/>
      <c r="AV8" s="32"/>
      <c r="AW8" s="32"/>
      <c r="AX8" s="32" t="s">
        <v>34</v>
      </c>
      <c r="AY8" s="30"/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30</v>
      </c>
      <c r="BL8" s="32">
        <v>24</v>
      </c>
      <c r="BM8" s="32" t="s">
        <v>30</v>
      </c>
      <c r="BN8" s="32"/>
      <c r="BO8" s="32"/>
      <c r="BP8" s="32"/>
      <c r="BQ8" s="56"/>
      <c r="BR8" s="56"/>
      <c r="BS8" s="32"/>
      <c r="BT8" s="32" t="s">
        <v>30</v>
      </c>
      <c r="BU8" s="30"/>
      <c r="BV8" t="s">
        <v>433</v>
      </c>
      <c r="BW8" s="57" t="s">
        <v>429</v>
      </c>
    </row>
    <row r="9" spans="1:75" x14ac:dyDescent="0.15">
      <c r="A9" s="27">
        <v>3137</v>
      </c>
      <c r="B9" s="28">
        <v>41741</v>
      </c>
      <c r="C9" s="29" t="s">
        <v>26</v>
      </c>
      <c r="D9" s="30" t="s">
        <v>114</v>
      </c>
      <c r="E9" s="30"/>
      <c r="F9" s="30" t="s">
        <v>28</v>
      </c>
      <c r="G9" s="31">
        <v>41579</v>
      </c>
      <c r="H9" s="32" t="s">
        <v>29</v>
      </c>
      <c r="I9" s="32" t="s">
        <v>30</v>
      </c>
      <c r="J9" s="32"/>
      <c r="K9" s="30" t="s">
        <v>103</v>
      </c>
      <c r="L9" s="30" t="s">
        <v>434</v>
      </c>
      <c r="M9" s="30">
        <v>135.49</v>
      </c>
      <c r="N9" s="30">
        <v>29.25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173</v>
      </c>
      <c r="AS9" s="32" t="s">
        <v>30</v>
      </c>
      <c r="AT9" s="32"/>
      <c r="AU9" s="32"/>
      <c r="AV9" s="32" t="s">
        <v>33</v>
      </c>
      <c r="AW9" s="32">
        <v>12.2</v>
      </c>
      <c r="AX9" s="32" t="s">
        <v>34</v>
      </c>
      <c r="AY9" s="30"/>
      <c r="AZ9" s="32">
        <v>0</v>
      </c>
      <c r="BA9" s="32">
        <v>0</v>
      </c>
      <c r="BB9" s="32">
        <v>13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30</v>
      </c>
      <c r="BL9" s="32"/>
      <c r="BM9" s="32" t="s">
        <v>30</v>
      </c>
      <c r="BN9" s="32"/>
      <c r="BO9" s="32"/>
      <c r="BP9" s="32"/>
      <c r="BQ9" s="56" t="s">
        <v>435</v>
      </c>
      <c r="BR9" s="56"/>
      <c r="BS9" s="32"/>
      <c r="BT9" s="32" t="s">
        <v>30</v>
      </c>
      <c r="BU9" s="30" t="s">
        <v>436</v>
      </c>
      <c r="BV9" t="s">
        <v>437</v>
      </c>
      <c r="BW9" s="57" t="s">
        <v>429</v>
      </c>
    </row>
    <row r="10" spans="1:75" x14ac:dyDescent="0.15">
      <c r="A10" s="27">
        <v>2566</v>
      </c>
      <c r="B10" s="28">
        <v>41741</v>
      </c>
      <c r="C10" s="29" t="s">
        <v>26</v>
      </c>
      <c r="D10" s="30" t="s">
        <v>114</v>
      </c>
      <c r="E10" s="30"/>
      <c r="F10" s="30" t="s">
        <v>28</v>
      </c>
      <c r="G10" s="58">
        <v>41559</v>
      </c>
      <c r="H10" s="32" t="s">
        <v>29</v>
      </c>
      <c r="I10" s="32" t="s">
        <v>30</v>
      </c>
      <c r="J10" s="32"/>
      <c r="K10" s="30" t="s">
        <v>121</v>
      </c>
      <c r="L10" s="30" t="s">
        <v>122</v>
      </c>
      <c r="M10" s="55">
        <v>134</v>
      </c>
      <c r="N10" s="30">
        <v>24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173</v>
      </c>
      <c r="AS10" s="32" t="s">
        <v>30</v>
      </c>
      <c r="AT10" s="32"/>
      <c r="AU10" s="32"/>
      <c r="AV10" s="32" t="s">
        <v>33</v>
      </c>
      <c r="AW10" s="32">
        <v>11</v>
      </c>
      <c r="AX10" s="32" t="s">
        <v>34</v>
      </c>
      <c r="AY10" s="30"/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30</v>
      </c>
      <c r="BL10" s="32"/>
      <c r="BM10" s="32" t="s">
        <v>30</v>
      </c>
      <c r="BN10" s="32"/>
      <c r="BO10" s="32"/>
      <c r="BP10" s="32"/>
      <c r="BQ10" s="56"/>
      <c r="BR10" s="56"/>
      <c r="BS10" s="56"/>
      <c r="BT10" s="32" t="s">
        <v>30</v>
      </c>
      <c r="BU10" s="30"/>
      <c r="BV10" t="s">
        <v>438</v>
      </c>
      <c r="BW10" s="110" t="s">
        <v>429</v>
      </c>
    </row>
    <row r="11" spans="1:75" x14ac:dyDescent="0.15">
      <c r="A11" s="27">
        <v>2543</v>
      </c>
      <c r="B11" s="28">
        <v>41741</v>
      </c>
      <c r="C11" s="29" t="s">
        <v>26</v>
      </c>
      <c r="D11" s="30" t="s">
        <v>114</v>
      </c>
      <c r="E11" s="30"/>
      <c r="F11" s="30" t="s">
        <v>28</v>
      </c>
      <c r="G11" s="31">
        <v>41670</v>
      </c>
      <c r="H11" s="32" t="s">
        <v>29</v>
      </c>
      <c r="I11" s="32" t="s">
        <v>30</v>
      </c>
      <c r="J11" s="32"/>
      <c r="K11" s="30" t="s">
        <v>124</v>
      </c>
      <c r="L11" s="30" t="s">
        <v>125</v>
      </c>
      <c r="M11" s="55">
        <v>136.29</v>
      </c>
      <c r="N11" s="55">
        <v>26.5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173</v>
      </c>
      <c r="AS11" s="32" t="s">
        <v>30</v>
      </c>
      <c r="AT11" s="32"/>
      <c r="AU11" s="32"/>
      <c r="AV11" s="32" t="s">
        <v>33</v>
      </c>
      <c r="AW11" s="32">
        <v>11.5</v>
      </c>
      <c r="AX11" s="32" t="s">
        <v>34</v>
      </c>
      <c r="AY11" s="30"/>
      <c r="AZ11" s="32">
        <v>0</v>
      </c>
      <c r="BA11" s="32">
        <v>0</v>
      </c>
      <c r="BB11" s="32">
        <v>10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30</v>
      </c>
      <c r="BL11" s="32"/>
      <c r="BM11" s="32" t="s">
        <v>30</v>
      </c>
      <c r="BN11" s="32"/>
      <c r="BO11" s="32"/>
      <c r="BP11" s="32"/>
      <c r="BQ11" s="56"/>
      <c r="BR11" s="56"/>
      <c r="BS11" s="56"/>
      <c r="BT11" s="32" t="s">
        <v>30</v>
      </c>
      <c r="BU11" s="30"/>
      <c r="BV11" t="s">
        <v>439</v>
      </c>
      <c r="BW11" s="57" t="s">
        <v>429</v>
      </c>
    </row>
    <row r="12" spans="1:75" x14ac:dyDescent="0.15">
      <c r="A12" s="27">
        <v>2346</v>
      </c>
      <c r="B12" s="28">
        <v>41741</v>
      </c>
      <c r="C12" s="29" t="s">
        <v>26</v>
      </c>
      <c r="D12" s="30" t="s">
        <v>114</v>
      </c>
      <c r="E12" s="30"/>
      <c r="F12" s="30" t="s">
        <v>28</v>
      </c>
      <c r="G12" s="58">
        <v>41515</v>
      </c>
      <c r="H12" s="32" t="s">
        <v>29</v>
      </c>
      <c r="I12" s="32" t="s">
        <v>30</v>
      </c>
      <c r="J12" s="32"/>
      <c r="K12" s="30" t="s">
        <v>126</v>
      </c>
      <c r="L12" s="30" t="s">
        <v>127</v>
      </c>
      <c r="M12" s="30">
        <v>128.30000000000001</v>
      </c>
      <c r="N12" s="30">
        <v>27.75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173</v>
      </c>
      <c r="AS12" s="32" t="s">
        <v>30</v>
      </c>
      <c r="AT12" s="32"/>
      <c r="AU12" s="32"/>
      <c r="AV12" s="32" t="s">
        <v>33</v>
      </c>
      <c r="AW12" s="32">
        <v>11.3</v>
      </c>
      <c r="AX12" s="32" t="s">
        <v>30</v>
      </c>
      <c r="AY12" s="30"/>
      <c r="AZ12" s="32">
        <v>0</v>
      </c>
      <c r="BA12" s="32">
        <v>10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30</v>
      </c>
      <c r="BL12" s="32">
        <v>12</v>
      </c>
      <c r="BM12" s="32" t="s">
        <v>30</v>
      </c>
      <c r="BN12" s="32"/>
      <c r="BO12" s="32"/>
      <c r="BP12" s="32"/>
      <c r="BQ12" s="56" t="s">
        <v>46</v>
      </c>
      <c r="BR12" s="56" t="s">
        <v>129</v>
      </c>
      <c r="BS12" s="32">
        <v>50</v>
      </c>
      <c r="BT12" s="32" t="s">
        <v>30</v>
      </c>
      <c r="BU12" s="30"/>
      <c r="BV12" t="s">
        <v>440</v>
      </c>
      <c r="BW12" s="57" t="s">
        <v>429</v>
      </c>
    </row>
    <row r="13" spans="1:75" x14ac:dyDescent="0.15">
      <c r="A13" s="27">
        <v>2832</v>
      </c>
      <c r="B13" s="28">
        <v>41741</v>
      </c>
      <c r="C13" s="29" t="s">
        <v>26</v>
      </c>
      <c r="D13" s="30" t="s">
        <v>114</v>
      </c>
      <c r="E13" s="30"/>
      <c r="F13" s="30" t="s">
        <v>28</v>
      </c>
      <c r="G13" s="31">
        <v>41499</v>
      </c>
      <c r="H13" s="32" t="s">
        <v>30</v>
      </c>
      <c r="I13" s="32" t="s">
        <v>100</v>
      </c>
      <c r="J13" s="32"/>
      <c r="K13" s="30" t="s">
        <v>441</v>
      </c>
      <c r="L13" s="30" t="s">
        <v>383</v>
      </c>
      <c r="M13" s="30">
        <v>129</v>
      </c>
      <c r="N13" s="30">
        <v>28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173</v>
      </c>
      <c r="AS13" s="32" t="s">
        <v>30</v>
      </c>
      <c r="AT13" s="32"/>
      <c r="AU13" s="32"/>
      <c r="AV13" s="32"/>
      <c r="AW13" s="32"/>
      <c r="AX13" s="32" t="s">
        <v>30</v>
      </c>
      <c r="AY13" s="30"/>
      <c r="AZ13" s="32">
        <v>0</v>
      </c>
      <c r="BA13" s="32">
        <v>0</v>
      </c>
      <c r="BB13" s="32">
        <v>0</v>
      </c>
      <c r="BC13" s="32">
        <v>20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32" t="s">
        <v>30</v>
      </c>
      <c r="BL13" s="32">
        <v>24</v>
      </c>
      <c r="BM13" s="32" t="s">
        <v>30</v>
      </c>
      <c r="BN13" s="32"/>
      <c r="BO13" s="32"/>
      <c r="BP13" s="32"/>
      <c r="BQ13" s="30"/>
      <c r="BR13" s="30"/>
      <c r="BS13" s="32"/>
      <c r="BT13" s="32" t="s">
        <v>30</v>
      </c>
      <c r="BU13" s="30"/>
      <c r="BV13" t="s">
        <v>442</v>
      </c>
      <c r="BW13" s="57" t="s">
        <v>429</v>
      </c>
    </row>
    <row r="14" spans="1:75" x14ac:dyDescent="0.15">
      <c r="A14" s="27">
        <v>2946</v>
      </c>
      <c r="B14" s="28">
        <v>41741</v>
      </c>
      <c r="C14" s="29" t="s">
        <v>26</v>
      </c>
      <c r="D14" s="30" t="s">
        <v>114</v>
      </c>
      <c r="E14" s="30"/>
      <c r="F14" s="30" t="s">
        <v>28</v>
      </c>
      <c r="G14" s="31">
        <v>41688</v>
      </c>
      <c r="H14" s="32" t="s">
        <v>387</v>
      </c>
      <c r="I14" s="32" t="s">
        <v>390</v>
      </c>
      <c r="J14" s="32"/>
      <c r="K14" s="30" t="s">
        <v>443</v>
      </c>
      <c r="L14" s="30" t="s">
        <v>386</v>
      </c>
      <c r="M14" s="55">
        <v>120.10599999999999</v>
      </c>
      <c r="N14" s="55">
        <v>19.334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 t="s">
        <v>173</v>
      </c>
      <c r="AS14" s="32" t="s">
        <v>30</v>
      </c>
      <c r="AT14" s="32"/>
      <c r="AU14" s="32"/>
      <c r="AV14" s="32" t="s">
        <v>444</v>
      </c>
      <c r="AW14" s="32">
        <v>8</v>
      </c>
      <c r="AX14" s="32" t="s">
        <v>34</v>
      </c>
      <c r="AY14" s="30"/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/>
      <c r="BK14" s="112" t="s">
        <v>390</v>
      </c>
      <c r="BL14" s="32">
        <v>24</v>
      </c>
      <c r="BM14" s="32" t="s">
        <v>30</v>
      </c>
      <c r="BN14" s="32"/>
      <c r="BO14" s="32"/>
      <c r="BP14" s="32"/>
      <c r="BQ14" s="56"/>
      <c r="BR14" s="56"/>
      <c r="BS14" s="56"/>
      <c r="BT14" s="32" t="s">
        <v>30</v>
      </c>
      <c r="BU14" s="30"/>
      <c r="BV14" t="s">
        <v>430</v>
      </c>
      <c r="BW14" s="57" t="s">
        <v>429</v>
      </c>
    </row>
    <row r="15" spans="1:75" x14ac:dyDescent="0.15">
      <c r="A15" s="27">
        <v>3022</v>
      </c>
      <c r="B15" s="28">
        <v>41741</v>
      </c>
      <c r="C15" s="29" t="s">
        <v>26</v>
      </c>
      <c r="D15" s="30" t="s">
        <v>114</v>
      </c>
      <c r="E15" s="30"/>
      <c r="F15" s="30" t="s">
        <v>28</v>
      </c>
      <c r="G15" s="31">
        <v>41536</v>
      </c>
      <c r="H15" s="32" t="s">
        <v>30</v>
      </c>
      <c r="I15" s="32" t="s">
        <v>100</v>
      </c>
      <c r="J15" s="32"/>
      <c r="K15" s="30" t="s">
        <v>445</v>
      </c>
      <c r="L15" s="30" t="s">
        <v>446</v>
      </c>
      <c r="M15" s="55">
        <v>109.5</v>
      </c>
      <c r="N15" s="55">
        <v>29.4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173</v>
      </c>
      <c r="AS15" s="32" t="s">
        <v>30</v>
      </c>
      <c r="AT15" s="32"/>
      <c r="AU15" s="32"/>
      <c r="AV15" s="32"/>
      <c r="AW15" s="32"/>
      <c r="AX15" s="32" t="s">
        <v>390</v>
      </c>
      <c r="AY15" s="30"/>
      <c r="AZ15" s="32">
        <v>0</v>
      </c>
      <c r="BA15" s="32">
        <v>0</v>
      </c>
      <c r="BB15" s="32">
        <v>0</v>
      </c>
      <c r="BC15" s="32">
        <v>15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30</v>
      </c>
      <c r="BL15" s="32">
        <v>24</v>
      </c>
      <c r="BM15" s="32" t="s">
        <v>30</v>
      </c>
      <c r="BN15" s="32"/>
      <c r="BO15" s="32"/>
      <c r="BP15" s="32"/>
      <c r="BQ15" s="30"/>
      <c r="BR15" s="56"/>
      <c r="BS15" s="32"/>
      <c r="BT15" s="32" t="s">
        <v>30</v>
      </c>
      <c r="BU15" s="30"/>
      <c r="BV15" t="s">
        <v>447</v>
      </c>
      <c r="BW15" s="57" t="s">
        <v>429</v>
      </c>
    </row>
    <row r="16" spans="1:75" x14ac:dyDescent="0.15">
      <c r="A16" s="27">
        <v>3079</v>
      </c>
      <c r="B16" s="28">
        <v>41741</v>
      </c>
      <c r="C16" s="29" t="s">
        <v>26</v>
      </c>
      <c r="D16" s="30" t="s">
        <v>114</v>
      </c>
      <c r="E16" s="30"/>
      <c r="F16" s="30" t="s">
        <v>28</v>
      </c>
      <c r="G16" s="31">
        <v>41670</v>
      </c>
      <c r="H16" s="32" t="s">
        <v>29</v>
      </c>
      <c r="I16" s="32" t="s">
        <v>30</v>
      </c>
      <c r="J16" s="32"/>
      <c r="K16" s="30" t="s">
        <v>448</v>
      </c>
      <c r="L16" s="30" t="s">
        <v>449</v>
      </c>
      <c r="M16" s="55">
        <v>129.29</v>
      </c>
      <c r="N16" s="55">
        <v>23.5</v>
      </c>
      <c r="O16" s="30"/>
      <c r="P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 t="s">
        <v>173</v>
      </c>
      <c r="AS16" s="32" t="s">
        <v>30</v>
      </c>
      <c r="AT16" s="32"/>
      <c r="AU16" s="32"/>
      <c r="AV16" s="32" t="s">
        <v>444</v>
      </c>
      <c r="AW16" s="32">
        <v>11.5</v>
      </c>
      <c r="AX16" s="32" t="s">
        <v>34</v>
      </c>
      <c r="AY16" s="30"/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36</v>
      </c>
      <c r="BK16" s="32" t="s">
        <v>30</v>
      </c>
      <c r="BL16" s="32"/>
      <c r="BM16" s="32" t="s">
        <v>30</v>
      </c>
      <c r="BN16" s="32"/>
      <c r="BO16" s="32"/>
      <c r="BP16" s="32"/>
      <c r="BQ16" s="30"/>
      <c r="BR16" s="56"/>
      <c r="BS16" s="32"/>
      <c r="BT16" s="32" t="s">
        <v>30</v>
      </c>
      <c r="BU16" s="30"/>
      <c r="BV16" t="s">
        <v>450</v>
      </c>
      <c r="BW16" s="57" t="s">
        <v>429</v>
      </c>
    </row>
    <row r="17" spans="1:75" x14ac:dyDescent="0.15">
      <c r="A17" s="27">
        <v>3061</v>
      </c>
      <c r="B17" s="28">
        <v>41741</v>
      </c>
      <c r="C17" s="29" t="s">
        <v>26</v>
      </c>
      <c r="D17" s="30" t="s">
        <v>114</v>
      </c>
      <c r="E17" s="30"/>
      <c r="F17" s="30" t="s">
        <v>28</v>
      </c>
      <c r="G17" s="31">
        <v>41517</v>
      </c>
      <c r="H17" s="32" t="s">
        <v>29</v>
      </c>
      <c r="I17" s="32" t="s">
        <v>30</v>
      </c>
      <c r="J17" s="32"/>
      <c r="K17" s="30" t="s">
        <v>451</v>
      </c>
      <c r="L17" s="30" t="s">
        <v>452</v>
      </c>
      <c r="M17" s="55">
        <v>90</v>
      </c>
      <c r="N17" s="55">
        <v>33</v>
      </c>
      <c r="O17" s="30" t="s">
        <v>453</v>
      </c>
      <c r="P17" s="30">
        <v>2500</v>
      </c>
      <c r="Q17">
        <v>31</v>
      </c>
      <c r="R17" s="30"/>
      <c r="S17" s="30"/>
      <c r="T17" s="30"/>
      <c r="U17" s="30"/>
      <c r="V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J17" s="30"/>
      <c r="AK17" s="30"/>
      <c r="AL17" s="30"/>
      <c r="AM17" s="30"/>
      <c r="AN17" s="30"/>
      <c r="AO17" s="30"/>
      <c r="AP17" s="30"/>
      <c r="AQ17" s="30"/>
      <c r="AR17" s="30" t="s">
        <v>173</v>
      </c>
      <c r="AS17" s="32" t="s">
        <v>30</v>
      </c>
      <c r="AT17" s="32"/>
      <c r="AU17" s="32"/>
      <c r="AV17" s="32"/>
      <c r="AW17" s="32"/>
      <c r="AX17" s="32" t="s">
        <v>34</v>
      </c>
      <c r="AY17" s="30"/>
      <c r="AZ17" s="32">
        <v>0</v>
      </c>
      <c r="BA17" s="32">
        <v>0</v>
      </c>
      <c r="BB17" s="32">
        <v>12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24</v>
      </c>
      <c r="BK17" s="32" t="s">
        <v>30</v>
      </c>
      <c r="BL17" s="32"/>
      <c r="BM17" s="32" t="s">
        <v>30</v>
      </c>
      <c r="BN17" s="32"/>
      <c r="BO17" s="32"/>
      <c r="BP17" s="32"/>
      <c r="BQ17" s="30"/>
      <c r="BR17" s="56"/>
      <c r="BS17" s="32"/>
      <c r="BT17" s="32" t="s">
        <v>30</v>
      </c>
      <c r="BU17" s="30" t="s">
        <v>454</v>
      </c>
      <c r="BV17" t="s">
        <v>455</v>
      </c>
      <c r="BW17" s="57" t="s">
        <v>429</v>
      </c>
    </row>
    <row r="18" spans="1:75" x14ac:dyDescent="0.15">
      <c r="A18" s="27">
        <v>3114</v>
      </c>
      <c r="B18" s="28">
        <v>41741</v>
      </c>
      <c r="C18" s="29" t="s">
        <v>26</v>
      </c>
      <c r="D18" s="30" t="s">
        <v>114</v>
      </c>
      <c r="E18" s="30"/>
      <c r="F18" s="30" t="s">
        <v>28</v>
      </c>
      <c r="G18" s="31">
        <v>41549</v>
      </c>
      <c r="H18" s="32" t="s">
        <v>30</v>
      </c>
      <c r="I18" s="32" t="s">
        <v>100</v>
      </c>
      <c r="J18" s="32"/>
      <c r="K18" s="30" t="s">
        <v>456</v>
      </c>
      <c r="L18" s="30" t="s">
        <v>457</v>
      </c>
      <c r="M18" s="55">
        <v>143</v>
      </c>
      <c r="N18" s="55">
        <v>28.8</v>
      </c>
      <c r="O18" s="30"/>
      <c r="P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173</v>
      </c>
      <c r="AS18" s="32" t="s">
        <v>30</v>
      </c>
      <c r="AT18" s="32"/>
      <c r="AU18" s="32"/>
      <c r="AV18" s="32"/>
      <c r="AW18" s="32"/>
      <c r="AX18" s="32" t="s">
        <v>390</v>
      </c>
      <c r="AY18" s="30"/>
      <c r="AZ18" s="32">
        <v>0</v>
      </c>
      <c r="BA18" s="32">
        <v>0</v>
      </c>
      <c r="BB18" s="32">
        <v>5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/>
      <c r="BK18" s="32" t="s">
        <v>30</v>
      </c>
      <c r="BL18" s="32"/>
      <c r="BM18" s="32" t="s">
        <v>30</v>
      </c>
      <c r="BN18" s="32"/>
      <c r="BO18" s="32"/>
      <c r="BP18" s="32"/>
      <c r="BQ18" s="30"/>
      <c r="BR18" s="56"/>
      <c r="BS18" s="32"/>
      <c r="BT18" s="32" t="s">
        <v>30</v>
      </c>
      <c r="BU18" s="30" t="s">
        <v>454</v>
      </c>
      <c r="BV18" t="s">
        <v>458</v>
      </c>
      <c r="BW18" s="57" t="s">
        <v>429</v>
      </c>
    </row>
    <row r="19" spans="1:75" x14ac:dyDescent="0.15">
      <c r="A19" s="27">
        <v>73</v>
      </c>
      <c r="B19" s="28">
        <v>41741</v>
      </c>
      <c r="C19" s="29" t="s">
        <v>26</v>
      </c>
      <c r="D19" s="30" t="s">
        <v>114</v>
      </c>
      <c r="E19" s="30"/>
      <c r="F19" s="30" t="s">
        <v>37</v>
      </c>
      <c r="G19" s="31">
        <v>41608</v>
      </c>
      <c r="H19" s="32" t="s">
        <v>30</v>
      </c>
      <c r="I19" s="32" t="s">
        <v>100</v>
      </c>
      <c r="J19" s="32"/>
      <c r="K19" s="30" t="s">
        <v>107</v>
      </c>
      <c r="L19" s="30" t="s">
        <v>172</v>
      </c>
      <c r="M19" s="55">
        <v>137</v>
      </c>
      <c r="N19" s="55">
        <v>28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17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39</v>
      </c>
      <c r="AS19" s="32" t="s">
        <v>30</v>
      </c>
      <c r="AT19" s="32"/>
      <c r="AU19" s="32"/>
      <c r="AV19" s="32"/>
      <c r="AW19" s="32"/>
      <c r="AX19" s="32" t="s">
        <v>34</v>
      </c>
      <c r="AY19" s="30"/>
      <c r="AZ19" s="32">
        <v>0</v>
      </c>
      <c r="BA19" s="32">
        <v>13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/>
      <c r="BK19" s="32" t="s">
        <v>30</v>
      </c>
      <c r="BL19" s="32">
        <v>24</v>
      </c>
      <c r="BM19" s="32" t="s">
        <v>30</v>
      </c>
      <c r="BN19" s="32"/>
      <c r="BO19" s="32"/>
      <c r="BP19" s="32"/>
      <c r="BQ19" s="56"/>
      <c r="BR19" s="56"/>
      <c r="BS19" s="56"/>
      <c r="BT19" s="32" t="s">
        <v>30</v>
      </c>
      <c r="BU19" s="30"/>
      <c r="BV19" t="s">
        <v>459</v>
      </c>
      <c r="BW19" s="110" t="s">
        <v>429</v>
      </c>
    </row>
    <row r="20" spans="1:75" x14ac:dyDescent="0.15">
      <c r="A20" s="27">
        <v>197</v>
      </c>
      <c r="B20" s="28">
        <v>41741</v>
      </c>
      <c r="C20" s="29" t="s">
        <v>26</v>
      </c>
      <c r="D20" s="30" t="s">
        <v>114</v>
      </c>
      <c r="E20" s="30"/>
      <c r="F20" s="30" t="s">
        <v>37</v>
      </c>
      <c r="G20" s="31">
        <v>41698</v>
      </c>
      <c r="H20" s="32" t="s">
        <v>30</v>
      </c>
      <c r="I20" s="32" t="s">
        <v>100</v>
      </c>
      <c r="J20" s="32"/>
      <c r="K20" s="30" t="s">
        <v>118</v>
      </c>
      <c r="L20" s="30" t="s">
        <v>180</v>
      </c>
      <c r="M20" s="30">
        <v>169.05</v>
      </c>
      <c r="N20" s="30">
        <v>33.119999999999997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26.565000000000001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39</v>
      </c>
      <c r="AS20" s="32" t="s">
        <v>30</v>
      </c>
      <c r="AT20" s="32"/>
      <c r="AU20" s="32"/>
      <c r="AV20" s="32"/>
      <c r="AW20" s="32"/>
      <c r="AX20" s="32" t="s">
        <v>30</v>
      </c>
      <c r="AY20" s="30"/>
      <c r="AZ20" s="32">
        <v>0</v>
      </c>
      <c r="BA20" s="32">
        <v>0</v>
      </c>
      <c r="BB20" s="32">
        <v>7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30</v>
      </c>
      <c r="BL20" s="32"/>
      <c r="BM20" s="32" t="s">
        <v>30</v>
      </c>
      <c r="BN20" s="32"/>
      <c r="BO20" s="32"/>
      <c r="BP20" s="32"/>
      <c r="BQ20" s="30"/>
      <c r="BR20" s="30"/>
      <c r="BS20" s="32"/>
      <c r="BT20" s="32" t="s">
        <v>30</v>
      </c>
      <c r="BU20" s="30" t="s">
        <v>181</v>
      </c>
      <c r="BV20" s="111" t="s">
        <v>430</v>
      </c>
      <c r="BW20" s="57" t="s">
        <v>429</v>
      </c>
    </row>
    <row r="21" spans="1:75" x14ac:dyDescent="0.15">
      <c r="A21" s="27">
        <v>385</v>
      </c>
      <c r="B21" s="28">
        <v>41741</v>
      </c>
      <c r="C21" s="29" t="s">
        <v>26</v>
      </c>
      <c r="D21" s="30" t="s">
        <v>114</v>
      </c>
      <c r="E21" s="30"/>
      <c r="F21" s="30" t="s">
        <v>37</v>
      </c>
      <c r="G21" s="31">
        <v>41455</v>
      </c>
      <c r="H21" s="32" t="s">
        <v>29</v>
      </c>
      <c r="I21" s="32" t="s">
        <v>30</v>
      </c>
      <c r="J21" s="32"/>
      <c r="K21" s="30" t="s">
        <v>110</v>
      </c>
      <c r="L21" s="30" t="s">
        <v>185</v>
      </c>
      <c r="M21" s="30">
        <v>163.47999999999999</v>
      </c>
      <c r="N21" s="30">
        <v>27.9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17.5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39</v>
      </c>
      <c r="AS21" s="32" t="s">
        <v>30</v>
      </c>
      <c r="AT21" s="32"/>
      <c r="AU21" s="32"/>
      <c r="AV21" s="32" t="s">
        <v>33</v>
      </c>
      <c r="AW21" s="32">
        <v>12</v>
      </c>
      <c r="AX21" s="32" t="s">
        <v>34</v>
      </c>
      <c r="AY21" s="30"/>
      <c r="AZ21" s="32">
        <v>0</v>
      </c>
      <c r="BA21" s="32">
        <v>0</v>
      </c>
      <c r="BB21" s="32">
        <v>7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/>
      <c r="BK21" s="32" t="s">
        <v>30</v>
      </c>
      <c r="BL21" s="32"/>
      <c r="BM21" s="32" t="s">
        <v>30</v>
      </c>
      <c r="BN21" s="32"/>
      <c r="BO21" s="32"/>
      <c r="BP21" s="32"/>
      <c r="BQ21" s="30"/>
      <c r="BR21" s="30"/>
      <c r="BS21" s="32"/>
      <c r="BT21" s="32" t="s">
        <v>30</v>
      </c>
      <c r="BU21" s="30"/>
      <c r="BV21" t="s">
        <v>431</v>
      </c>
      <c r="BW21" s="57" t="s">
        <v>176</v>
      </c>
    </row>
    <row r="22" spans="1:75" x14ac:dyDescent="0.15">
      <c r="A22" s="27">
        <v>555</v>
      </c>
      <c r="B22" s="28">
        <v>41741</v>
      </c>
      <c r="C22" s="29" t="s">
        <v>26</v>
      </c>
      <c r="D22" s="30" t="s">
        <v>114</v>
      </c>
      <c r="E22" s="30"/>
      <c r="F22" s="30" t="s">
        <v>37</v>
      </c>
      <c r="G22" s="31">
        <v>41667</v>
      </c>
      <c r="H22" s="32" t="s">
        <v>29</v>
      </c>
      <c r="I22" s="32" t="s">
        <v>30</v>
      </c>
      <c r="J22" s="32"/>
      <c r="K22" s="30" t="s">
        <v>190</v>
      </c>
      <c r="L22" s="30" t="s">
        <v>191</v>
      </c>
      <c r="M22" s="30">
        <v>126.1</v>
      </c>
      <c r="N22" s="30">
        <v>28.47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16.170000000000002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39</v>
      </c>
      <c r="AS22" s="32" t="s">
        <v>30</v>
      </c>
      <c r="AT22" s="32"/>
      <c r="AU22" s="32"/>
      <c r="AV22" s="32" t="s">
        <v>33</v>
      </c>
      <c r="AW22" s="32">
        <v>11</v>
      </c>
      <c r="AX22" s="32" t="s">
        <v>34</v>
      </c>
      <c r="AY22" s="30"/>
      <c r="AZ22" s="32">
        <v>0</v>
      </c>
      <c r="BA22" s="32">
        <v>10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24</v>
      </c>
      <c r="BK22" s="32" t="s">
        <v>29</v>
      </c>
      <c r="BL22" s="32"/>
      <c r="BM22" s="32" t="s">
        <v>30</v>
      </c>
      <c r="BN22" s="32"/>
      <c r="BO22" s="32"/>
      <c r="BP22" s="32"/>
      <c r="BQ22" s="30"/>
      <c r="BR22" s="30"/>
      <c r="BS22" s="32"/>
      <c r="BT22" s="32" t="s">
        <v>30</v>
      </c>
      <c r="BU22" s="30"/>
      <c r="BV22" s="111" t="s">
        <v>430</v>
      </c>
      <c r="BW22" s="110" t="s">
        <v>429</v>
      </c>
    </row>
    <row r="23" spans="1:75" x14ac:dyDescent="0.15">
      <c r="A23" s="27">
        <v>696</v>
      </c>
      <c r="B23" s="28">
        <v>41741</v>
      </c>
      <c r="C23" s="29" t="s">
        <v>26</v>
      </c>
      <c r="D23" s="30" t="s">
        <v>114</v>
      </c>
      <c r="E23" s="30"/>
      <c r="F23" s="30" t="s">
        <v>37</v>
      </c>
      <c r="G23" s="31">
        <v>41670</v>
      </c>
      <c r="H23" s="32" t="s">
        <v>29</v>
      </c>
      <c r="I23" s="32" t="s">
        <v>30</v>
      </c>
      <c r="J23" s="32"/>
      <c r="K23" s="30" t="s">
        <v>92</v>
      </c>
      <c r="L23" s="30" t="s">
        <v>93</v>
      </c>
      <c r="M23" s="30">
        <v>119</v>
      </c>
      <c r="N23" s="30">
        <v>22.84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15.88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39</v>
      </c>
      <c r="AS23" s="32" t="s">
        <v>30</v>
      </c>
      <c r="AT23" s="32"/>
      <c r="AU23" s="32"/>
      <c r="AV23" s="32" t="s">
        <v>33</v>
      </c>
      <c r="AW23" s="32">
        <v>8</v>
      </c>
      <c r="AX23" s="32" t="s">
        <v>30</v>
      </c>
      <c r="AY23" s="30"/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30</v>
      </c>
      <c r="BL23" s="32"/>
      <c r="BM23" s="32" t="s">
        <v>30</v>
      </c>
      <c r="BN23" s="32"/>
      <c r="BO23" s="32"/>
      <c r="BP23" s="32"/>
      <c r="BQ23" s="56"/>
      <c r="BR23" s="56"/>
      <c r="BS23" s="32"/>
      <c r="BT23" s="32" t="s">
        <v>30</v>
      </c>
      <c r="BU23" s="30"/>
      <c r="BV23" s="111" t="s">
        <v>430</v>
      </c>
      <c r="BW23" s="57" t="s">
        <v>429</v>
      </c>
    </row>
    <row r="24" spans="1:75" x14ac:dyDescent="0.15">
      <c r="A24" s="27">
        <v>1138</v>
      </c>
      <c r="B24" s="28">
        <v>41741</v>
      </c>
      <c r="C24" s="29" t="s">
        <v>26</v>
      </c>
      <c r="D24" s="30" t="s">
        <v>114</v>
      </c>
      <c r="E24" s="30"/>
      <c r="F24" s="30" t="s">
        <v>37</v>
      </c>
      <c r="G24" s="31">
        <v>41720</v>
      </c>
      <c r="H24" s="32" t="s">
        <v>29</v>
      </c>
      <c r="I24" s="32" t="s">
        <v>30</v>
      </c>
      <c r="J24" s="32">
        <v>6.43</v>
      </c>
      <c r="K24" s="30" t="s">
        <v>96</v>
      </c>
      <c r="L24" s="30" t="s">
        <v>97</v>
      </c>
      <c r="M24" s="30">
        <v>136.25</v>
      </c>
      <c r="N24" s="30">
        <v>27.63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15.78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39</v>
      </c>
      <c r="AS24" s="32" t="s">
        <v>30</v>
      </c>
      <c r="AT24" s="32"/>
      <c r="AU24" s="32"/>
      <c r="AV24" s="32" t="s">
        <v>33</v>
      </c>
      <c r="AW24" s="32">
        <v>7</v>
      </c>
      <c r="AX24" s="32" t="s">
        <v>34</v>
      </c>
      <c r="AY24" s="30"/>
      <c r="AZ24" s="32">
        <v>0</v>
      </c>
      <c r="BA24" s="32">
        <v>15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12</v>
      </c>
      <c r="BK24" s="32" t="s">
        <v>29</v>
      </c>
      <c r="BL24" s="32"/>
      <c r="BM24" s="32" t="s">
        <v>30</v>
      </c>
      <c r="BN24" s="32"/>
      <c r="BO24" s="32"/>
      <c r="BP24" s="32"/>
      <c r="BQ24" s="30"/>
      <c r="BR24" s="30"/>
      <c r="BS24" s="32"/>
      <c r="BT24" s="32" t="s">
        <v>30</v>
      </c>
      <c r="BU24" s="56" t="s">
        <v>99</v>
      </c>
      <c r="BV24" s="111" t="s">
        <v>430</v>
      </c>
      <c r="BW24" s="110" t="s">
        <v>432</v>
      </c>
    </row>
    <row r="25" spans="1:75" x14ac:dyDescent="0.15">
      <c r="A25" s="27">
        <v>1640</v>
      </c>
      <c r="B25" s="28">
        <v>41741</v>
      </c>
      <c r="C25" s="29" t="s">
        <v>26</v>
      </c>
      <c r="D25" s="30" t="s">
        <v>114</v>
      </c>
      <c r="E25" s="30"/>
      <c r="F25" s="30" t="s">
        <v>37</v>
      </c>
      <c r="G25" s="31">
        <v>41608</v>
      </c>
      <c r="H25" s="32" t="s">
        <v>30</v>
      </c>
      <c r="I25" s="32" t="s">
        <v>100</v>
      </c>
      <c r="J25" s="32"/>
      <c r="K25" s="30" t="s">
        <v>101</v>
      </c>
      <c r="L25" s="30" t="s">
        <v>102</v>
      </c>
      <c r="M25" s="30">
        <v>137</v>
      </c>
      <c r="N25" s="30">
        <v>24.36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17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39</v>
      </c>
      <c r="AS25" s="32" t="s">
        <v>30</v>
      </c>
      <c r="AT25" s="32"/>
      <c r="AU25" s="32"/>
      <c r="AV25" s="32"/>
      <c r="AW25" s="32"/>
      <c r="AX25" s="32" t="s">
        <v>34</v>
      </c>
      <c r="AY25" s="30"/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30</v>
      </c>
      <c r="BL25" s="32">
        <v>24</v>
      </c>
      <c r="BM25" s="32" t="s">
        <v>30</v>
      </c>
      <c r="BN25" s="32"/>
      <c r="BO25" s="32"/>
      <c r="BP25" s="32"/>
      <c r="BQ25" s="56"/>
      <c r="BR25" s="56"/>
      <c r="BS25" s="32"/>
      <c r="BT25" s="32" t="s">
        <v>30</v>
      </c>
      <c r="BU25" s="30"/>
      <c r="BV25" t="s">
        <v>433</v>
      </c>
      <c r="BW25" s="57" t="s">
        <v>429</v>
      </c>
    </row>
    <row r="26" spans="1:75" x14ac:dyDescent="0.15">
      <c r="A26" s="27">
        <v>3135</v>
      </c>
      <c r="B26" s="28">
        <v>41741</v>
      </c>
      <c r="C26" s="29" t="s">
        <v>26</v>
      </c>
      <c r="D26" s="30" t="s">
        <v>114</v>
      </c>
      <c r="E26" s="30"/>
      <c r="F26" s="30" t="s">
        <v>37</v>
      </c>
      <c r="G26" s="31">
        <v>41579</v>
      </c>
      <c r="H26" s="32" t="s">
        <v>29</v>
      </c>
      <c r="I26" s="32" t="s">
        <v>30</v>
      </c>
      <c r="J26" s="32"/>
      <c r="K26" s="30" t="s">
        <v>103</v>
      </c>
      <c r="L26" s="30" t="s">
        <v>434</v>
      </c>
      <c r="M26" s="30">
        <v>138.43</v>
      </c>
      <c r="N26" s="30">
        <v>29.25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22.38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 t="s">
        <v>39</v>
      </c>
      <c r="AS26" s="32" t="s">
        <v>30</v>
      </c>
      <c r="AT26" s="32"/>
      <c r="AU26" s="32"/>
      <c r="AV26" s="32" t="s">
        <v>33</v>
      </c>
      <c r="AW26" s="32">
        <v>12.2</v>
      </c>
      <c r="AX26" s="32" t="s">
        <v>34</v>
      </c>
      <c r="AY26" s="30"/>
      <c r="AZ26" s="32">
        <v>0</v>
      </c>
      <c r="BA26" s="32">
        <v>0</v>
      </c>
      <c r="BB26" s="32">
        <v>13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30</v>
      </c>
      <c r="BL26" s="32"/>
      <c r="BM26" s="32" t="s">
        <v>30</v>
      </c>
      <c r="BN26" s="32"/>
      <c r="BO26" s="32"/>
      <c r="BP26" s="32"/>
      <c r="BQ26" s="56" t="s">
        <v>435</v>
      </c>
      <c r="BR26" s="56"/>
      <c r="BS26" s="32"/>
      <c r="BT26" s="32" t="s">
        <v>30</v>
      </c>
      <c r="BU26" s="30" t="s">
        <v>436</v>
      </c>
      <c r="BV26" t="s">
        <v>437</v>
      </c>
      <c r="BW26" s="57" t="s">
        <v>429</v>
      </c>
    </row>
    <row r="27" spans="1:75" x14ac:dyDescent="0.15">
      <c r="A27" s="27">
        <v>2564</v>
      </c>
      <c r="B27" s="28">
        <v>41741</v>
      </c>
      <c r="C27" s="29" t="s">
        <v>26</v>
      </c>
      <c r="D27" s="30" t="s">
        <v>114</v>
      </c>
      <c r="E27" s="30"/>
      <c r="F27" s="30" t="s">
        <v>37</v>
      </c>
      <c r="G27" s="58">
        <v>41559</v>
      </c>
      <c r="H27" s="32" t="s">
        <v>29</v>
      </c>
      <c r="I27" s="32" t="s">
        <v>30</v>
      </c>
      <c r="J27" s="32"/>
      <c r="K27" s="30" t="s">
        <v>121</v>
      </c>
      <c r="L27" s="30" t="s">
        <v>122</v>
      </c>
      <c r="M27" s="55">
        <v>137</v>
      </c>
      <c r="N27" s="55">
        <v>24</v>
      </c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>
        <v>19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39</v>
      </c>
      <c r="AS27" s="32" t="s">
        <v>30</v>
      </c>
      <c r="AT27" s="32"/>
      <c r="AU27" s="32"/>
      <c r="AV27" s="32" t="s">
        <v>33</v>
      </c>
      <c r="AW27" s="32">
        <v>11</v>
      </c>
      <c r="AX27" s="32" t="s">
        <v>34</v>
      </c>
      <c r="AY27" s="30"/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/>
      <c r="BK27" s="32" t="s">
        <v>30</v>
      </c>
      <c r="BL27" s="32"/>
      <c r="BM27" s="32" t="s">
        <v>30</v>
      </c>
      <c r="BN27" s="32"/>
      <c r="BO27" s="32"/>
      <c r="BP27" s="32"/>
      <c r="BQ27" s="56"/>
      <c r="BR27" s="56"/>
      <c r="BS27" s="56"/>
      <c r="BT27" s="32" t="s">
        <v>30</v>
      </c>
      <c r="BU27" s="30"/>
      <c r="BV27" t="s">
        <v>438</v>
      </c>
      <c r="BW27" s="110" t="s">
        <v>429</v>
      </c>
    </row>
    <row r="28" spans="1:75" x14ac:dyDescent="0.15">
      <c r="A28" s="27">
        <v>2541</v>
      </c>
      <c r="B28" s="28">
        <v>41741</v>
      </c>
      <c r="C28" s="29" t="s">
        <v>26</v>
      </c>
      <c r="D28" s="30" t="s">
        <v>114</v>
      </c>
      <c r="E28" s="30"/>
      <c r="F28" s="30" t="s">
        <v>37</v>
      </c>
      <c r="G28" s="31">
        <v>41670</v>
      </c>
      <c r="H28" s="32" t="s">
        <v>29</v>
      </c>
      <c r="I28" s="32" t="s">
        <v>30</v>
      </c>
      <c r="J28" s="32"/>
      <c r="K28" s="30" t="s">
        <v>124</v>
      </c>
      <c r="L28" s="30" t="s">
        <v>125</v>
      </c>
      <c r="M28" s="55">
        <v>138.97</v>
      </c>
      <c r="N28" s="55">
        <v>26.5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16.100000000000001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39</v>
      </c>
      <c r="AS28" s="32" t="s">
        <v>30</v>
      </c>
      <c r="AT28" s="32"/>
      <c r="AU28" s="32"/>
      <c r="AV28" s="32" t="s">
        <v>33</v>
      </c>
      <c r="AW28" s="32">
        <v>11.5</v>
      </c>
      <c r="AX28" s="32" t="s">
        <v>34</v>
      </c>
      <c r="AY28" s="30"/>
      <c r="AZ28" s="32">
        <v>0</v>
      </c>
      <c r="BA28" s="32">
        <v>0</v>
      </c>
      <c r="BB28" s="32">
        <v>10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/>
      <c r="BK28" s="32" t="s">
        <v>30</v>
      </c>
      <c r="BL28" s="32"/>
      <c r="BM28" s="32" t="s">
        <v>30</v>
      </c>
      <c r="BN28" s="32"/>
      <c r="BO28" s="32"/>
      <c r="BP28" s="32"/>
      <c r="BQ28" s="56"/>
      <c r="BR28" s="56"/>
      <c r="BS28" s="56"/>
      <c r="BT28" s="32" t="s">
        <v>30</v>
      </c>
      <c r="BU28" s="30"/>
      <c r="BV28" t="s">
        <v>439</v>
      </c>
      <c r="BW28" s="57" t="s">
        <v>429</v>
      </c>
    </row>
    <row r="29" spans="1:75" x14ac:dyDescent="0.15">
      <c r="A29" s="27">
        <v>2344</v>
      </c>
      <c r="B29" s="28">
        <v>41741</v>
      </c>
      <c r="C29" s="29" t="s">
        <v>26</v>
      </c>
      <c r="D29" s="30" t="s">
        <v>114</v>
      </c>
      <c r="E29" s="30"/>
      <c r="F29" s="30" t="s">
        <v>37</v>
      </c>
      <c r="G29" s="58">
        <v>41515</v>
      </c>
      <c r="H29" s="32" t="s">
        <v>29</v>
      </c>
      <c r="I29" s="32" t="s">
        <v>30</v>
      </c>
      <c r="J29" s="32"/>
      <c r="K29" s="30" t="s">
        <v>126</v>
      </c>
      <c r="L29" s="30" t="s">
        <v>127</v>
      </c>
      <c r="M29" s="30">
        <v>131.1</v>
      </c>
      <c r="N29" s="30">
        <v>27.75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20.99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39</v>
      </c>
      <c r="AS29" s="32" t="s">
        <v>30</v>
      </c>
      <c r="AT29" s="32"/>
      <c r="AU29" s="32"/>
      <c r="AV29" s="32" t="s">
        <v>33</v>
      </c>
      <c r="AW29" s="32">
        <v>11.3</v>
      </c>
      <c r="AX29" s="32" t="s">
        <v>30</v>
      </c>
      <c r="AY29" s="30"/>
      <c r="AZ29" s="32">
        <v>0</v>
      </c>
      <c r="BA29" s="32">
        <v>10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/>
      <c r="BK29" s="32" t="s">
        <v>30</v>
      </c>
      <c r="BL29" s="32">
        <v>12</v>
      </c>
      <c r="BM29" s="32" t="s">
        <v>30</v>
      </c>
      <c r="BN29" s="32"/>
      <c r="BO29" s="32"/>
      <c r="BP29" s="32"/>
      <c r="BQ29" s="56" t="s">
        <v>46</v>
      </c>
      <c r="BR29" s="56" t="s">
        <v>129</v>
      </c>
      <c r="BS29" s="32">
        <v>50</v>
      </c>
      <c r="BT29" s="32" t="s">
        <v>30</v>
      </c>
      <c r="BU29" s="30"/>
      <c r="BV29" t="s">
        <v>440</v>
      </c>
      <c r="BW29" s="57" t="s">
        <v>429</v>
      </c>
    </row>
    <row r="30" spans="1:75" x14ac:dyDescent="0.15">
      <c r="A30" s="27">
        <v>2830</v>
      </c>
      <c r="B30" s="28">
        <v>41741</v>
      </c>
      <c r="C30" s="29" t="s">
        <v>26</v>
      </c>
      <c r="D30" s="30" t="s">
        <v>114</v>
      </c>
      <c r="E30" s="30"/>
      <c r="F30" s="30" t="s">
        <v>37</v>
      </c>
      <c r="G30" s="31">
        <v>41499</v>
      </c>
      <c r="H30" s="32" t="s">
        <v>30</v>
      </c>
      <c r="I30" s="32" t="s">
        <v>100</v>
      </c>
      <c r="J30" s="32"/>
      <c r="K30" s="30" t="s">
        <v>441</v>
      </c>
      <c r="L30" s="30" t="s">
        <v>383</v>
      </c>
      <c r="M30" s="30">
        <v>131.75</v>
      </c>
      <c r="N30" s="30">
        <v>28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>
        <v>17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39</v>
      </c>
      <c r="AS30" s="32" t="s">
        <v>30</v>
      </c>
      <c r="AT30" s="32"/>
      <c r="AU30" s="32"/>
      <c r="AV30" s="32"/>
      <c r="AW30" s="32"/>
      <c r="AX30" s="32" t="s">
        <v>30</v>
      </c>
      <c r="AY30" s="30"/>
      <c r="AZ30" s="32">
        <v>0</v>
      </c>
      <c r="BA30" s="32">
        <v>0</v>
      </c>
      <c r="BB30" s="32">
        <v>0</v>
      </c>
      <c r="BC30" s="32">
        <v>20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 t="s">
        <v>30</v>
      </c>
      <c r="BL30" s="32">
        <v>24</v>
      </c>
      <c r="BM30" s="32" t="s">
        <v>30</v>
      </c>
      <c r="BN30" s="32"/>
      <c r="BO30" s="32"/>
      <c r="BP30" s="32"/>
      <c r="BQ30" s="30"/>
      <c r="BR30" s="30"/>
      <c r="BS30" s="32"/>
      <c r="BT30" s="32" t="s">
        <v>30</v>
      </c>
      <c r="BU30" s="30"/>
      <c r="BV30" t="s">
        <v>460</v>
      </c>
      <c r="BW30" s="57" t="s">
        <v>429</v>
      </c>
    </row>
    <row r="31" spans="1:75" x14ac:dyDescent="0.15">
      <c r="A31" s="27">
        <v>2944</v>
      </c>
      <c r="B31" s="28">
        <v>41741</v>
      </c>
      <c r="C31" s="29" t="s">
        <v>26</v>
      </c>
      <c r="D31" s="30" t="s">
        <v>114</v>
      </c>
      <c r="E31" s="30"/>
      <c r="F31" s="30" t="s">
        <v>37</v>
      </c>
      <c r="G31" s="31">
        <v>41688</v>
      </c>
      <c r="H31" s="32" t="s">
        <v>387</v>
      </c>
      <c r="I31" s="32" t="s">
        <v>390</v>
      </c>
      <c r="J31" s="32"/>
      <c r="K31" s="30" t="s">
        <v>443</v>
      </c>
      <c r="L31" s="30" t="s">
        <v>386</v>
      </c>
      <c r="M31" s="55">
        <v>122.801</v>
      </c>
      <c r="N31" s="55">
        <v>19.334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>
        <v>11.05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39</v>
      </c>
      <c r="AS31" s="32" t="s">
        <v>30</v>
      </c>
      <c r="AT31" s="32"/>
      <c r="AU31" s="32"/>
      <c r="AV31" s="32" t="s">
        <v>444</v>
      </c>
      <c r="AW31" s="32">
        <v>8</v>
      </c>
      <c r="AX31" s="32" t="s">
        <v>34</v>
      </c>
      <c r="AY31" s="30"/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112" t="s">
        <v>390</v>
      </c>
      <c r="BL31" s="32">
        <v>24</v>
      </c>
      <c r="BM31" s="32" t="s">
        <v>30</v>
      </c>
      <c r="BN31" s="32"/>
      <c r="BO31" s="32"/>
      <c r="BP31" s="32"/>
      <c r="BQ31" s="56"/>
      <c r="BR31" s="56"/>
      <c r="BS31" s="56"/>
      <c r="BT31" s="32" t="s">
        <v>30</v>
      </c>
      <c r="BU31" s="30"/>
      <c r="BV31" t="s">
        <v>430</v>
      </c>
      <c r="BW31" s="57" t="s">
        <v>429</v>
      </c>
    </row>
    <row r="32" spans="1:75" x14ac:dyDescent="0.15">
      <c r="A32" s="27">
        <v>3020</v>
      </c>
      <c r="B32" s="28">
        <v>41741</v>
      </c>
      <c r="C32" s="29" t="s">
        <v>26</v>
      </c>
      <c r="D32" s="30" t="s">
        <v>114</v>
      </c>
      <c r="E32" s="30"/>
      <c r="F32" s="30" t="s">
        <v>37</v>
      </c>
      <c r="G32" s="31">
        <v>41536</v>
      </c>
      <c r="H32" s="32" t="s">
        <v>30</v>
      </c>
      <c r="I32" s="32" t="s">
        <v>100</v>
      </c>
      <c r="J32" s="32"/>
      <c r="K32" s="30" t="s">
        <v>445</v>
      </c>
      <c r="L32" s="30" t="s">
        <v>446</v>
      </c>
      <c r="M32" s="55">
        <v>112.5</v>
      </c>
      <c r="N32" s="55">
        <v>29.4</v>
      </c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>
        <v>21.6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39</v>
      </c>
      <c r="AS32" s="32" t="s">
        <v>30</v>
      </c>
      <c r="AT32" s="32"/>
      <c r="AU32" s="32"/>
      <c r="AV32" s="32"/>
      <c r="AW32" s="32"/>
      <c r="AX32" s="32" t="s">
        <v>390</v>
      </c>
      <c r="AY32" s="30"/>
      <c r="AZ32" s="32">
        <v>0</v>
      </c>
      <c r="BA32" s="32">
        <v>0</v>
      </c>
      <c r="BB32" s="32">
        <v>0</v>
      </c>
      <c r="BC32" s="32">
        <v>15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30</v>
      </c>
      <c r="BL32" s="32">
        <v>24</v>
      </c>
      <c r="BM32" s="32" t="s">
        <v>30</v>
      </c>
      <c r="BN32" s="32"/>
      <c r="BO32" s="32"/>
      <c r="BP32" s="32"/>
      <c r="BQ32" s="30"/>
      <c r="BR32" s="56"/>
      <c r="BS32" s="32"/>
      <c r="BT32" s="32" t="s">
        <v>30</v>
      </c>
      <c r="BU32" s="30"/>
      <c r="BV32" t="s">
        <v>447</v>
      </c>
      <c r="BW32" s="57" t="s">
        <v>429</v>
      </c>
    </row>
    <row r="33" spans="1:75" x14ac:dyDescent="0.15">
      <c r="A33" s="27">
        <v>3112</v>
      </c>
      <c r="B33" s="28">
        <v>41741</v>
      </c>
      <c r="C33" s="29" t="s">
        <v>26</v>
      </c>
      <c r="D33" s="30" t="s">
        <v>114</v>
      </c>
      <c r="E33" s="30"/>
      <c r="F33" s="30" t="s">
        <v>37</v>
      </c>
      <c r="G33" s="31">
        <v>41549</v>
      </c>
      <c r="H33" s="32" t="s">
        <v>30</v>
      </c>
      <c r="I33" s="32" t="s">
        <v>100</v>
      </c>
      <c r="J33" s="32"/>
      <c r="K33" s="30" t="s">
        <v>456</v>
      </c>
      <c r="L33" s="30" t="s">
        <v>457</v>
      </c>
      <c r="M33" s="55">
        <v>147</v>
      </c>
      <c r="N33" s="55">
        <v>28.8</v>
      </c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>
        <v>23.1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39</v>
      </c>
      <c r="AS33" s="32" t="s">
        <v>30</v>
      </c>
      <c r="AT33" s="32"/>
      <c r="AU33" s="32"/>
      <c r="AV33" s="32"/>
      <c r="AW33" s="32"/>
      <c r="AX33" s="32" t="s">
        <v>390</v>
      </c>
      <c r="AY33" s="30"/>
      <c r="AZ33" s="32">
        <v>0</v>
      </c>
      <c r="BA33" s="32">
        <v>0</v>
      </c>
      <c r="BB33" s="32">
        <v>5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/>
      <c r="BK33" s="32" t="s">
        <v>30</v>
      </c>
      <c r="BL33" s="32"/>
      <c r="BM33" s="32" t="s">
        <v>30</v>
      </c>
      <c r="BN33" s="32"/>
      <c r="BO33" s="32"/>
      <c r="BP33" s="32"/>
      <c r="BQ33" s="30"/>
      <c r="BR33" s="56"/>
      <c r="BS33" s="32"/>
      <c r="BT33" s="32" t="s">
        <v>30</v>
      </c>
      <c r="BU33" s="30" t="s">
        <v>454</v>
      </c>
      <c r="BV33" t="s">
        <v>458</v>
      </c>
      <c r="BW33" s="57" t="s">
        <v>429</v>
      </c>
    </row>
    <row r="34" spans="1:75" x14ac:dyDescent="0.15">
      <c r="A34" s="27">
        <v>76</v>
      </c>
      <c r="B34" s="28">
        <v>41741</v>
      </c>
      <c r="C34" s="29" t="s">
        <v>26</v>
      </c>
      <c r="D34" s="30" t="s">
        <v>114</v>
      </c>
      <c r="E34" s="30"/>
      <c r="F34" s="30" t="s">
        <v>115</v>
      </c>
      <c r="G34" s="31">
        <v>41608</v>
      </c>
      <c r="H34" s="32" t="s">
        <v>30</v>
      </c>
      <c r="I34" s="32" t="s">
        <v>100</v>
      </c>
      <c r="J34" s="32"/>
      <c r="K34" s="30" t="s">
        <v>107</v>
      </c>
      <c r="L34" s="30" t="s">
        <v>172</v>
      </c>
      <c r="M34" s="55">
        <v>134</v>
      </c>
      <c r="N34" s="30">
        <v>31</v>
      </c>
      <c r="O34" s="30"/>
      <c r="P34" s="30"/>
      <c r="Q34" s="30"/>
      <c r="R34" s="30"/>
      <c r="S34" s="30"/>
      <c r="T34" s="30"/>
      <c r="U34" s="30"/>
      <c r="V34" s="30"/>
      <c r="W34" s="30">
        <v>25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117</v>
      </c>
      <c r="AS34" s="32" t="s">
        <v>30</v>
      </c>
      <c r="AT34" s="32"/>
      <c r="AU34" s="32"/>
      <c r="AV34" s="32"/>
      <c r="AW34" s="32"/>
      <c r="AX34" s="32" t="s">
        <v>34</v>
      </c>
      <c r="AY34" s="30"/>
      <c r="AZ34" s="32">
        <v>0</v>
      </c>
      <c r="BA34" s="32">
        <v>13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30</v>
      </c>
      <c r="BL34" s="32">
        <v>24</v>
      </c>
      <c r="BM34" s="32" t="s">
        <v>30</v>
      </c>
      <c r="BN34" s="32"/>
      <c r="BO34" s="32"/>
      <c r="BP34" s="32"/>
      <c r="BQ34" s="56"/>
      <c r="BR34" s="56"/>
      <c r="BS34" s="56"/>
      <c r="BT34" s="32" t="s">
        <v>30</v>
      </c>
      <c r="BU34" s="30"/>
      <c r="BV34" t="s">
        <v>461</v>
      </c>
      <c r="BW34" s="110" t="s">
        <v>429</v>
      </c>
    </row>
    <row r="35" spans="1:75" x14ac:dyDescent="0.15">
      <c r="A35" s="27">
        <v>200</v>
      </c>
      <c r="B35" s="28">
        <v>41741</v>
      </c>
      <c r="C35" s="29" t="s">
        <v>26</v>
      </c>
      <c r="D35" s="30" t="s">
        <v>114</v>
      </c>
      <c r="E35" s="30"/>
      <c r="F35" s="30" t="s">
        <v>115</v>
      </c>
      <c r="G35" s="31">
        <v>41698</v>
      </c>
      <c r="H35" s="32" t="s">
        <v>30</v>
      </c>
      <c r="I35" s="32" t="s">
        <v>100</v>
      </c>
      <c r="J35" s="32"/>
      <c r="K35" s="30" t="s">
        <v>118</v>
      </c>
      <c r="L35" s="30" t="s">
        <v>180</v>
      </c>
      <c r="M35" s="30">
        <v>175.95</v>
      </c>
      <c r="N35" s="30">
        <v>35.65</v>
      </c>
      <c r="O35" s="30"/>
      <c r="P35" s="30"/>
      <c r="Q35" s="30"/>
      <c r="R35" s="30"/>
      <c r="S35" s="30"/>
      <c r="T35" s="30"/>
      <c r="U35" s="30"/>
      <c r="V35" s="30"/>
      <c r="W35" s="30">
        <v>30.015000000000001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 t="s">
        <v>117</v>
      </c>
      <c r="AS35" s="32" t="s">
        <v>30</v>
      </c>
      <c r="AT35" s="32"/>
      <c r="AU35" s="32"/>
      <c r="AV35" s="32"/>
      <c r="AW35" s="32"/>
      <c r="AX35" s="32" t="s">
        <v>30</v>
      </c>
      <c r="AY35" s="30"/>
      <c r="AZ35" s="32">
        <v>0</v>
      </c>
      <c r="BA35" s="32">
        <v>0</v>
      </c>
      <c r="BB35" s="32">
        <v>7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/>
      <c r="BK35" s="32" t="s">
        <v>30</v>
      </c>
      <c r="BL35" s="32"/>
      <c r="BM35" s="32" t="s">
        <v>30</v>
      </c>
      <c r="BN35" s="32"/>
      <c r="BO35" s="32"/>
      <c r="BP35" s="32"/>
      <c r="BQ35" s="30"/>
      <c r="BR35" s="30"/>
      <c r="BS35" s="32"/>
      <c r="BT35" s="32" t="s">
        <v>30</v>
      </c>
      <c r="BU35" s="30" t="s">
        <v>181</v>
      </c>
      <c r="BV35" s="111" t="s">
        <v>430</v>
      </c>
      <c r="BW35" s="57" t="s">
        <v>429</v>
      </c>
    </row>
    <row r="36" spans="1:75" x14ac:dyDescent="0.15">
      <c r="A36" s="27">
        <v>388</v>
      </c>
      <c r="B36" s="28">
        <v>41741</v>
      </c>
      <c r="C36" s="29" t="s">
        <v>26</v>
      </c>
      <c r="D36" s="30" t="s">
        <v>114</v>
      </c>
      <c r="E36" s="30"/>
      <c r="F36" s="30" t="s">
        <v>115</v>
      </c>
      <c r="G36" s="31">
        <v>41455</v>
      </c>
      <c r="H36" s="32" t="s">
        <v>29</v>
      </c>
      <c r="I36" s="32" t="s">
        <v>30</v>
      </c>
      <c r="J36" s="32"/>
      <c r="K36" s="30" t="s">
        <v>110</v>
      </c>
      <c r="L36" s="30" t="s">
        <v>185</v>
      </c>
      <c r="M36" s="30">
        <v>159.5</v>
      </c>
      <c r="N36" s="30">
        <v>30.65</v>
      </c>
      <c r="O36" s="30"/>
      <c r="P36" s="30"/>
      <c r="Q36" s="30"/>
      <c r="R36" s="30"/>
      <c r="S36" s="30"/>
      <c r="T36" s="30"/>
      <c r="U36" s="30"/>
      <c r="V36" s="30"/>
      <c r="W36" s="30">
        <v>25.45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 t="s">
        <v>117</v>
      </c>
      <c r="AS36" s="32" t="s">
        <v>30</v>
      </c>
      <c r="AT36" s="32"/>
      <c r="AU36" s="32"/>
      <c r="AV36" s="32" t="s">
        <v>33</v>
      </c>
      <c r="AW36" s="32">
        <v>12</v>
      </c>
      <c r="AX36" s="32" t="s">
        <v>34</v>
      </c>
      <c r="AY36" s="30"/>
      <c r="AZ36" s="32">
        <v>0</v>
      </c>
      <c r="BA36" s="32">
        <v>0</v>
      </c>
      <c r="BB36" s="32">
        <v>7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/>
      <c r="BK36" s="32" t="s">
        <v>30</v>
      </c>
      <c r="BL36" s="32"/>
      <c r="BM36" s="32" t="s">
        <v>30</v>
      </c>
      <c r="BN36" s="32"/>
      <c r="BO36" s="32"/>
      <c r="BP36" s="32"/>
      <c r="BQ36" s="30"/>
      <c r="BR36" s="30"/>
      <c r="BS36" s="32"/>
      <c r="BT36" s="32" t="s">
        <v>30</v>
      </c>
      <c r="BU36" s="30"/>
      <c r="BV36" t="s">
        <v>431</v>
      </c>
      <c r="BW36" s="57" t="s">
        <v>176</v>
      </c>
    </row>
    <row r="37" spans="1:75" x14ac:dyDescent="0.15">
      <c r="A37" s="27">
        <v>558</v>
      </c>
      <c r="B37" s="28">
        <v>41741</v>
      </c>
      <c r="C37" s="29" t="s">
        <v>26</v>
      </c>
      <c r="D37" s="30" t="s">
        <v>114</v>
      </c>
      <c r="E37" s="30"/>
      <c r="F37" s="30" t="s">
        <v>115</v>
      </c>
      <c r="G37" s="31">
        <v>41667</v>
      </c>
      <c r="H37" s="32" t="s">
        <v>29</v>
      </c>
      <c r="I37" s="32" t="s">
        <v>30</v>
      </c>
      <c r="J37" s="32"/>
      <c r="K37" s="30" t="s">
        <v>190</v>
      </c>
      <c r="L37" s="30" t="s">
        <v>191</v>
      </c>
      <c r="M37" s="30">
        <v>125.9</v>
      </c>
      <c r="N37" s="30">
        <v>29.22</v>
      </c>
      <c r="O37" s="30"/>
      <c r="P37" s="30"/>
      <c r="Q37" s="30"/>
      <c r="R37" s="30"/>
      <c r="S37" s="30"/>
      <c r="T37" s="30"/>
      <c r="U37" s="30"/>
      <c r="V37" s="30"/>
      <c r="W37" s="30">
        <v>23.37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 t="s">
        <v>117</v>
      </c>
      <c r="AS37" s="32" t="s">
        <v>30</v>
      </c>
      <c r="AT37" s="32"/>
      <c r="AU37" s="32"/>
      <c r="AV37" s="32" t="s">
        <v>33</v>
      </c>
      <c r="AW37" s="32">
        <v>11</v>
      </c>
      <c r="AX37" s="32" t="s">
        <v>34</v>
      </c>
      <c r="AY37" s="30"/>
      <c r="AZ37" s="32">
        <v>0</v>
      </c>
      <c r="BA37" s="32">
        <v>10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24</v>
      </c>
      <c r="BK37" s="32" t="s">
        <v>29</v>
      </c>
      <c r="BL37" s="32"/>
      <c r="BM37" s="32" t="s">
        <v>30</v>
      </c>
      <c r="BN37" s="32"/>
      <c r="BO37" s="32"/>
      <c r="BP37" s="32"/>
      <c r="BQ37" s="30"/>
      <c r="BR37" s="30"/>
      <c r="BS37" s="32"/>
      <c r="BT37" s="32" t="s">
        <v>30</v>
      </c>
      <c r="BU37" s="30"/>
      <c r="BV37" s="111" t="s">
        <v>430</v>
      </c>
      <c r="BW37" s="110" t="s">
        <v>429</v>
      </c>
    </row>
    <row r="38" spans="1:75" x14ac:dyDescent="0.15">
      <c r="A38" s="27">
        <v>699</v>
      </c>
      <c r="B38" s="28">
        <v>41741</v>
      </c>
      <c r="C38" s="29" t="s">
        <v>26</v>
      </c>
      <c r="D38" s="30" t="s">
        <v>114</v>
      </c>
      <c r="E38" s="30"/>
      <c r="F38" s="30" t="s">
        <v>115</v>
      </c>
      <c r="G38" s="31">
        <v>41670</v>
      </c>
      <c r="H38" s="32" t="s">
        <v>29</v>
      </c>
      <c r="I38" s="32" t="s">
        <v>30</v>
      </c>
      <c r="J38" s="32"/>
      <c r="K38" s="30" t="s">
        <v>92</v>
      </c>
      <c r="L38" s="30" t="s">
        <v>93</v>
      </c>
      <c r="M38" s="30">
        <v>119</v>
      </c>
      <c r="N38" s="30">
        <v>26.38</v>
      </c>
      <c r="O38" s="30"/>
      <c r="P38" s="30"/>
      <c r="Q38" s="30"/>
      <c r="R38" s="30"/>
      <c r="S38" s="30"/>
      <c r="T38" s="30"/>
      <c r="U38" s="30"/>
      <c r="V38" s="30"/>
      <c r="W38" s="30">
        <v>19.649999999999999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 t="s">
        <v>117</v>
      </c>
      <c r="AS38" s="32" t="s">
        <v>30</v>
      </c>
      <c r="AT38" s="32"/>
      <c r="AU38" s="32"/>
      <c r="AV38" s="32" t="s">
        <v>33</v>
      </c>
      <c r="AW38" s="32">
        <v>8</v>
      </c>
      <c r="AX38" s="32" t="s">
        <v>30</v>
      </c>
      <c r="AY38" s="30"/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/>
      <c r="BK38" s="32" t="s">
        <v>30</v>
      </c>
      <c r="BL38" s="32"/>
      <c r="BM38" s="32" t="s">
        <v>30</v>
      </c>
      <c r="BN38" s="32"/>
      <c r="BO38" s="32"/>
      <c r="BP38" s="32"/>
      <c r="BQ38" s="56"/>
      <c r="BR38" s="56"/>
      <c r="BS38" s="32"/>
      <c r="BT38" s="32" t="s">
        <v>30</v>
      </c>
      <c r="BU38" s="30"/>
      <c r="BV38" s="111" t="s">
        <v>430</v>
      </c>
      <c r="BW38" s="57" t="s">
        <v>429</v>
      </c>
    </row>
    <row r="39" spans="1:75" x14ac:dyDescent="0.15">
      <c r="A39" s="27">
        <v>1141</v>
      </c>
      <c r="B39" s="28">
        <v>41741</v>
      </c>
      <c r="C39" s="29" t="s">
        <v>26</v>
      </c>
      <c r="D39" s="30" t="s">
        <v>114</v>
      </c>
      <c r="E39" s="30"/>
      <c r="F39" s="30" t="s">
        <v>115</v>
      </c>
      <c r="G39" s="31">
        <v>41720</v>
      </c>
      <c r="H39" s="32" t="s">
        <v>29</v>
      </c>
      <c r="I39" s="32" t="s">
        <v>30</v>
      </c>
      <c r="J39" s="32">
        <v>6.43</v>
      </c>
      <c r="K39" s="30" t="s">
        <v>96</v>
      </c>
      <c r="L39" s="30" t="s">
        <v>97</v>
      </c>
      <c r="M39" s="30">
        <v>133.49</v>
      </c>
      <c r="N39" s="30">
        <v>29.62</v>
      </c>
      <c r="O39" s="30"/>
      <c r="P39" s="30"/>
      <c r="Q39" s="30"/>
      <c r="R39" s="30"/>
      <c r="S39" s="30"/>
      <c r="T39" s="30"/>
      <c r="U39" s="30"/>
      <c r="V39" s="30"/>
      <c r="W39" s="30">
        <v>25.48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 t="s">
        <v>117</v>
      </c>
      <c r="AS39" s="32" t="s">
        <v>30</v>
      </c>
      <c r="AT39" s="32"/>
      <c r="AU39" s="32"/>
      <c r="AV39" s="32" t="s">
        <v>33</v>
      </c>
      <c r="AW39" s="32">
        <v>7</v>
      </c>
      <c r="AX39" s="32" t="s">
        <v>34</v>
      </c>
      <c r="AY39" s="30"/>
      <c r="AZ39" s="32">
        <v>0</v>
      </c>
      <c r="BA39" s="32">
        <v>15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12</v>
      </c>
      <c r="BK39" s="32" t="s">
        <v>29</v>
      </c>
      <c r="BL39" s="32"/>
      <c r="BM39" s="32" t="s">
        <v>30</v>
      </c>
      <c r="BN39" s="32"/>
      <c r="BO39" s="32"/>
      <c r="BP39" s="32"/>
      <c r="BQ39" s="30"/>
      <c r="BR39" s="30"/>
      <c r="BS39" s="32"/>
      <c r="BT39" s="32" t="s">
        <v>30</v>
      </c>
      <c r="BU39" s="56" t="s">
        <v>99</v>
      </c>
      <c r="BV39" s="111" t="s">
        <v>430</v>
      </c>
      <c r="BW39" s="110" t="s">
        <v>432</v>
      </c>
    </row>
    <row r="40" spans="1:75" x14ac:dyDescent="0.15">
      <c r="A40" s="27">
        <v>1643</v>
      </c>
      <c r="B40" s="28">
        <v>41741</v>
      </c>
      <c r="C40" s="29" t="s">
        <v>26</v>
      </c>
      <c r="D40" s="30" t="s">
        <v>114</v>
      </c>
      <c r="E40" s="30"/>
      <c r="F40" s="30" t="s">
        <v>120</v>
      </c>
      <c r="G40" s="31">
        <v>41608</v>
      </c>
      <c r="H40" s="32" t="s">
        <v>30</v>
      </c>
      <c r="I40" s="32" t="s">
        <v>100</v>
      </c>
      <c r="J40" s="32"/>
      <c r="K40" s="30" t="s">
        <v>101</v>
      </c>
      <c r="L40" s="30" t="s">
        <v>102</v>
      </c>
      <c r="M40" s="30">
        <v>134</v>
      </c>
      <c r="N40" s="30">
        <v>26.97</v>
      </c>
      <c r="O40" s="30"/>
      <c r="P40" s="30"/>
      <c r="Q40" s="30"/>
      <c r="R40" s="30"/>
      <c r="S40" s="30"/>
      <c r="T40" s="30"/>
      <c r="U40" s="30"/>
      <c r="V40" s="30"/>
      <c r="W40" s="30">
        <v>21.75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 t="s">
        <v>117</v>
      </c>
      <c r="AS40" s="32" t="s">
        <v>30</v>
      </c>
      <c r="AT40" s="32"/>
      <c r="AU40" s="32"/>
      <c r="AV40" s="32"/>
      <c r="AW40" s="32"/>
      <c r="AX40" s="32" t="s">
        <v>34</v>
      </c>
      <c r="AY40" s="30"/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/>
      <c r="BK40" s="32" t="s">
        <v>30</v>
      </c>
      <c r="BL40" s="32">
        <v>24</v>
      </c>
      <c r="BM40" s="32" t="s">
        <v>30</v>
      </c>
      <c r="BN40" s="32"/>
      <c r="BO40" s="32"/>
      <c r="BP40" s="32"/>
      <c r="BQ40" s="56"/>
      <c r="BR40" s="56"/>
      <c r="BS40" s="32"/>
      <c r="BT40" s="32" t="s">
        <v>30</v>
      </c>
      <c r="BU40" s="30"/>
      <c r="BV40" t="s">
        <v>433</v>
      </c>
      <c r="BW40" s="57" t="s">
        <v>429</v>
      </c>
    </row>
    <row r="41" spans="1:75" x14ac:dyDescent="0.15">
      <c r="A41" s="27">
        <v>3138</v>
      </c>
      <c r="B41" s="28">
        <v>41741</v>
      </c>
      <c r="C41" s="29" t="s">
        <v>26</v>
      </c>
      <c r="D41" s="30" t="s">
        <v>114</v>
      </c>
      <c r="E41" s="30"/>
      <c r="F41" s="30" t="s">
        <v>120</v>
      </c>
      <c r="G41" s="31">
        <v>41579</v>
      </c>
      <c r="H41" s="32" t="s">
        <v>29</v>
      </c>
      <c r="I41" s="32" t="s">
        <v>30</v>
      </c>
      <c r="J41" s="32"/>
      <c r="K41" s="30" t="s">
        <v>103</v>
      </c>
      <c r="L41" s="30" t="s">
        <v>434</v>
      </c>
      <c r="M41" s="30">
        <v>135.49</v>
      </c>
      <c r="N41" s="30">
        <v>31.8</v>
      </c>
      <c r="O41" s="30"/>
      <c r="P41" s="30"/>
      <c r="Q41" s="30"/>
      <c r="R41" s="30"/>
      <c r="S41" s="30"/>
      <c r="T41" s="30"/>
      <c r="U41" s="30"/>
      <c r="V41" s="30"/>
      <c r="W41" s="30">
        <v>26.61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 t="s">
        <v>117</v>
      </c>
      <c r="AS41" s="32" t="s">
        <v>30</v>
      </c>
      <c r="AT41" s="32"/>
      <c r="AU41" s="32"/>
      <c r="AV41" s="32" t="s">
        <v>33</v>
      </c>
      <c r="AW41" s="32">
        <v>12.2</v>
      </c>
      <c r="AX41" s="32" t="s">
        <v>34</v>
      </c>
      <c r="AY41" s="30"/>
      <c r="AZ41" s="32">
        <v>0</v>
      </c>
      <c r="BA41" s="32">
        <v>0</v>
      </c>
      <c r="BB41" s="32">
        <v>13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/>
      <c r="BK41" s="32" t="s">
        <v>30</v>
      </c>
      <c r="BL41" s="32"/>
      <c r="BM41" s="32" t="s">
        <v>30</v>
      </c>
      <c r="BN41" s="32"/>
      <c r="BO41" s="32"/>
      <c r="BP41" s="32"/>
      <c r="BQ41" s="56" t="s">
        <v>435</v>
      </c>
      <c r="BR41" s="56"/>
      <c r="BS41" s="32"/>
      <c r="BT41" s="32" t="s">
        <v>30</v>
      </c>
      <c r="BU41" s="30" t="s">
        <v>436</v>
      </c>
      <c r="BV41" t="s">
        <v>437</v>
      </c>
      <c r="BW41" s="57" t="s">
        <v>429</v>
      </c>
    </row>
    <row r="42" spans="1:75" x14ac:dyDescent="0.15">
      <c r="A42" s="27">
        <v>2567</v>
      </c>
      <c r="B42" s="28">
        <v>41741</v>
      </c>
      <c r="C42" s="29" t="s">
        <v>26</v>
      </c>
      <c r="D42" s="30" t="s">
        <v>114</v>
      </c>
      <c r="E42" s="30"/>
      <c r="F42" s="30" t="s">
        <v>115</v>
      </c>
      <c r="G42" s="58">
        <v>41559</v>
      </c>
      <c r="H42" s="32" t="s">
        <v>29</v>
      </c>
      <c r="I42" s="32" t="s">
        <v>30</v>
      </c>
      <c r="J42" s="32"/>
      <c r="K42" s="30" t="s">
        <v>121</v>
      </c>
      <c r="L42" s="30" t="s">
        <v>122</v>
      </c>
      <c r="M42" s="55">
        <v>130</v>
      </c>
      <c r="N42" s="30">
        <v>26</v>
      </c>
      <c r="O42" s="30"/>
      <c r="P42" s="30"/>
      <c r="Q42" s="30"/>
      <c r="R42" s="30"/>
      <c r="S42" s="30"/>
      <c r="T42" s="30"/>
      <c r="U42" s="30"/>
      <c r="V42" s="30"/>
      <c r="W42" s="30">
        <v>22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 t="s">
        <v>117</v>
      </c>
      <c r="AS42" s="32" t="s">
        <v>30</v>
      </c>
      <c r="AT42" s="32"/>
      <c r="AU42" s="32"/>
      <c r="AV42" s="32" t="s">
        <v>33</v>
      </c>
      <c r="AW42" s="32">
        <v>11</v>
      </c>
      <c r="AX42" s="32" t="s">
        <v>34</v>
      </c>
      <c r="AY42" s="30"/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/>
      <c r="BK42" s="32" t="s">
        <v>30</v>
      </c>
      <c r="BL42" s="32"/>
      <c r="BM42" s="32" t="s">
        <v>30</v>
      </c>
      <c r="BN42" s="32"/>
      <c r="BO42" s="32"/>
      <c r="BP42" s="32"/>
      <c r="BQ42" s="56"/>
      <c r="BR42" s="56"/>
      <c r="BS42" s="56"/>
      <c r="BT42" s="32" t="s">
        <v>30</v>
      </c>
      <c r="BU42" s="30"/>
      <c r="BV42" t="s">
        <v>438</v>
      </c>
      <c r="BW42" s="110" t="s">
        <v>429</v>
      </c>
    </row>
    <row r="43" spans="1:75" x14ac:dyDescent="0.15">
      <c r="A43" s="27">
        <v>2544</v>
      </c>
      <c r="B43" s="28">
        <v>41741</v>
      </c>
      <c r="C43" s="29" t="s">
        <v>26</v>
      </c>
      <c r="D43" s="30" t="s">
        <v>114</v>
      </c>
      <c r="E43" s="30"/>
      <c r="F43" s="30" t="s">
        <v>115</v>
      </c>
      <c r="G43" s="31">
        <v>41670</v>
      </c>
      <c r="H43" s="32" t="s">
        <v>29</v>
      </c>
      <c r="I43" s="32" t="s">
        <v>30</v>
      </c>
      <c r="J43" s="32"/>
      <c r="K43" s="30" t="s">
        <v>124</v>
      </c>
      <c r="L43" s="30" t="s">
        <v>125</v>
      </c>
      <c r="M43" s="55">
        <v>136.29</v>
      </c>
      <c r="N43" s="30">
        <v>29.2</v>
      </c>
      <c r="O43" s="30"/>
      <c r="P43" s="30"/>
      <c r="Q43" s="30"/>
      <c r="R43" s="30"/>
      <c r="S43" s="30"/>
      <c r="T43" s="30"/>
      <c r="U43" s="30"/>
      <c r="V43" s="30"/>
      <c r="W43" s="30">
        <v>23.7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 t="s">
        <v>117</v>
      </c>
      <c r="AS43" s="32" t="s">
        <v>30</v>
      </c>
      <c r="AT43" s="32"/>
      <c r="AU43" s="32"/>
      <c r="AV43" s="32" t="s">
        <v>33</v>
      </c>
      <c r="AW43" s="32">
        <v>11.5</v>
      </c>
      <c r="AX43" s="32" t="s">
        <v>34</v>
      </c>
      <c r="AY43" s="30"/>
      <c r="AZ43" s="32">
        <v>0</v>
      </c>
      <c r="BA43" s="32">
        <v>0</v>
      </c>
      <c r="BB43" s="32">
        <v>10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/>
      <c r="BK43" s="32" t="s">
        <v>30</v>
      </c>
      <c r="BL43" s="32"/>
      <c r="BM43" s="32" t="s">
        <v>30</v>
      </c>
      <c r="BN43" s="32"/>
      <c r="BO43" s="32"/>
      <c r="BP43" s="32"/>
      <c r="BQ43" s="56"/>
      <c r="BR43" s="56"/>
      <c r="BS43" s="56"/>
      <c r="BT43" s="32" t="s">
        <v>30</v>
      </c>
      <c r="BU43" s="30"/>
      <c r="BV43" t="s">
        <v>439</v>
      </c>
      <c r="BW43" s="57" t="s">
        <v>429</v>
      </c>
    </row>
    <row r="44" spans="1:75" x14ac:dyDescent="0.15">
      <c r="A44" s="27">
        <v>2347</v>
      </c>
      <c r="B44" s="28">
        <v>41741</v>
      </c>
      <c r="C44" s="29" t="s">
        <v>26</v>
      </c>
      <c r="D44" s="30" t="s">
        <v>114</v>
      </c>
      <c r="E44" s="30"/>
      <c r="F44" s="30" t="s">
        <v>115</v>
      </c>
      <c r="G44" s="58">
        <v>41515</v>
      </c>
      <c r="H44" s="32" t="s">
        <v>29</v>
      </c>
      <c r="I44" s="32" t="s">
        <v>30</v>
      </c>
      <c r="J44" s="32"/>
      <c r="K44" s="30" t="s">
        <v>126</v>
      </c>
      <c r="L44" s="30" t="s">
        <v>127</v>
      </c>
      <c r="M44" s="30">
        <v>128.30000000000001</v>
      </c>
      <c r="N44" s="30">
        <v>29.66</v>
      </c>
      <c r="O44" s="30"/>
      <c r="P44" s="30"/>
      <c r="Q44" s="30"/>
      <c r="R44" s="30"/>
      <c r="S44" s="30"/>
      <c r="T44" s="30"/>
      <c r="U44" s="30"/>
      <c r="V44" s="30"/>
      <c r="W44" s="30">
        <v>23.17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 t="s">
        <v>117</v>
      </c>
      <c r="AS44" s="32" t="s">
        <v>30</v>
      </c>
      <c r="AT44" s="32"/>
      <c r="AU44" s="32"/>
      <c r="AV44" s="32" t="s">
        <v>33</v>
      </c>
      <c r="AW44" s="32">
        <v>11.3</v>
      </c>
      <c r="AX44" s="32" t="s">
        <v>30</v>
      </c>
      <c r="AY44" s="30"/>
      <c r="AZ44" s="32">
        <v>0</v>
      </c>
      <c r="BA44" s="32">
        <v>10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/>
      <c r="BK44" s="32" t="s">
        <v>30</v>
      </c>
      <c r="BL44" s="32">
        <v>12</v>
      </c>
      <c r="BM44" s="32" t="s">
        <v>30</v>
      </c>
      <c r="BN44" s="32"/>
      <c r="BO44" s="32"/>
      <c r="BP44" s="32"/>
      <c r="BQ44" s="56" t="s">
        <v>46</v>
      </c>
      <c r="BR44" s="56" t="s">
        <v>129</v>
      </c>
      <c r="BS44" s="32">
        <v>50</v>
      </c>
      <c r="BT44" s="32" t="s">
        <v>30</v>
      </c>
      <c r="BU44" s="30"/>
      <c r="BV44" t="s">
        <v>440</v>
      </c>
      <c r="BW44" s="57" t="s">
        <v>429</v>
      </c>
    </row>
    <row r="45" spans="1:75" x14ac:dyDescent="0.15">
      <c r="A45" s="27">
        <v>2833</v>
      </c>
      <c r="B45" s="28">
        <v>41741</v>
      </c>
      <c r="C45" s="29" t="s">
        <v>26</v>
      </c>
      <c r="D45" s="30" t="s">
        <v>114</v>
      </c>
      <c r="E45" s="30"/>
      <c r="F45" s="30" t="s">
        <v>115</v>
      </c>
      <c r="G45" s="31">
        <v>41499</v>
      </c>
      <c r="H45" s="32" t="s">
        <v>30</v>
      </c>
      <c r="I45" s="32" t="s">
        <v>100</v>
      </c>
      <c r="J45" s="32"/>
      <c r="K45" s="30" t="s">
        <v>441</v>
      </c>
      <c r="L45" s="30" t="s">
        <v>383</v>
      </c>
      <c r="M45" s="30">
        <v>129</v>
      </c>
      <c r="N45" s="30">
        <v>31</v>
      </c>
      <c r="O45" s="30"/>
      <c r="P45" s="30"/>
      <c r="Q45" s="30"/>
      <c r="R45" s="30"/>
      <c r="S45" s="30"/>
      <c r="T45" s="30"/>
      <c r="U45" s="30"/>
      <c r="V45" s="30"/>
      <c r="W45" s="30">
        <v>25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 t="s">
        <v>117</v>
      </c>
      <c r="AS45" s="32" t="s">
        <v>30</v>
      </c>
      <c r="AT45" s="32"/>
      <c r="AU45" s="32"/>
      <c r="AV45" s="32"/>
      <c r="AW45" s="32"/>
      <c r="AX45" s="32" t="s">
        <v>30</v>
      </c>
      <c r="AY45" s="30"/>
      <c r="AZ45" s="32">
        <v>0</v>
      </c>
      <c r="BA45" s="32">
        <v>0</v>
      </c>
      <c r="BB45" s="32">
        <v>0</v>
      </c>
      <c r="BC45" s="32">
        <v>20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/>
      <c r="BK45" s="32" t="s">
        <v>30</v>
      </c>
      <c r="BL45" s="32">
        <v>24</v>
      </c>
      <c r="BM45" s="32" t="s">
        <v>30</v>
      </c>
      <c r="BN45" s="32"/>
      <c r="BO45" s="32"/>
      <c r="BP45" s="32"/>
      <c r="BQ45" s="30"/>
      <c r="BR45" s="30"/>
      <c r="BS45" s="32"/>
      <c r="BT45" s="32" t="s">
        <v>30</v>
      </c>
      <c r="BU45" s="30"/>
      <c r="BV45" t="s">
        <v>462</v>
      </c>
      <c r="BW45" s="57" t="s">
        <v>429</v>
      </c>
    </row>
    <row r="46" spans="1:75" x14ac:dyDescent="0.15">
      <c r="A46" s="27">
        <v>2947</v>
      </c>
      <c r="B46" s="28">
        <v>41741</v>
      </c>
      <c r="C46" s="29" t="s">
        <v>26</v>
      </c>
      <c r="D46" s="30" t="s">
        <v>114</v>
      </c>
      <c r="E46" s="30"/>
      <c r="F46" s="30" t="s">
        <v>115</v>
      </c>
      <c r="G46" s="31">
        <v>41688</v>
      </c>
      <c r="H46" s="32" t="s">
        <v>387</v>
      </c>
      <c r="I46" s="32" t="s">
        <v>390</v>
      </c>
      <c r="J46" s="32"/>
      <c r="K46" s="30" t="s">
        <v>443</v>
      </c>
      <c r="L46" s="30" t="s">
        <v>386</v>
      </c>
      <c r="M46" s="55">
        <v>122.059</v>
      </c>
      <c r="N46" s="30">
        <v>24.9</v>
      </c>
      <c r="O46" s="30"/>
      <c r="P46" s="30"/>
      <c r="Q46" s="30"/>
      <c r="R46" s="30"/>
      <c r="S46" s="30"/>
      <c r="T46" s="30"/>
      <c r="U46" s="30"/>
      <c r="V46" s="30"/>
      <c r="W46" s="30">
        <v>19.870999999999999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 t="s">
        <v>117</v>
      </c>
      <c r="AS46" s="32" t="s">
        <v>30</v>
      </c>
      <c r="AT46" s="32"/>
      <c r="AU46" s="32"/>
      <c r="AV46" s="32" t="s">
        <v>444</v>
      </c>
      <c r="AW46" s="32">
        <v>8</v>
      </c>
      <c r="AX46" s="32" t="s">
        <v>34</v>
      </c>
      <c r="AY46" s="30"/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/>
      <c r="BK46" s="112" t="s">
        <v>390</v>
      </c>
      <c r="BL46" s="32">
        <v>24</v>
      </c>
      <c r="BM46" s="32" t="s">
        <v>30</v>
      </c>
      <c r="BN46" s="32"/>
      <c r="BO46" s="32"/>
      <c r="BP46" s="32"/>
      <c r="BQ46" s="56"/>
      <c r="BR46" s="56"/>
      <c r="BS46" s="56"/>
      <c r="BT46" s="32" t="s">
        <v>30</v>
      </c>
      <c r="BU46" s="30"/>
      <c r="BV46" t="s">
        <v>430</v>
      </c>
      <c r="BW46" s="57" t="s">
        <v>429</v>
      </c>
    </row>
    <row r="47" spans="1:75" x14ac:dyDescent="0.15">
      <c r="A47" s="27">
        <v>3023</v>
      </c>
      <c r="B47" s="28">
        <v>41741</v>
      </c>
      <c r="C47" s="29" t="s">
        <v>26</v>
      </c>
      <c r="D47" s="30" t="s">
        <v>114</v>
      </c>
      <c r="E47" s="30"/>
      <c r="F47" s="30" t="s">
        <v>115</v>
      </c>
      <c r="G47" s="31">
        <v>41536</v>
      </c>
      <c r="H47" s="32" t="s">
        <v>30</v>
      </c>
      <c r="I47" s="32" t="s">
        <v>100</v>
      </c>
      <c r="J47" s="32"/>
      <c r="K47" s="30" t="s">
        <v>445</v>
      </c>
      <c r="L47" s="30" t="s">
        <v>446</v>
      </c>
      <c r="M47" s="55">
        <v>143.5</v>
      </c>
      <c r="N47" s="30">
        <v>32.799999999999997</v>
      </c>
      <c r="O47" s="30"/>
      <c r="P47" s="30"/>
      <c r="Q47" s="30"/>
      <c r="R47" s="30"/>
      <c r="S47" s="30"/>
      <c r="T47" s="30"/>
      <c r="U47" s="30"/>
      <c r="V47" s="30"/>
      <c r="W47" s="30">
        <v>26.3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 t="s">
        <v>117</v>
      </c>
      <c r="AS47" s="32" t="s">
        <v>30</v>
      </c>
      <c r="AT47" s="32"/>
      <c r="AU47" s="32"/>
      <c r="AV47" s="32"/>
      <c r="AW47" s="32"/>
      <c r="AX47" s="32" t="s">
        <v>390</v>
      </c>
      <c r="AY47" s="30"/>
      <c r="AZ47" s="32">
        <v>0</v>
      </c>
      <c r="BA47" s="32">
        <v>0</v>
      </c>
      <c r="BB47" s="32">
        <v>0</v>
      </c>
      <c r="BC47" s="32">
        <v>15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/>
      <c r="BK47" s="32" t="s">
        <v>30</v>
      </c>
      <c r="BL47" s="32">
        <v>24</v>
      </c>
      <c r="BM47" s="32" t="s">
        <v>30</v>
      </c>
      <c r="BN47" s="32"/>
      <c r="BO47" s="32"/>
      <c r="BP47" s="32"/>
      <c r="BQ47" s="30"/>
      <c r="BR47" s="56"/>
      <c r="BS47" s="32"/>
      <c r="BT47" s="32" t="s">
        <v>30</v>
      </c>
      <c r="BU47" s="30"/>
      <c r="BV47" t="s">
        <v>447</v>
      </c>
      <c r="BW47" s="57" t="s">
        <v>429</v>
      </c>
    </row>
    <row r="48" spans="1:75" x14ac:dyDescent="0.15">
      <c r="A48" s="27">
        <v>3080</v>
      </c>
      <c r="B48" s="28">
        <v>41741</v>
      </c>
      <c r="C48" s="29" t="s">
        <v>26</v>
      </c>
      <c r="D48" s="30" t="s">
        <v>114</v>
      </c>
      <c r="E48" s="30"/>
      <c r="F48" s="30" t="s">
        <v>115</v>
      </c>
      <c r="G48" s="31">
        <v>41670</v>
      </c>
      <c r="H48" s="32" t="s">
        <v>29</v>
      </c>
      <c r="I48" s="32" t="s">
        <v>30</v>
      </c>
      <c r="J48" s="32"/>
      <c r="K48" s="30" t="s">
        <v>448</v>
      </c>
      <c r="L48" s="30" t="s">
        <v>449</v>
      </c>
      <c r="M48" s="55">
        <v>129.29</v>
      </c>
      <c r="N48" s="30">
        <v>26.2</v>
      </c>
      <c r="O48" s="30"/>
      <c r="P48" s="30"/>
      <c r="Q48" s="30"/>
      <c r="R48" s="30"/>
      <c r="S48" s="30"/>
      <c r="T48" s="30"/>
      <c r="U48" s="30"/>
      <c r="V48" s="30"/>
      <c r="W48" s="30">
        <v>21.3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 t="s">
        <v>117</v>
      </c>
      <c r="AS48" s="32" t="s">
        <v>30</v>
      </c>
      <c r="AT48" s="32"/>
      <c r="AU48" s="32"/>
      <c r="AV48" s="32" t="s">
        <v>444</v>
      </c>
      <c r="AW48" s="32">
        <v>11.5</v>
      </c>
      <c r="AX48" s="32" t="s">
        <v>34</v>
      </c>
      <c r="AY48" s="30"/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36</v>
      </c>
      <c r="BK48" s="32" t="s">
        <v>30</v>
      </c>
      <c r="BL48" s="32"/>
      <c r="BM48" s="32" t="s">
        <v>30</v>
      </c>
      <c r="BN48" s="32"/>
      <c r="BO48" s="32"/>
      <c r="BP48" s="32"/>
      <c r="BQ48" s="30"/>
      <c r="BR48" s="56"/>
      <c r="BS48" s="32"/>
      <c r="BT48" s="32" t="s">
        <v>30</v>
      </c>
      <c r="BU48" s="30"/>
      <c r="BV48" t="s">
        <v>450</v>
      </c>
      <c r="BW48" s="57" t="s">
        <v>429</v>
      </c>
    </row>
    <row r="49" spans="1:75" x14ac:dyDescent="0.15">
      <c r="A49" s="27">
        <v>3062</v>
      </c>
      <c r="B49" s="28">
        <v>41741</v>
      </c>
      <c r="C49" s="29" t="s">
        <v>26</v>
      </c>
      <c r="D49" s="30" t="s">
        <v>114</v>
      </c>
      <c r="E49" s="30"/>
      <c r="F49" s="30" t="s">
        <v>115</v>
      </c>
      <c r="G49" s="31">
        <v>41517</v>
      </c>
      <c r="H49" s="32" t="s">
        <v>29</v>
      </c>
      <c r="I49" s="32" t="s">
        <v>30</v>
      </c>
      <c r="J49" s="32"/>
      <c r="K49" s="30" t="s">
        <v>451</v>
      </c>
      <c r="L49" s="30" t="s">
        <v>452</v>
      </c>
      <c r="M49" s="55">
        <v>90</v>
      </c>
      <c r="N49" s="30">
        <v>36</v>
      </c>
      <c r="O49" s="30" t="s">
        <v>453</v>
      </c>
      <c r="P49" s="30">
        <v>2500</v>
      </c>
      <c r="Q49" s="30">
        <v>34</v>
      </c>
      <c r="R49" s="30"/>
      <c r="S49" s="30"/>
      <c r="T49" s="30"/>
      <c r="U49" s="30"/>
      <c r="V49" s="30"/>
      <c r="W49" s="30">
        <v>29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 t="s">
        <v>117</v>
      </c>
      <c r="AS49" s="32" t="s">
        <v>30</v>
      </c>
      <c r="AT49" s="32"/>
      <c r="AU49" s="32"/>
      <c r="AV49" s="32"/>
      <c r="AW49" s="32"/>
      <c r="AX49" s="32" t="s">
        <v>34</v>
      </c>
      <c r="AY49" s="30"/>
      <c r="AZ49" s="32">
        <v>0</v>
      </c>
      <c r="BA49" s="32">
        <v>0</v>
      </c>
      <c r="BB49" s="32">
        <v>12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24</v>
      </c>
      <c r="BK49" s="32" t="s">
        <v>30</v>
      </c>
      <c r="BL49" s="32"/>
      <c r="BM49" s="32" t="s">
        <v>30</v>
      </c>
      <c r="BN49" s="32"/>
      <c r="BO49" s="32"/>
      <c r="BP49" s="32"/>
      <c r="BQ49" s="30"/>
      <c r="BR49" s="56"/>
      <c r="BS49" s="32"/>
      <c r="BT49" s="32" t="s">
        <v>30</v>
      </c>
      <c r="BU49" s="30" t="s">
        <v>454</v>
      </c>
      <c r="BV49" t="s">
        <v>455</v>
      </c>
      <c r="BW49" s="57" t="s">
        <v>429</v>
      </c>
    </row>
    <row r="50" spans="1:75" x14ac:dyDescent="0.15">
      <c r="A50" s="27">
        <v>3115</v>
      </c>
      <c r="B50" s="28">
        <v>41741</v>
      </c>
      <c r="C50" s="29" t="s">
        <v>26</v>
      </c>
      <c r="D50" s="30" t="s">
        <v>114</v>
      </c>
      <c r="E50" s="30"/>
      <c r="F50" s="30" t="s">
        <v>115</v>
      </c>
      <c r="G50" s="31">
        <v>41549</v>
      </c>
      <c r="H50" s="32" t="s">
        <v>30</v>
      </c>
      <c r="I50" s="32" t="s">
        <v>100</v>
      </c>
      <c r="J50" s="32"/>
      <c r="K50" s="30" t="s">
        <v>456</v>
      </c>
      <c r="L50" s="30" t="s">
        <v>457</v>
      </c>
      <c r="M50" s="55">
        <v>153</v>
      </c>
      <c r="N50" s="30">
        <v>31</v>
      </c>
      <c r="O50" s="30"/>
      <c r="P50" s="30"/>
      <c r="Q50" s="30"/>
      <c r="R50" s="30"/>
      <c r="S50" s="30"/>
      <c r="T50" s="30"/>
      <c r="U50" s="30"/>
      <c r="V50" s="30"/>
      <c r="W50" s="30">
        <v>26.1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 t="s">
        <v>117</v>
      </c>
      <c r="AS50" s="32" t="s">
        <v>30</v>
      </c>
      <c r="AT50" s="32"/>
      <c r="AU50" s="32"/>
      <c r="AV50" s="32"/>
      <c r="AW50" s="32"/>
      <c r="AX50" s="32" t="s">
        <v>390</v>
      </c>
      <c r="AY50" s="30"/>
      <c r="AZ50" s="32">
        <v>0</v>
      </c>
      <c r="BA50" s="32">
        <v>0</v>
      </c>
      <c r="BB50" s="32">
        <v>5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/>
      <c r="BK50" s="32" t="s">
        <v>30</v>
      </c>
      <c r="BL50" s="32"/>
      <c r="BM50" s="32" t="s">
        <v>30</v>
      </c>
      <c r="BN50" s="32"/>
      <c r="BO50" s="32"/>
      <c r="BP50" s="32"/>
      <c r="BQ50" s="30"/>
      <c r="BR50" s="56"/>
      <c r="BS50" s="32"/>
      <c r="BT50" s="32" t="s">
        <v>30</v>
      </c>
      <c r="BU50" s="30" t="s">
        <v>454</v>
      </c>
      <c r="BV50" t="s">
        <v>458</v>
      </c>
      <c r="BW50" s="57" t="s">
        <v>429</v>
      </c>
    </row>
  </sheetData>
  <sheetProtection algorithmName="SHA-512" hashValue="dq51kl6t12kEDhUGASWIbhkawL18Lmwih9btiWYlSnUoq58E7kkwm8jiDCgtbhpg53iBT+RHSfT5g6DITliblg==" saltValue="7rL5fUR3ssjFCytPegFbnw==" spinCount="100000" sheet="1" objects="1" scenarios="1"/>
  <pageMargins left="0.75" right="0.75" top="1" bottom="1" header="0.5" footer="0.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E262-534E-6140-B939-36067821241C}">
  <sheetPr codeName="Sheet27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1" x14ac:dyDescent="0.15">
      <c r="A2" s="27">
        <v>645</v>
      </c>
      <c r="B2" s="31">
        <v>41745</v>
      </c>
      <c r="C2" s="29" t="s">
        <v>325</v>
      </c>
      <c r="D2" s="30" t="s">
        <v>415</v>
      </c>
      <c r="E2" s="30"/>
      <c r="F2" s="30" t="s">
        <v>327</v>
      </c>
      <c r="G2" s="31">
        <v>41455</v>
      </c>
      <c r="H2" s="32" t="s">
        <v>342</v>
      </c>
      <c r="I2" s="32" t="s">
        <v>328</v>
      </c>
      <c r="J2" s="32"/>
      <c r="K2" s="30" t="s">
        <v>416</v>
      </c>
      <c r="L2" s="30" t="s">
        <v>417</v>
      </c>
      <c r="M2" s="30">
        <v>120.499</v>
      </c>
      <c r="N2" s="30">
        <v>27.72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332</v>
      </c>
      <c r="AS2" s="32" t="s">
        <v>328</v>
      </c>
      <c r="AT2" s="32"/>
      <c r="AU2" s="32"/>
      <c r="AV2" s="32" t="s">
        <v>345</v>
      </c>
      <c r="AW2" s="32">
        <v>10.102</v>
      </c>
      <c r="AX2" s="32" t="s">
        <v>334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328</v>
      </c>
      <c r="BL2" s="32"/>
      <c r="BM2" s="32" t="s">
        <v>328</v>
      </c>
      <c r="BN2" s="32"/>
      <c r="BO2" s="30"/>
      <c r="BP2" s="30"/>
      <c r="BQ2" s="32"/>
      <c r="BR2" s="32" t="s">
        <v>328</v>
      </c>
      <c r="BS2" s="30"/>
    </row>
    <row r="3" spans="1:71" x14ac:dyDescent="0.15">
      <c r="A3" s="27">
        <v>643</v>
      </c>
      <c r="B3" s="31">
        <v>41745</v>
      </c>
      <c r="C3" s="29" t="s">
        <v>325</v>
      </c>
      <c r="D3" s="30" t="s">
        <v>415</v>
      </c>
      <c r="E3" s="30"/>
      <c r="F3" s="30" t="s">
        <v>391</v>
      </c>
      <c r="G3" s="31">
        <v>41455</v>
      </c>
      <c r="H3" s="32" t="s">
        <v>342</v>
      </c>
      <c r="I3" s="32" t="s">
        <v>328</v>
      </c>
      <c r="J3" s="32"/>
      <c r="K3" s="30" t="s">
        <v>416</v>
      </c>
      <c r="L3" s="30" t="s">
        <v>417</v>
      </c>
      <c r="M3" s="30">
        <v>120.499</v>
      </c>
      <c r="N3" s="30">
        <v>27.72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15.773999999999999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393</v>
      </c>
      <c r="AS3" s="32" t="s">
        <v>328</v>
      </c>
      <c r="AT3" s="32"/>
      <c r="AU3" s="32"/>
      <c r="AV3" s="32" t="s">
        <v>345</v>
      </c>
      <c r="AW3" s="32">
        <v>10.102</v>
      </c>
      <c r="AX3" s="32" t="s">
        <v>334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328</v>
      </c>
      <c r="BL3" s="32"/>
      <c r="BM3" s="32" t="s">
        <v>328</v>
      </c>
      <c r="BN3" s="32"/>
      <c r="BO3" s="56"/>
      <c r="BP3" s="56"/>
      <c r="BQ3" s="32"/>
      <c r="BR3" s="32" t="s">
        <v>328</v>
      </c>
      <c r="BS3" s="30"/>
    </row>
    <row r="4" spans="1:71" x14ac:dyDescent="0.15">
      <c r="A4" s="27">
        <v>649</v>
      </c>
      <c r="B4" s="31">
        <v>41745</v>
      </c>
      <c r="C4" s="29" t="s">
        <v>325</v>
      </c>
      <c r="D4" s="30" t="s">
        <v>415</v>
      </c>
      <c r="E4" s="30"/>
      <c r="F4" s="30" t="s">
        <v>420</v>
      </c>
      <c r="G4" s="31">
        <v>41455</v>
      </c>
      <c r="H4" s="32" t="s">
        <v>342</v>
      </c>
      <c r="I4" s="32" t="s">
        <v>328</v>
      </c>
      <c r="J4" s="32"/>
      <c r="K4" s="30" t="s">
        <v>416</v>
      </c>
      <c r="L4" s="30" t="s">
        <v>417</v>
      </c>
      <c r="M4" s="30">
        <v>120.499</v>
      </c>
      <c r="N4" s="30">
        <v>57.195</v>
      </c>
      <c r="O4" s="30"/>
      <c r="P4" s="30"/>
      <c r="Q4" s="30"/>
      <c r="R4" s="30"/>
      <c r="S4" s="30"/>
      <c r="T4" s="30"/>
      <c r="U4" s="30"/>
      <c r="V4" s="30"/>
      <c r="W4" s="30">
        <v>23.867999999999999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421</v>
      </c>
      <c r="AS4" s="32" t="s">
        <v>342</v>
      </c>
      <c r="AT4" s="32" t="s">
        <v>422</v>
      </c>
      <c r="AU4" s="32">
        <v>3</v>
      </c>
      <c r="AV4" s="32" t="s">
        <v>345</v>
      </c>
      <c r="AW4" s="32">
        <v>10.102</v>
      </c>
      <c r="AX4" s="32" t="s">
        <v>334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328</v>
      </c>
      <c r="BL4" s="32"/>
      <c r="BM4" s="32" t="s">
        <v>328</v>
      </c>
      <c r="BN4" s="32"/>
      <c r="BO4" s="30"/>
      <c r="BP4" s="30"/>
      <c r="BQ4" s="32"/>
      <c r="BR4" s="32" t="s">
        <v>328</v>
      </c>
      <c r="BS4" s="30"/>
    </row>
  </sheetData>
  <sheetProtection algorithmName="SHA-512" hashValue="HEu8Dp5aDk/qozSoo+DEQ/JVclVyK8ztqb7VkqtzuIbfWR63+F01/UODwMpJvm5x2bCqAGD0rYOD7tOE05ULMw==" saltValue="kvAIRa+xpmJhD0/TFUV9aQ==" spinCount="100000" sheet="1" objects="1" scenarios="1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8"/>
  <dimension ref="A1:BS43"/>
  <sheetViews>
    <sheetView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71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65</v>
      </c>
      <c r="AA1" s="12" t="s">
        <v>212</v>
      </c>
      <c r="AB1" s="12" t="s">
        <v>213</v>
      </c>
      <c r="AC1" s="12" t="s">
        <v>240</v>
      </c>
      <c r="AD1" s="12" t="s">
        <v>241</v>
      </c>
      <c r="AE1" s="12" t="s">
        <v>217</v>
      </c>
      <c r="AF1" s="13" t="s">
        <v>68</v>
      </c>
      <c r="AG1" s="14" t="s">
        <v>164</v>
      </c>
      <c r="AH1" s="14" t="s">
        <v>165</v>
      </c>
      <c r="AI1" s="15" t="s">
        <v>245</v>
      </c>
      <c r="AJ1" s="15" t="s">
        <v>246</v>
      </c>
      <c r="AK1" s="15" t="s">
        <v>71</v>
      </c>
      <c r="AL1" s="15" t="s">
        <v>72</v>
      </c>
      <c r="AM1" s="15" t="s">
        <v>73</v>
      </c>
      <c r="AN1" s="15"/>
      <c r="AO1" s="16" t="s">
        <v>74</v>
      </c>
      <c r="AP1" s="16" t="s">
        <v>135</v>
      </c>
      <c r="AQ1" s="16" t="s">
        <v>268</v>
      </c>
      <c r="AR1" s="17" t="s">
        <v>77</v>
      </c>
      <c r="AS1" s="18" t="s">
        <v>247</v>
      </c>
      <c r="AT1" s="18" t="s">
        <v>130</v>
      </c>
      <c r="AU1" s="19" t="s">
        <v>227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242</v>
      </c>
      <c r="BH1" s="24" t="s">
        <v>243</v>
      </c>
      <c r="BI1" s="26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5" t="s">
        <v>238</v>
      </c>
      <c r="BP1" s="5" t="s">
        <v>155</v>
      </c>
      <c r="BQ1" s="7" t="s">
        <v>156</v>
      </c>
      <c r="BR1" s="7" t="s">
        <v>139</v>
      </c>
      <c r="BS1" s="5" t="s">
        <v>140</v>
      </c>
    </row>
    <row r="2" spans="1:71" x14ac:dyDescent="0.15">
      <c r="A2" s="27">
        <v>75</v>
      </c>
      <c r="B2" s="31">
        <v>41554</v>
      </c>
      <c r="C2" s="29" t="s">
        <v>325</v>
      </c>
      <c r="D2" s="30" t="s">
        <v>326</v>
      </c>
      <c r="E2" s="30"/>
      <c r="F2" s="30" t="s">
        <v>327</v>
      </c>
      <c r="G2" s="31">
        <v>41457</v>
      </c>
      <c r="H2" s="32" t="s">
        <v>328</v>
      </c>
      <c r="I2" s="32" t="s">
        <v>329</v>
      </c>
      <c r="J2" s="32"/>
      <c r="K2" s="30" t="s">
        <v>330</v>
      </c>
      <c r="L2" s="30" t="s">
        <v>331</v>
      </c>
      <c r="M2" s="55">
        <v>134</v>
      </c>
      <c r="N2" s="55">
        <v>28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332</v>
      </c>
      <c r="AS2" s="32" t="s">
        <v>333</v>
      </c>
      <c r="AT2" s="32"/>
      <c r="AU2" s="32"/>
      <c r="AV2" s="32"/>
      <c r="AW2" s="32"/>
      <c r="AX2" s="32" t="s">
        <v>334</v>
      </c>
      <c r="AY2" s="30"/>
      <c r="AZ2" s="32">
        <v>0</v>
      </c>
      <c r="BA2" s="32">
        <v>13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333</v>
      </c>
      <c r="BL2" s="32">
        <v>24</v>
      </c>
      <c r="BM2" s="32" t="s">
        <v>328</v>
      </c>
      <c r="BN2" s="32"/>
      <c r="BO2" s="56"/>
      <c r="BP2" s="56"/>
      <c r="BQ2" s="56"/>
      <c r="BR2" s="32" t="s">
        <v>328</v>
      </c>
      <c r="BS2" s="30"/>
    </row>
    <row r="3" spans="1:71" x14ac:dyDescent="0.15">
      <c r="A3" s="27">
        <v>199</v>
      </c>
      <c r="B3" s="31">
        <v>41554</v>
      </c>
      <c r="C3" s="29" t="s">
        <v>325</v>
      </c>
      <c r="D3" s="30" t="s">
        <v>335</v>
      </c>
      <c r="E3" s="30"/>
      <c r="F3" s="30" t="s">
        <v>336</v>
      </c>
      <c r="G3" s="31">
        <v>41455</v>
      </c>
      <c r="H3" s="32" t="s">
        <v>328</v>
      </c>
      <c r="I3" s="32" t="s">
        <v>337</v>
      </c>
      <c r="J3" s="32"/>
      <c r="K3" s="30" t="s">
        <v>338</v>
      </c>
      <c r="L3" s="30" t="s">
        <v>339</v>
      </c>
      <c r="M3" s="30">
        <v>148.72</v>
      </c>
      <c r="N3" s="30">
        <v>29.952000000000002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332</v>
      </c>
      <c r="AS3" s="32" t="s">
        <v>333</v>
      </c>
      <c r="AT3" s="32"/>
      <c r="AU3" s="32"/>
      <c r="AV3" s="32"/>
      <c r="AW3" s="32"/>
      <c r="AX3" s="32" t="s">
        <v>333</v>
      </c>
      <c r="AY3" s="30"/>
      <c r="AZ3" s="32">
        <v>0</v>
      </c>
      <c r="BA3" s="32">
        <v>0</v>
      </c>
      <c r="BB3" s="32">
        <v>7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333</v>
      </c>
      <c r="BL3" s="32"/>
      <c r="BM3" s="32" t="s">
        <v>328</v>
      </c>
      <c r="BN3" s="32"/>
      <c r="BO3" s="30"/>
      <c r="BP3" s="30"/>
      <c r="BQ3" s="32"/>
      <c r="BR3" s="32" t="s">
        <v>328</v>
      </c>
      <c r="BS3" s="30" t="s">
        <v>340</v>
      </c>
    </row>
    <row r="4" spans="1:71" x14ac:dyDescent="0.15">
      <c r="A4" s="27">
        <v>387</v>
      </c>
      <c r="B4" s="31">
        <v>41554</v>
      </c>
      <c r="C4" s="29" t="s">
        <v>325</v>
      </c>
      <c r="D4" s="30" t="s">
        <v>335</v>
      </c>
      <c r="E4" s="30"/>
      <c r="F4" s="30" t="s">
        <v>341</v>
      </c>
      <c r="G4" s="31">
        <v>41455</v>
      </c>
      <c r="H4" s="32" t="s">
        <v>342</v>
      </c>
      <c r="I4" s="32" t="s">
        <v>328</v>
      </c>
      <c r="J4" s="32"/>
      <c r="K4" s="30" t="s">
        <v>343</v>
      </c>
      <c r="L4" s="30" t="s">
        <v>344</v>
      </c>
      <c r="M4" s="30">
        <v>159.5</v>
      </c>
      <c r="N4" s="30">
        <v>27.9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332</v>
      </c>
      <c r="AS4" s="32" t="s">
        <v>328</v>
      </c>
      <c r="AT4" s="32"/>
      <c r="AU4" s="32"/>
      <c r="AV4" s="32" t="s">
        <v>345</v>
      </c>
      <c r="AW4" s="32">
        <v>12</v>
      </c>
      <c r="AX4" s="32" t="s">
        <v>346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328</v>
      </c>
      <c r="BL4" s="32"/>
      <c r="BM4" s="32" t="s">
        <v>328</v>
      </c>
      <c r="BN4" s="32"/>
      <c r="BO4" s="30"/>
      <c r="BP4" s="30"/>
      <c r="BQ4" s="32"/>
      <c r="BR4" s="32" t="s">
        <v>328</v>
      </c>
      <c r="BS4" s="30"/>
    </row>
    <row r="5" spans="1:71" x14ac:dyDescent="0.15">
      <c r="A5" s="27">
        <v>557</v>
      </c>
      <c r="B5" s="31">
        <v>41554</v>
      </c>
      <c r="C5" s="29" t="s">
        <v>325</v>
      </c>
      <c r="D5" s="30" t="s">
        <v>335</v>
      </c>
      <c r="E5" s="30"/>
      <c r="F5" s="30" t="s">
        <v>336</v>
      </c>
      <c r="G5" s="31">
        <v>41485</v>
      </c>
      <c r="H5" s="32" t="s">
        <v>347</v>
      </c>
      <c r="I5" s="32" t="s">
        <v>328</v>
      </c>
      <c r="J5" s="32"/>
      <c r="K5" s="30" t="s">
        <v>348</v>
      </c>
      <c r="L5" s="30" t="s">
        <v>349</v>
      </c>
      <c r="M5" s="30">
        <v>123</v>
      </c>
      <c r="N5" s="30">
        <v>28.47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332</v>
      </c>
      <c r="AS5" s="32" t="s">
        <v>328</v>
      </c>
      <c r="AT5" s="32"/>
      <c r="AU5" s="32"/>
      <c r="AV5" s="32" t="s">
        <v>350</v>
      </c>
      <c r="AW5" s="32">
        <v>11</v>
      </c>
      <c r="AX5" s="32" t="s">
        <v>351</v>
      </c>
      <c r="AY5" s="30"/>
      <c r="AZ5" s="32">
        <v>0</v>
      </c>
      <c r="BA5" s="32">
        <v>10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342</v>
      </c>
      <c r="BL5" s="32"/>
      <c r="BM5" s="32" t="s">
        <v>328</v>
      </c>
      <c r="BN5" s="32"/>
      <c r="BO5" s="30"/>
      <c r="BP5" s="30"/>
      <c r="BQ5" s="32"/>
      <c r="BR5" s="32" t="s">
        <v>328</v>
      </c>
      <c r="BS5" s="30"/>
    </row>
    <row r="6" spans="1:71" x14ac:dyDescent="0.15">
      <c r="A6" s="27">
        <v>698</v>
      </c>
      <c r="B6" s="31">
        <v>41554</v>
      </c>
      <c r="C6" s="29" t="s">
        <v>325</v>
      </c>
      <c r="D6" s="30" t="s">
        <v>335</v>
      </c>
      <c r="E6" s="30"/>
      <c r="F6" s="30" t="s">
        <v>336</v>
      </c>
      <c r="G6" s="31">
        <v>41429</v>
      </c>
      <c r="H6" s="32" t="s">
        <v>347</v>
      </c>
      <c r="I6" s="32" t="s">
        <v>328</v>
      </c>
      <c r="J6" s="32"/>
      <c r="K6" s="30" t="s">
        <v>352</v>
      </c>
      <c r="L6" s="30" t="s">
        <v>353</v>
      </c>
      <c r="M6" s="30">
        <v>109</v>
      </c>
      <c r="N6" s="30">
        <v>26.95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332</v>
      </c>
      <c r="AS6" s="32" t="s">
        <v>328</v>
      </c>
      <c r="AT6" s="32"/>
      <c r="AU6" s="32"/>
      <c r="AV6" s="32" t="s">
        <v>350</v>
      </c>
      <c r="AW6" s="32">
        <v>8</v>
      </c>
      <c r="AX6" s="32" t="s">
        <v>328</v>
      </c>
      <c r="AY6" s="30"/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/>
      <c r="BK6" s="32" t="s">
        <v>328</v>
      </c>
      <c r="BL6" s="32"/>
      <c r="BM6" s="32" t="s">
        <v>328</v>
      </c>
      <c r="BN6" s="32"/>
      <c r="BO6" s="56"/>
      <c r="BP6" s="56"/>
      <c r="BQ6" s="32"/>
      <c r="BR6" s="32" t="s">
        <v>328</v>
      </c>
      <c r="BS6" s="30"/>
    </row>
    <row r="7" spans="1:71" x14ac:dyDescent="0.15">
      <c r="A7" s="27">
        <v>1140</v>
      </c>
      <c r="B7" s="31">
        <v>41554</v>
      </c>
      <c r="C7" s="29" t="s">
        <v>325</v>
      </c>
      <c r="D7" s="30" t="s">
        <v>335</v>
      </c>
      <c r="E7" s="30"/>
      <c r="F7" s="30" t="s">
        <v>336</v>
      </c>
      <c r="G7" s="31">
        <v>41538</v>
      </c>
      <c r="H7" s="32" t="s">
        <v>342</v>
      </c>
      <c r="I7" s="32" t="s">
        <v>328</v>
      </c>
      <c r="J7" s="32">
        <v>6.43</v>
      </c>
      <c r="K7" s="30" t="s">
        <v>354</v>
      </c>
      <c r="L7" s="30" t="s">
        <v>355</v>
      </c>
      <c r="M7" s="30">
        <v>133.49</v>
      </c>
      <c r="N7" s="30">
        <v>27.63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332</v>
      </c>
      <c r="AS7" s="32" t="s">
        <v>333</v>
      </c>
      <c r="AT7" s="32"/>
      <c r="AU7" s="32"/>
      <c r="AV7" s="32" t="s">
        <v>356</v>
      </c>
      <c r="AW7" s="32">
        <v>7</v>
      </c>
      <c r="AX7" s="32" t="s">
        <v>334</v>
      </c>
      <c r="AY7" s="30"/>
      <c r="AZ7" s="32">
        <v>0</v>
      </c>
      <c r="BA7" s="32">
        <v>13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12</v>
      </c>
      <c r="BK7" s="32" t="s">
        <v>357</v>
      </c>
      <c r="BL7" s="32"/>
      <c r="BM7" s="32" t="s">
        <v>328</v>
      </c>
      <c r="BN7" s="32"/>
      <c r="BO7" s="30"/>
      <c r="BP7" s="30"/>
      <c r="BQ7" s="32"/>
      <c r="BR7" s="32" t="s">
        <v>328</v>
      </c>
      <c r="BS7" s="56" t="s">
        <v>358</v>
      </c>
    </row>
    <row r="8" spans="1:71" x14ac:dyDescent="0.15">
      <c r="A8" s="27">
        <v>1642</v>
      </c>
      <c r="B8" s="31">
        <v>41554</v>
      </c>
      <c r="C8" s="29" t="s">
        <v>325</v>
      </c>
      <c r="D8" s="30" t="s">
        <v>335</v>
      </c>
      <c r="E8" s="30"/>
      <c r="F8" s="30" t="s">
        <v>336</v>
      </c>
      <c r="G8" s="31">
        <v>41503</v>
      </c>
      <c r="H8" s="32" t="s">
        <v>328</v>
      </c>
      <c r="I8" s="32" t="s">
        <v>359</v>
      </c>
      <c r="J8" s="32"/>
      <c r="K8" s="30" t="s">
        <v>360</v>
      </c>
      <c r="L8" s="30" t="s">
        <v>361</v>
      </c>
      <c r="M8" s="30">
        <v>134</v>
      </c>
      <c r="N8" s="30">
        <v>24.36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332</v>
      </c>
      <c r="AS8" s="32" t="s">
        <v>333</v>
      </c>
      <c r="AT8" s="32"/>
      <c r="AU8" s="32"/>
      <c r="AV8" s="32"/>
      <c r="AW8" s="32"/>
      <c r="AX8" s="32" t="s">
        <v>334</v>
      </c>
      <c r="AY8" s="30"/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328</v>
      </c>
      <c r="BL8" s="32">
        <v>24</v>
      </c>
      <c r="BM8" s="32" t="s">
        <v>362</v>
      </c>
      <c r="BN8" s="32"/>
      <c r="BO8" s="56"/>
      <c r="BP8" s="56"/>
      <c r="BQ8" s="32"/>
      <c r="BR8" s="32" t="s">
        <v>328</v>
      </c>
      <c r="BS8" s="30"/>
    </row>
    <row r="9" spans="1:71" x14ac:dyDescent="0.15">
      <c r="A9" s="27">
        <v>2515</v>
      </c>
      <c r="B9" s="31">
        <v>41554</v>
      </c>
      <c r="C9" s="29" t="s">
        <v>325</v>
      </c>
      <c r="D9" s="30" t="s">
        <v>363</v>
      </c>
      <c r="E9" s="30"/>
      <c r="F9" s="30" t="s">
        <v>336</v>
      </c>
      <c r="G9" s="31">
        <v>41531</v>
      </c>
      <c r="H9" s="32" t="s">
        <v>347</v>
      </c>
      <c r="I9" s="32" t="s">
        <v>328</v>
      </c>
      <c r="J9" s="32"/>
      <c r="K9" s="30" t="s">
        <v>364</v>
      </c>
      <c r="L9" s="30" t="s">
        <v>365</v>
      </c>
      <c r="M9" s="30">
        <v>135.49</v>
      </c>
      <c r="N9" s="30">
        <v>29.25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332</v>
      </c>
      <c r="AS9" s="32" t="s">
        <v>328</v>
      </c>
      <c r="AT9" s="32"/>
      <c r="AU9" s="32"/>
      <c r="AV9" s="32" t="s">
        <v>350</v>
      </c>
      <c r="AW9" s="32">
        <v>10.8</v>
      </c>
      <c r="AX9" s="32" t="s">
        <v>334</v>
      </c>
      <c r="AY9" s="30"/>
      <c r="AZ9" s="32">
        <v>0</v>
      </c>
      <c r="BA9" s="32">
        <v>0</v>
      </c>
      <c r="BB9" s="32">
        <v>13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328</v>
      </c>
      <c r="BL9" s="32"/>
      <c r="BM9" s="32" t="s">
        <v>328</v>
      </c>
      <c r="BN9" s="32"/>
      <c r="BO9" s="56" t="s">
        <v>366</v>
      </c>
      <c r="BP9" s="56"/>
      <c r="BQ9" s="32"/>
      <c r="BR9" s="32" t="s">
        <v>328</v>
      </c>
      <c r="BS9" s="30" t="s">
        <v>367</v>
      </c>
    </row>
    <row r="10" spans="1:71" x14ac:dyDescent="0.15">
      <c r="A10" s="27">
        <v>2566</v>
      </c>
      <c r="B10" s="31">
        <v>41554</v>
      </c>
      <c r="C10" s="29" t="s">
        <v>325</v>
      </c>
      <c r="D10" s="30" t="s">
        <v>368</v>
      </c>
      <c r="E10" s="30"/>
      <c r="F10" s="30" t="s">
        <v>369</v>
      </c>
      <c r="G10" s="58">
        <v>41475</v>
      </c>
      <c r="H10" s="32" t="s">
        <v>347</v>
      </c>
      <c r="I10" s="32" t="s">
        <v>370</v>
      </c>
      <c r="J10" s="32"/>
      <c r="K10" s="30" t="s">
        <v>371</v>
      </c>
      <c r="L10" s="30" t="s">
        <v>372</v>
      </c>
      <c r="M10" s="55">
        <v>134</v>
      </c>
      <c r="N10" s="30">
        <v>24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332</v>
      </c>
      <c r="AS10" s="32" t="s">
        <v>333</v>
      </c>
      <c r="AT10" s="32"/>
      <c r="AU10" s="32"/>
      <c r="AV10" s="32" t="s">
        <v>350</v>
      </c>
      <c r="AW10" s="32">
        <v>11</v>
      </c>
      <c r="AX10" s="32" t="s">
        <v>351</v>
      </c>
      <c r="AY10" s="30"/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333</v>
      </c>
      <c r="BL10" s="32"/>
      <c r="BM10" s="32" t="s">
        <v>370</v>
      </c>
      <c r="BN10" s="32"/>
      <c r="BO10" s="56"/>
      <c r="BP10" s="56"/>
      <c r="BQ10" s="56"/>
      <c r="BR10" s="32" t="s">
        <v>370</v>
      </c>
      <c r="BS10" s="30" t="s">
        <v>373</v>
      </c>
    </row>
    <row r="11" spans="1:71" x14ac:dyDescent="0.15">
      <c r="A11" s="27">
        <v>2543</v>
      </c>
      <c r="B11" s="31">
        <v>41554</v>
      </c>
      <c r="C11" s="29" t="s">
        <v>325</v>
      </c>
      <c r="D11" s="30" t="s">
        <v>374</v>
      </c>
      <c r="E11" s="30"/>
      <c r="F11" s="30" t="s">
        <v>369</v>
      </c>
      <c r="G11" s="31">
        <v>41455</v>
      </c>
      <c r="H11" s="32" t="s">
        <v>357</v>
      </c>
      <c r="I11" s="32" t="s">
        <v>370</v>
      </c>
      <c r="J11" s="32"/>
      <c r="K11" s="30" t="s">
        <v>375</v>
      </c>
      <c r="L11" s="30" t="s">
        <v>376</v>
      </c>
      <c r="M11" s="55">
        <v>136.29</v>
      </c>
      <c r="N11" s="55">
        <v>26.5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332</v>
      </c>
      <c r="AS11" s="32" t="s">
        <v>333</v>
      </c>
      <c r="AT11" s="32"/>
      <c r="AU11" s="32"/>
      <c r="AV11" s="32" t="s">
        <v>350</v>
      </c>
      <c r="AW11" s="32">
        <v>6</v>
      </c>
      <c r="AX11" s="32" t="s">
        <v>351</v>
      </c>
      <c r="AY11" s="30"/>
      <c r="AZ11" s="32">
        <v>0</v>
      </c>
      <c r="BA11" s="32">
        <v>0</v>
      </c>
      <c r="BB11" s="32">
        <v>10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333</v>
      </c>
      <c r="BL11" s="32"/>
      <c r="BM11" s="32" t="s">
        <v>370</v>
      </c>
      <c r="BN11" s="32"/>
      <c r="BO11" s="56"/>
      <c r="BP11" s="56"/>
      <c r="BQ11" s="56"/>
      <c r="BR11" s="32" t="s">
        <v>370</v>
      </c>
      <c r="BS11" s="30"/>
    </row>
    <row r="12" spans="1:71" x14ac:dyDescent="0.15">
      <c r="A12" s="27">
        <v>2346</v>
      </c>
      <c r="B12" s="31">
        <v>41554</v>
      </c>
      <c r="C12" s="29" t="s">
        <v>325</v>
      </c>
      <c r="D12" s="30" t="s">
        <v>368</v>
      </c>
      <c r="E12" s="30"/>
      <c r="F12" s="30" t="s">
        <v>341</v>
      </c>
      <c r="G12" s="58">
        <v>41515</v>
      </c>
      <c r="H12" s="32" t="s">
        <v>347</v>
      </c>
      <c r="I12" s="32" t="s">
        <v>328</v>
      </c>
      <c r="J12" s="32"/>
      <c r="K12" s="30" t="s">
        <v>377</v>
      </c>
      <c r="L12" s="30" t="s">
        <v>378</v>
      </c>
      <c r="M12" s="30">
        <v>128.30000000000001</v>
      </c>
      <c r="N12" s="30">
        <v>27.75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332</v>
      </c>
      <c r="AS12" s="32" t="s">
        <v>328</v>
      </c>
      <c r="AT12" s="32"/>
      <c r="AU12" s="32"/>
      <c r="AV12" s="32" t="s">
        <v>350</v>
      </c>
      <c r="AW12" s="32">
        <v>11.3</v>
      </c>
      <c r="AX12" s="32" t="s">
        <v>379</v>
      </c>
      <c r="AY12" s="30"/>
      <c r="AZ12" s="32">
        <v>0</v>
      </c>
      <c r="BA12" s="32">
        <v>10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328</v>
      </c>
      <c r="BL12" s="32">
        <v>12</v>
      </c>
      <c r="BM12" s="32" t="s">
        <v>379</v>
      </c>
      <c r="BN12" s="32"/>
      <c r="BO12" s="56" t="s">
        <v>380</v>
      </c>
      <c r="BP12" s="56" t="s">
        <v>381</v>
      </c>
      <c r="BQ12" s="32">
        <v>50</v>
      </c>
      <c r="BR12" s="32" t="s">
        <v>328</v>
      </c>
      <c r="BS12" s="30"/>
    </row>
    <row r="13" spans="1:71" x14ac:dyDescent="0.15">
      <c r="A13" s="27">
        <v>2832</v>
      </c>
      <c r="B13" s="31">
        <v>41554</v>
      </c>
      <c r="C13" s="29" t="s">
        <v>325</v>
      </c>
      <c r="D13" s="30" t="s">
        <v>363</v>
      </c>
      <c r="E13" s="30"/>
      <c r="F13" s="30" t="s">
        <v>336</v>
      </c>
      <c r="G13" s="31">
        <v>41499</v>
      </c>
      <c r="H13" s="32" t="s">
        <v>328</v>
      </c>
      <c r="I13" s="32" t="s">
        <v>337</v>
      </c>
      <c r="J13" s="32"/>
      <c r="K13" s="30" t="s">
        <v>382</v>
      </c>
      <c r="L13" s="30" t="s">
        <v>383</v>
      </c>
      <c r="M13" s="30">
        <v>129</v>
      </c>
      <c r="N13">
        <v>28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332</v>
      </c>
      <c r="AS13" s="32" t="s">
        <v>333</v>
      </c>
      <c r="AT13" s="32"/>
      <c r="AU13" s="32"/>
      <c r="AV13" s="32"/>
      <c r="AW13" s="32"/>
      <c r="AX13" s="32" t="s">
        <v>333</v>
      </c>
      <c r="AY13" s="30"/>
      <c r="AZ13" s="32">
        <v>0</v>
      </c>
      <c r="BA13" s="32">
        <v>0</v>
      </c>
      <c r="BB13" s="32">
        <v>0</v>
      </c>
      <c r="BC13" s="32">
        <v>20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32" t="s">
        <v>333</v>
      </c>
      <c r="BL13" s="32">
        <v>24</v>
      </c>
      <c r="BM13" s="32" t="s">
        <v>328</v>
      </c>
      <c r="BN13" s="32"/>
      <c r="BO13" s="30"/>
      <c r="BP13" s="30"/>
      <c r="BQ13" s="32"/>
      <c r="BR13" s="32" t="s">
        <v>328</v>
      </c>
      <c r="BS13" s="30"/>
    </row>
    <row r="14" spans="1:71" x14ac:dyDescent="0.15">
      <c r="A14" s="27">
        <v>2946</v>
      </c>
      <c r="B14" s="31">
        <v>41554</v>
      </c>
      <c r="C14" s="29" t="s">
        <v>325</v>
      </c>
      <c r="D14" s="30" t="s">
        <v>374</v>
      </c>
      <c r="E14" s="30"/>
      <c r="F14" s="30" t="s">
        <v>336</v>
      </c>
      <c r="G14" s="31">
        <v>41545</v>
      </c>
      <c r="H14" s="32" t="s">
        <v>384</v>
      </c>
      <c r="I14" s="32" t="s">
        <v>337</v>
      </c>
      <c r="J14" s="32"/>
      <c r="K14" s="30" t="s">
        <v>385</v>
      </c>
      <c r="L14" s="30" t="s">
        <v>386</v>
      </c>
      <c r="M14" s="55">
        <v>120.10599999999999</v>
      </c>
      <c r="N14" s="66">
        <v>19.334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J14" s="30"/>
      <c r="AK14" s="30"/>
      <c r="AL14" s="30"/>
      <c r="AM14" s="30"/>
      <c r="AN14" s="30"/>
      <c r="AO14" s="30"/>
      <c r="AP14" s="30"/>
      <c r="AQ14" s="30"/>
      <c r="AR14" s="30" t="s">
        <v>332</v>
      </c>
      <c r="AS14" s="32" t="s">
        <v>333</v>
      </c>
      <c r="AT14" s="32"/>
      <c r="AU14" s="32"/>
      <c r="AV14" s="32"/>
      <c r="AW14" s="32"/>
      <c r="AX14" s="32" t="s">
        <v>351</v>
      </c>
      <c r="AY14" s="30"/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24</v>
      </c>
      <c r="BK14" s="32" t="s">
        <v>387</v>
      </c>
      <c r="BL14" s="32"/>
      <c r="BM14" s="32" t="s">
        <v>328</v>
      </c>
      <c r="BN14" s="32"/>
      <c r="BO14" s="56"/>
      <c r="BP14" s="56"/>
      <c r="BQ14" s="56"/>
      <c r="BR14" s="32" t="s">
        <v>328</v>
      </c>
      <c r="BS14" s="30"/>
    </row>
    <row r="15" spans="1:71" x14ac:dyDescent="0.15">
      <c r="A15" s="27">
        <v>3022</v>
      </c>
      <c r="B15" s="31">
        <v>41554</v>
      </c>
      <c r="C15" s="29" t="s">
        <v>325</v>
      </c>
      <c r="D15" s="30" t="s">
        <v>326</v>
      </c>
      <c r="E15" s="30"/>
      <c r="F15" s="30" t="s">
        <v>336</v>
      </c>
      <c r="G15" s="31">
        <v>41536</v>
      </c>
      <c r="H15" s="32" t="s">
        <v>384</v>
      </c>
      <c r="I15" s="32" t="s">
        <v>337</v>
      </c>
      <c r="J15" s="32"/>
      <c r="K15" s="30" t="s">
        <v>388</v>
      </c>
      <c r="L15" s="30" t="s">
        <v>389</v>
      </c>
      <c r="M15" s="55">
        <v>109.5</v>
      </c>
      <c r="N15" s="55">
        <v>29.4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332</v>
      </c>
      <c r="AS15" s="32" t="s">
        <v>333</v>
      </c>
      <c r="AT15" s="32"/>
      <c r="AU15" s="32"/>
      <c r="AV15" s="32"/>
      <c r="AW15" s="32"/>
      <c r="AX15" s="32" t="s">
        <v>390</v>
      </c>
      <c r="AY15" s="30"/>
      <c r="AZ15" s="32">
        <v>0</v>
      </c>
      <c r="BA15" s="32">
        <v>0</v>
      </c>
      <c r="BB15" s="32">
        <v>0</v>
      </c>
      <c r="BC15" s="32">
        <v>15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333</v>
      </c>
      <c r="BL15" s="32">
        <v>24</v>
      </c>
      <c r="BM15" s="32" t="s">
        <v>328</v>
      </c>
      <c r="BN15" s="32"/>
      <c r="BO15" s="30"/>
      <c r="BP15" s="56"/>
      <c r="BQ15" s="32"/>
      <c r="BR15" s="32" t="s">
        <v>328</v>
      </c>
      <c r="BS15" s="30"/>
    </row>
    <row r="16" spans="1:71" x14ac:dyDescent="0.15">
      <c r="A16" s="27">
        <v>73</v>
      </c>
      <c r="B16" s="31">
        <v>41554</v>
      </c>
      <c r="C16" s="29" t="s">
        <v>325</v>
      </c>
      <c r="D16" s="30" t="s">
        <v>326</v>
      </c>
      <c r="E16" s="30"/>
      <c r="F16" s="30" t="s">
        <v>391</v>
      </c>
      <c r="G16" s="31">
        <v>41457</v>
      </c>
      <c r="H16" s="32" t="s">
        <v>328</v>
      </c>
      <c r="I16" s="32" t="s">
        <v>329</v>
      </c>
      <c r="J16" s="32"/>
      <c r="K16" s="30" t="s">
        <v>392</v>
      </c>
      <c r="L16" s="30" t="s">
        <v>331</v>
      </c>
      <c r="M16" s="55">
        <v>137</v>
      </c>
      <c r="N16" s="55">
        <v>28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>
        <v>17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t="s">
        <v>393</v>
      </c>
      <c r="AS16" s="32" t="s">
        <v>333</v>
      </c>
      <c r="AT16" s="32"/>
      <c r="AU16" s="32"/>
      <c r="AV16" s="32"/>
      <c r="AW16" s="32"/>
      <c r="AX16" s="32" t="s">
        <v>334</v>
      </c>
      <c r="AY16" s="30"/>
      <c r="AZ16" s="32">
        <v>0</v>
      </c>
      <c r="BA16" s="32">
        <v>13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/>
      <c r="BK16" s="32" t="s">
        <v>333</v>
      </c>
      <c r="BL16" s="32">
        <v>24</v>
      </c>
      <c r="BM16" s="32" t="s">
        <v>328</v>
      </c>
      <c r="BN16" s="32"/>
      <c r="BO16" s="56"/>
      <c r="BP16" s="56"/>
      <c r="BQ16" s="56"/>
      <c r="BR16" s="32" t="s">
        <v>328</v>
      </c>
      <c r="BS16" s="30"/>
    </row>
    <row r="17" spans="1:71" x14ac:dyDescent="0.15">
      <c r="A17" s="27">
        <v>197</v>
      </c>
      <c r="B17" s="31">
        <v>41554</v>
      </c>
      <c r="C17" s="29" t="s">
        <v>325</v>
      </c>
      <c r="D17" s="30" t="s">
        <v>335</v>
      </c>
      <c r="E17" s="30"/>
      <c r="F17" s="30" t="s">
        <v>394</v>
      </c>
      <c r="G17" s="31">
        <v>41455</v>
      </c>
      <c r="H17" s="32" t="s">
        <v>328</v>
      </c>
      <c r="I17" s="32" t="s">
        <v>337</v>
      </c>
      <c r="J17" s="32"/>
      <c r="K17" s="30" t="s">
        <v>338</v>
      </c>
      <c r="L17" s="30" t="s">
        <v>339</v>
      </c>
      <c r="M17" s="30">
        <v>152.88</v>
      </c>
      <c r="N17" s="30">
        <v>29.952000000000002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>
        <v>24.024000000000001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 t="s">
        <v>393</v>
      </c>
      <c r="AS17" s="32" t="s">
        <v>333</v>
      </c>
      <c r="AT17" s="32"/>
      <c r="AU17" s="32"/>
      <c r="AV17" s="32"/>
      <c r="AW17" s="32"/>
      <c r="AX17" s="32" t="s">
        <v>333</v>
      </c>
      <c r="AY17" s="30"/>
      <c r="AZ17" s="32">
        <v>0</v>
      </c>
      <c r="BA17" s="32">
        <v>0</v>
      </c>
      <c r="BB17" s="32">
        <v>7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/>
      <c r="BK17" s="32" t="s">
        <v>333</v>
      </c>
      <c r="BL17" s="32"/>
      <c r="BM17" s="32" t="s">
        <v>328</v>
      </c>
      <c r="BN17" s="32"/>
      <c r="BO17" s="30"/>
      <c r="BP17" s="30"/>
      <c r="BQ17" s="32"/>
      <c r="BR17" s="32" t="s">
        <v>328</v>
      </c>
      <c r="BS17" s="30" t="s">
        <v>340</v>
      </c>
    </row>
    <row r="18" spans="1:71" x14ac:dyDescent="0.15">
      <c r="A18" s="27">
        <v>385</v>
      </c>
      <c r="B18" s="31">
        <v>41554</v>
      </c>
      <c r="C18" s="29" t="s">
        <v>325</v>
      </c>
      <c r="D18" s="30" t="s">
        <v>335</v>
      </c>
      <c r="E18" s="30"/>
      <c r="F18" s="30" t="s">
        <v>391</v>
      </c>
      <c r="G18" s="31">
        <v>41455</v>
      </c>
      <c r="H18" s="32" t="s">
        <v>395</v>
      </c>
      <c r="I18" s="32" t="s">
        <v>328</v>
      </c>
      <c r="J18" s="32"/>
      <c r="K18" s="30" t="s">
        <v>396</v>
      </c>
      <c r="L18" s="30" t="s">
        <v>344</v>
      </c>
      <c r="M18" s="30">
        <v>163.47999999999999</v>
      </c>
      <c r="N18" s="30">
        <v>27.9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17.5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393</v>
      </c>
      <c r="AS18" s="32" t="s">
        <v>328</v>
      </c>
      <c r="AT18" s="32"/>
      <c r="AU18" s="32"/>
      <c r="AV18" s="32" t="s">
        <v>345</v>
      </c>
      <c r="AW18" s="32">
        <v>12</v>
      </c>
      <c r="AX18" s="32" t="s">
        <v>346</v>
      </c>
      <c r="AY18" s="30"/>
      <c r="AZ18" s="32">
        <v>0</v>
      </c>
      <c r="BA18" s="32">
        <v>0</v>
      </c>
      <c r="BB18" s="32">
        <v>7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/>
      <c r="BK18" s="32" t="s">
        <v>328</v>
      </c>
      <c r="BL18" s="32"/>
      <c r="BM18" s="32" t="s">
        <v>328</v>
      </c>
      <c r="BN18" s="32"/>
      <c r="BO18" s="30"/>
      <c r="BP18" s="30"/>
      <c r="BQ18" s="32"/>
      <c r="BR18" s="32" t="s">
        <v>328</v>
      </c>
      <c r="BS18" s="30"/>
    </row>
    <row r="19" spans="1:71" x14ac:dyDescent="0.15">
      <c r="A19" s="27">
        <v>555</v>
      </c>
      <c r="B19" s="31">
        <v>41554</v>
      </c>
      <c r="C19" s="29" t="s">
        <v>325</v>
      </c>
      <c r="D19" s="30" t="s">
        <v>335</v>
      </c>
      <c r="E19" s="30"/>
      <c r="F19" s="30" t="s">
        <v>397</v>
      </c>
      <c r="G19" s="31">
        <v>41485</v>
      </c>
      <c r="H19" s="32" t="s">
        <v>347</v>
      </c>
      <c r="I19" s="32" t="s">
        <v>328</v>
      </c>
      <c r="J19" s="32"/>
      <c r="K19" s="30" t="s">
        <v>348</v>
      </c>
      <c r="L19" s="30" t="s">
        <v>349</v>
      </c>
      <c r="M19" s="30">
        <v>126.1</v>
      </c>
      <c r="N19" s="30">
        <v>28.47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16.170000000000002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393</v>
      </c>
      <c r="AS19" s="32" t="s">
        <v>328</v>
      </c>
      <c r="AT19" s="32"/>
      <c r="AU19" s="32"/>
      <c r="AV19" s="32" t="s">
        <v>350</v>
      </c>
      <c r="AW19" s="32">
        <v>11</v>
      </c>
      <c r="AX19" s="32" t="s">
        <v>351</v>
      </c>
      <c r="AY19" s="30"/>
      <c r="AZ19" s="32">
        <v>0</v>
      </c>
      <c r="BA19" s="32">
        <v>10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24</v>
      </c>
      <c r="BK19" s="32" t="s">
        <v>342</v>
      </c>
      <c r="BL19" s="32"/>
      <c r="BM19" s="32" t="s">
        <v>328</v>
      </c>
      <c r="BN19" s="32"/>
      <c r="BO19" s="30"/>
      <c r="BP19" s="30"/>
      <c r="BQ19" s="32"/>
      <c r="BR19" s="32" t="s">
        <v>328</v>
      </c>
      <c r="BS19" s="30"/>
    </row>
    <row r="20" spans="1:71" x14ac:dyDescent="0.15">
      <c r="A20" s="27">
        <v>696</v>
      </c>
      <c r="B20" s="31">
        <v>41554</v>
      </c>
      <c r="C20" s="29" t="s">
        <v>325</v>
      </c>
      <c r="D20" s="30" t="s">
        <v>335</v>
      </c>
      <c r="E20" s="30"/>
      <c r="F20" s="30" t="s">
        <v>391</v>
      </c>
      <c r="G20" s="31">
        <v>41429</v>
      </c>
      <c r="H20" s="32" t="s">
        <v>347</v>
      </c>
      <c r="I20" s="32" t="s">
        <v>328</v>
      </c>
      <c r="J20" s="32"/>
      <c r="K20" s="30" t="s">
        <v>352</v>
      </c>
      <c r="L20" s="30" t="s">
        <v>353</v>
      </c>
      <c r="M20" s="30">
        <v>109</v>
      </c>
      <c r="N20" s="30">
        <v>26.95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18.04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393</v>
      </c>
      <c r="AS20" s="32" t="s">
        <v>328</v>
      </c>
      <c r="AT20" s="32"/>
      <c r="AU20" s="32"/>
      <c r="AV20" s="32" t="s">
        <v>350</v>
      </c>
      <c r="AW20" s="32">
        <v>8</v>
      </c>
      <c r="AX20" s="32" t="s">
        <v>328</v>
      </c>
      <c r="AY20" s="30"/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328</v>
      </c>
      <c r="BL20" s="32"/>
      <c r="BM20" s="32" t="s">
        <v>328</v>
      </c>
      <c r="BN20" s="32"/>
      <c r="BO20" s="56"/>
      <c r="BP20" s="56"/>
      <c r="BQ20" s="32"/>
      <c r="BR20" s="32" t="s">
        <v>328</v>
      </c>
      <c r="BS20" s="30"/>
    </row>
    <row r="21" spans="1:71" x14ac:dyDescent="0.15">
      <c r="A21" s="27">
        <v>1138</v>
      </c>
      <c r="B21" s="31">
        <v>41554</v>
      </c>
      <c r="C21" s="29" t="s">
        <v>325</v>
      </c>
      <c r="D21" s="30" t="s">
        <v>335</v>
      </c>
      <c r="E21" s="30"/>
      <c r="F21" s="30" t="s">
        <v>397</v>
      </c>
      <c r="G21" s="67">
        <v>41538</v>
      </c>
      <c r="H21" s="32" t="s">
        <v>395</v>
      </c>
      <c r="I21" s="32" t="s">
        <v>328</v>
      </c>
      <c r="J21" s="32">
        <v>6.43</v>
      </c>
      <c r="K21" s="30" t="s">
        <v>398</v>
      </c>
      <c r="L21" s="30" t="s">
        <v>355</v>
      </c>
      <c r="M21" s="30">
        <v>136.25</v>
      </c>
      <c r="N21" s="30">
        <v>27.63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15.78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393</v>
      </c>
      <c r="AS21" s="32" t="s">
        <v>333</v>
      </c>
      <c r="AT21" s="32"/>
      <c r="AU21" s="32"/>
      <c r="AV21" s="32" t="s">
        <v>350</v>
      </c>
      <c r="AW21" s="32">
        <v>7</v>
      </c>
      <c r="AX21" s="32" t="s">
        <v>334</v>
      </c>
      <c r="AY21" s="30"/>
      <c r="AZ21" s="32">
        <v>0</v>
      </c>
      <c r="BA21" s="32">
        <v>13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12</v>
      </c>
      <c r="BK21" s="32" t="s">
        <v>357</v>
      </c>
      <c r="BL21" s="32"/>
      <c r="BM21" s="32" t="s">
        <v>328</v>
      </c>
      <c r="BN21" s="32"/>
      <c r="BO21" s="30"/>
      <c r="BP21" s="30"/>
      <c r="BQ21" s="32"/>
      <c r="BR21" s="32" t="s">
        <v>328</v>
      </c>
      <c r="BS21" s="56" t="s">
        <v>358</v>
      </c>
    </row>
    <row r="22" spans="1:71" x14ac:dyDescent="0.15">
      <c r="A22" s="27">
        <v>1640</v>
      </c>
      <c r="B22" s="31">
        <v>41554</v>
      </c>
      <c r="C22" s="29" t="s">
        <v>325</v>
      </c>
      <c r="D22" s="30" t="s">
        <v>335</v>
      </c>
      <c r="E22" s="30"/>
      <c r="F22" s="30" t="s">
        <v>394</v>
      </c>
      <c r="G22" s="67">
        <v>41503</v>
      </c>
      <c r="H22" s="32" t="s">
        <v>328</v>
      </c>
      <c r="I22" s="32" t="s">
        <v>359</v>
      </c>
      <c r="J22" s="32"/>
      <c r="K22" s="30" t="s">
        <v>399</v>
      </c>
      <c r="L22" s="30" t="s">
        <v>361</v>
      </c>
      <c r="M22" s="30">
        <v>137</v>
      </c>
      <c r="N22" s="30">
        <v>24.36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17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393</v>
      </c>
      <c r="AS22" s="32" t="s">
        <v>333</v>
      </c>
      <c r="AT22" s="32"/>
      <c r="AU22" s="32"/>
      <c r="AV22" s="32"/>
      <c r="AW22" s="32"/>
      <c r="AX22" s="32" t="s">
        <v>334</v>
      </c>
      <c r="AY22" s="30"/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/>
      <c r="BK22" s="32" t="s">
        <v>328</v>
      </c>
      <c r="BL22" s="32">
        <v>24</v>
      </c>
      <c r="BM22" s="32" t="s">
        <v>362</v>
      </c>
      <c r="BN22" s="32"/>
      <c r="BO22" s="56"/>
      <c r="BP22" s="56"/>
      <c r="BQ22" s="32"/>
      <c r="BR22" s="32" t="s">
        <v>328</v>
      </c>
      <c r="BS22" s="30"/>
    </row>
    <row r="23" spans="1:71" x14ac:dyDescent="0.15">
      <c r="A23" s="27">
        <v>2513</v>
      </c>
      <c r="B23" s="31">
        <v>41554</v>
      </c>
      <c r="C23" s="29" t="s">
        <v>325</v>
      </c>
      <c r="D23" s="30" t="s">
        <v>335</v>
      </c>
      <c r="E23" s="30"/>
      <c r="F23" s="30" t="s">
        <v>394</v>
      </c>
      <c r="G23" s="67">
        <v>41531</v>
      </c>
      <c r="H23" s="32" t="s">
        <v>347</v>
      </c>
      <c r="I23" s="32" t="s">
        <v>328</v>
      </c>
      <c r="J23" s="32"/>
      <c r="K23" s="30" t="s">
        <v>364</v>
      </c>
      <c r="L23" s="30" t="s">
        <v>365</v>
      </c>
      <c r="M23" s="30">
        <v>138.43</v>
      </c>
      <c r="N23" s="30">
        <v>29.25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22.38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393</v>
      </c>
      <c r="AS23" s="32" t="s">
        <v>328</v>
      </c>
      <c r="AT23" s="32"/>
      <c r="AU23" s="32"/>
      <c r="AV23" s="32" t="s">
        <v>350</v>
      </c>
      <c r="AW23" s="32">
        <v>10.8</v>
      </c>
      <c r="AX23" s="32" t="s">
        <v>334</v>
      </c>
      <c r="AY23" s="30"/>
      <c r="AZ23" s="32">
        <v>0</v>
      </c>
      <c r="BA23" s="32">
        <v>0</v>
      </c>
      <c r="BB23" s="32">
        <v>13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328</v>
      </c>
      <c r="BL23" s="32"/>
      <c r="BM23" s="32" t="s">
        <v>328</v>
      </c>
      <c r="BN23" s="32"/>
      <c r="BO23" s="56" t="s">
        <v>366</v>
      </c>
      <c r="BP23" s="56"/>
      <c r="BQ23" s="32"/>
      <c r="BR23" s="32" t="s">
        <v>328</v>
      </c>
      <c r="BS23" s="30" t="s">
        <v>367</v>
      </c>
    </row>
    <row r="24" spans="1:71" x14ac:dyDescent="0.15">
      <c r="A24" s="27">
        <v>2564</v>
      </c>
      <c r="B24" s="31">
        <v>41554</v>
      </c>
      <c r="C24" s="29" t="s">
        <v>325</v>
      </c>
      <c r="D24" s="30" t="s">
        <v>368</v>
      </c>
      <c r="E24" s="30"/>
      <c r="F24" s="30" t="s">
        <v>391</v>
      </c>
      <c r="G24" s="68">
        <v>41475</v>
      </c>
      <c r="H24" s="32" t="s">
        <v>347</v>
      </c>
      <c r="I24" s="32" t="s">
        <v>370</v>
      </c>
      <c r="J24" s="32"/>
      <c r="K24" s="30" t="s">
        <v>371</v>
      </c>
      <c r="L24" s="30" t="s">
        <v>372</v>
      </c>
      <c r="M24" s="55">
        <v>137</v>
      </c>
      <c r="N24" s="55">
        <v>24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19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393</v>
      </c>
      <c r="AS24" s="32" t="s">
        <v>333</v>
      </c>
      <c r="AT24" s="32"/>
      <c r="AU24" s="32"/>
      <c r="AV24" s="32" t="s">
        <v>350</v>
      </c>
      <c r="AW24" s="32">
        <v>11</v>
      </c>
      <c r="AX24" s="32" t="s">
        <v>351</v>
      </c>
      <c r="AY24" s="30"/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/>
      <c r="BK24" s="32" t="s">
        <v>333</v>
      </c>
      <c r="BL24" s="32"/>
      <c r="BM24" s="32" t="s">
        <v>370</v>
      </c>
      <c r="BN24" s="32"/>
      <c r="BO24" s="56"/>
      <c r="BP24" s="56"/>
      <c r="BQ24" s="56"/>
      <c r="BR24" s="32" t="s">
        <v>370</v>
      </c>
      <c r="BS24" s="30" t="s">
        <v>373</v>
      </c>
    </row>
    <row r="25" spans="1:71" x14ac:dyDescent="0.15">
      <c r="A25" s="27">
        <v>2541</v>
      </c>
      <c r="B25" s="31">
        <v>41554</v>
      </c>
      <c r="C25" s="29" t="s">
        <v>325</v>
      </c>
      <c r="D25" s="30" t="s">
        <v>374</v>
      </c>
      <c r="E25" s="30"/>
      <c r="F25" s="30" t="s">
        <v>391</v>
      </c>
      <c r="G25" s="69">
        <v>41455</v>
      </c>
      <c r="H25" s="32" t="s">
        <v>357</v>
      </c>
      <c r="I25" s="32" t="s">
        <v>370</v>
      </c>
      <c r="J25" s="32"/>
      <c r="K25" s="30" t="s">
        <v>375</v>
      </c>
      <c r="L25" s="30" t="s">
        <v>376</v>
      </c>
      <c r="M25" s="55">
        <v>138.97</v>
      </c>
      <c r="N25" s="55">
        <v>26.5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16.100000000000001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393</v>
      </c>
      <c r="AS25" s="32" t="s">
        <v>333</v>
      </c>
      <c r="AT25" s="32"/>
      <c r="AU25" s="32"/>
      <c r="AV25" s="32" t="s">
        <v>350</v>
      </c>
      <c r="AW25" s="32">
        <v>6</v>
      </c>
      <c r="AX25" s="32" t="s">
        <v>351</v>
      </c>
      <c r="AY25" s="30"/>
      <c r="AZ25" s="32">
        <v>0</v>
      </c>
      <c r="BA25" s="32">
        <v>0</v>
      </c>
      <c r="BB25" s="32">
        <v>10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333</v>
      </c>
      <c r="BL25" s="32"/>
      <c r="BM25" s="32" t="s">
        <v>370</v>
      </c>
      <c r="BN25" s="32"/>
      <c r="BO25" s="56"/>
      <c r="BP25" s="56"/>
      <c r="BQ25" s="56"/>
      <c r="BR25" s="32" t="s">
        <v>370</v>
      </c>
      <c r="BS25" s="30"/>
    </row>
    <row r="26" spans="1:71" x14ac:dyDescent="0.15">
      <c r="A26" s="27">
        <v>2344</v>
      </c>
      <c r="B26" s="31">
        <v>41554</v>
      </c>
      <c r="C26" s="29" t="s">
        <v>325</v>
      </c>
      <c r="D26" s="30" t="s">
        <v>368</v>
      </c>
      <c r="E26" s="30"/>
      <c r="F26" s="30" t="s">
        <v>394</v>
      </c>
      <c r="G26" s="68">
        <v>41515</v>
      </c>
      <c r="H26" s="32" t="s">
        <v>347</v>
      </c>
      <c r="I26" s="32" t="s">
        <v>328</v>
      </c>
      <c r="J26" s="32"/>
      <c r="K26" s="30" t="s">
        <v>377</v>
      </c>
      <c r="L26" s="30" t="s">
        <v>378</v>
      </c>
      <c r="M26" s="30">
        <v>131.1</v>
      </c>
      <c r="N26" s="30">
        <v>27.75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20.99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t="s">
        <v>393</v>
      </c>
      <c r="AS26" s="32" t="s">
        <v>328</v>
      </c>
      <c r="AT26" s="32"/>
      <c r="AU26" s="32"/>
      <c r="AV26" s="32" t="s">
        <v>350</v>
      </c>
      <c r="AW26" s="32">
        <v>11.3</v>
      </c>
      <c r="AX26" s="32" t="s">
        <v>379</v>
      </c>
      <c r="AY26" s="30"/>
      <c r="AZ26" s="32">
        <v>0</v>
      </c>
      <c r="BA26" s="32">
        <v>10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328</v>
      </c>
      <c r="BL26" s="32">
        <v>12</v>
      </c>
      <c r="BM26" s="32" t="s">
        <v>379</v>
      </c>
      <c r="BN26" s="32"/>
      <c r="BO26" s="56" t="s">
        <v>400</v>
      </c>
      <c r="BP26" s="56" t="s">
        <v>381</v>
      </c>
      <c r="BQ26" s="32">
        <v>50</v>
      </c>
      <c r="BR26" s="32" t="s">
        <v>328</v>
      </c>
      <c r="BS26" s="30"/>
    </row>
    <row r="27" spans="1:71" x14ac:dyDescent="0.15">
      <c r="A27" s="27">
        <v>2830</v>
      </c>
      <c r="B27" s="31">
        <v>41554</v>
      </c>
      <c r="C27" s="29" t="s">
        <v>325</v>
      </c>
      <c r="D27" s="30" t="s">
        <v>335</v>
      </c>
      <c r="E27" s="30"/>
      <c r="F27" s="30" t="s">
        <v>394</v>
      </c>
      <c r="G27" s="31">
        <v>41499</v>
      </c>
      <c r="H27" s="32" t="s">
        <v>328</v>
      </c>
      <c r="I27" s="32" t="s">
        <v>337</v>
      </c>
      <c r="J27" s="32"/>
      <c r="K27" s="30" t="s">
        <v>382</v>
      </c>
      <c r="L27" s="30" t="s">
        <v>383</v>
      </c>
      <c r="M27" s="30">
        <v>131.75</v>
      </c>
      <c r="N27" s="30">
        <v>28</v>
      </c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>
        <v>17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393</v>
      </c>
      <c r="AS27" s="32" t="s">
        <v>333</v>
      </c>
      <c r="AT27" s="32"/>
      <c r="AU27" s="32"/>
      <c r="AV27" s="32"/>
      <c r="AW27" s="32"/>
      <c r="AX27" s="32" t="s">
        <v>333</v>
      </c>
      <c r="AY27" s="30"/>
      <c r="AZ27" s="32">
        <v>0</v>
      </c>
      <c r="BA27" s="32">
        <v>0</v>
      </c>
      <c r="BB27" s="32">
        <v>0</v>
      </c>
      <c r="BC27" s="32">
        <v>20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/>
      <c r="BK27" s="32" t="s">
        <v>333</v>
      </c>
      <c r="BL27" s="32">
        <v>24</v>
      </c>
      <c r="BM27" s="32" t="s">
        <v>328</v>
      </c>
      <c r="BN27" s="32"/>
      <c r="BO27" s="30"/>
      <c r="BP27" s="30"/>
      <c r="BQ27" s="32"/>
      <c r="BR27" s="32" t="s">
        <v>328</v>
      </c>
      <c r="BS27" s="30"/>
    </row>
    <row r="28" spans="1:71" x14ac:dyDescent="0.15">
      <c r="A28" s="27">
        <v>2944</v>
      </c>
      <c r="B28" s="31">
        <v>41554</v>
      </c>
      <c r="C28" s="29" t="s">
        <v>325</v>
      </c>
      <c r="D28" s="30" t="s">
        <v>374</v>
      </c>
      <c r="E28" s="30"/>
      <c r="F28" s="30" t="s">
        <v>391</v>
      </c>
      <c r="G28" s="31">
        <v>41545</v>
      </c>
      <c r="H28" s="32" t="s">
        <v>384</v>
      </c>
      <c r="I28" s="32" t="s">
        <v>337</v>
      </c>
      <c r="J28" s="32"/>
      <c r="K28" s="30" t="s">
        <v>385</v>
      </c>
      <c r="L28" s="30" t="s">
        <v>386</v>
      </c>
      <c r="M28" s="55">
        <v>122.801</v>
      </c>
      <c r="N28" s="55">
        <v>19.334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13.182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393</v>
      </c>
      <c r="AS28" s="32" t="s">
        <v>333</v>
      </c>
      <c r="AT28" s="32"/>
      <c r="AU28" s="32"/>
      <c r="AV28" s="32"/>
      <c r="AW28" s="32"/>
      <c r="AX28" s="32" t="s">
        <v>351</v>
      </c>
      <c r="AY28" s="30"/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24</v>
      </c>
      <c r="BK28" s="32" t="s">
        <v>387</v>
      </c>
      <c r="BL28" s="32"/>
      <c r="BM28" s="32" t="s">
        <v>328</v>
      </c>
      <c r="BN28" s="32"/>
      <c r="BO28" s="56"/>
      <c r="BP28" s="56"/>
      <c r="BQ28" s="56"/>
      <c r="BR28" s="32" t="s">
        <v>328</v>
      </c>
      <c r="BS28" s="30"/>
    </row>
    <row r="29" spans="1:71" x14ac:dyDescent="0.15">
      <c r="A29" s="27">
        <v>3020</v>
      </c>
      <c r="B29" s="31">
        <v>41554</v>
      </c>
      <c r="C29" s="29" t="s">
        <v>325</v>
      </c>
      <c r="D29" s="30" t="s">
        <v>326</v>
      </c>
      <c r="E29" s="30"/>
      <c r="F29" s="30" t="s">
        <v>394</v>
      </c>
      <c r="G29" s="31">
        <v>41536</v>
      </c>
      <c r="H29" s="32" t="s">
        <v>384</v>
      </c>
      <c r="I29" s="32" t="s">
        <v>337</v>
      </c>
      <c r="J29" s="32"/>
      <c r="K29" s="30" t="s">
        <v>388</v>
      </c>
      <c r="L29" s="30" t="s">
        <v>389</v>
      </c>
      <c r="M29" s="55">
        <v>112.5</v>
      </c>
      <c r="N29" s="55">
        <v>29.4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21.6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393</v>
      </c>
      <c r="AS29" s="32" t="s">
        <v>333</v>
      </c>
      <c r="AT29" s="32"/>
      <c r="AU29" s="32"/>
      <c r="AV29" s="32"/>
      <c r="AW29" s="32"/>
      <c r="AX29" s="32" t="s">
        <v>390</v>
      </c>
      <c r="AY29" s="30"/>
      <c r="AZ29" s="32">
        <v>0</v>
      </c>
      <c r="BA29" s="32">
        <v>0</v>
      </c>
      <c r="BB29" s="32">
        <v>0</v>
      </c>
      <c r="BC29" s="32">
        <v>15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/>
      <c r="BK29" s="32" t="s">
        <v>333</v>
      </c>
      <c r="BL29" s="32">
        <v>24</v>
      </c>
      <c r="BM29" s="32" t="s">
        <v>328</v>
      </c>
      <c r="BN29" s="32"/>
      <c r="BO29" s="30"/>
      <c r="BP29" s="56"/>
      <c r="BQ29" s="32"/>
      <c r="BR29" s="32" t="s">
        <v>328</v>
      </c>
      <c r="BS29" s="30"/>
    </row>
    <row r="30" spans="1:71" x14ac:dyDescent="0.15">
      <c r="A30" s="27">
        <v>76</v>
      </c>
      <c r="B30" s="31">
        <v>41554</v>
      </c>
      <c r="C30" s="29" t="s">
        <v>325</v>
      </c>
      <c r="D30" s="30" t="s">
        <v>401</v>
      </c>
      <c r="E30" s="30"/>
      <c r="F30" s="30" t="s">
        <v>402</v>
      </c>
      <c r="G30" s="31">
        <v>41457</v>
      </c>
      <c r="H30" s="32" t="s">
        <v>328</v>
      </c>
      <c r="I30" s="32" t="s">
        <v>329</v>
      </c>
      <c r="J30" s="32"/>
      <c r="K30" s="30" t="s">
        <v>392</v>
      </c>
      <c r="L30" s="30" t="s">
        <v>331</v>
      </c>
      <c r="M30" s="55">
        <v>134</v>
      </c>
      <c r="N30" s="30">
        <v>31</v>
      </c>
      <c r="O30" s="30"/>
      <c r="P30" s="30"/>
      <c r="Q30" s="30"/>
      <c r="R30" s="30"/>
      <c r="S30" s="30"/>
      <c r="T30" s="30"/>
      <c r="U30" s="30"/>
      <c r="V30" s="30"/>
      <c r="W30" s="30">
        <v>25</v>
      </c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403</v>
      </c>
      <c r="AS30" s="32" t="s">
        <v>333</v>
      </c>
      <c r="AT30" s="32"/>
      <c r="AU30" s="32"/>
      <c r="AV30" s="32"/>
      <c r="AW30" s="32"/>
      <c r="AX30" s="32" t="s">
        <v>334</v>
      </c>
      <c r="AY30" s="30"/>
      <c r="AZ30" s="32">
        <v>0</v>
      </c>
      <c r="BA30" s="32">
        <v>13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 t="s">
        <v>333</v>
      </c>
      <c r="BL30" s="32">
        <v>24</v>
      </c>
      <c r="BM30" s="32" t="s">
        <v>328</v>
      </c>
      <c r="BN30" s="32"/>
      <c r="BO30" s="56"/>
      <c r="BP30" s="56"/>
      <c r="BQ30" s="56"/>
      <c r="BR30" s="32" t="s">
        <v>328</v>
      </c>
      <c r="BS30" s="30"/>
    </row>
    <row r="31" spans="1:71" x14ac:dyDescent="0.15">
      <c r="A31" s="27">
        <v>200</v>
      </c>
      <c r="B31" s="31">
        <v>41554</v>
      </c>
      <c r="C31" s="29" t="s">
        <v>325</v>
      </c>
      <c r="D31" s="30" t="s">
        <v>335</v>
      </c>
      <c r="E31" s="30"/>
      <c r="F31" s="30" t="s">
        <v>402</v>
      </c>
      <c r="G31" s="31">
        <v>41455</v>
      </c>
      <c r="H31" s="32" t="s">
        <v>333</v>
      </c>
      <c r="I31" s="32" t="s">
        <v>337</v>
      </c>
      <c r="J31" s="32"/>
      <c r="K31" s="30" t="s">
        <v>338</v>
      </c>
      <c r="L31" s="30" t="s">
        <v>339</v>
      </c>
      <c r="M31" s="30">
        <v>159.12</v>
      </c>
      <c r="N31" s="30">
        <v>32.24</v>
      </c>
      <c r="O31" s="30"/>
      <c r="P31" s="30"/>
      <c r="Q31" s="30"/>
      <c r="R31" s="30"/>
      <c r="S31" s="30"/>
      <c r="T31" s="30"/>
      <c r="U31" s="30"/>
      <c r="V31" s="30"/>
      <c r="W31" s="30">
        <v>27.143999999999998</v>
      </c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404</v>
      </c>
      <c r="AS31" s="32" t="s">
        <v>333</v>
      </c>
      <c r="AT31" s="32"/>
      <c r="AU31" s="32"/>
      <c r="AV31" s="32"/>
      <c r="AW31" s="32"/>
      <c r="AX31" s="32" t="s">
        <v>333</v>
      </c>
      <c r="AY31" s="30"/>
      <c r="AZ31" s="32">
        <v>0</v>
      </c>
      <c r="BA31" s="32">
        <v>0</v>
      </c>
      <c r="BB31" s="32">
        <v>7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32" t="s">
        <v>333</v>
      </c>
      <c r="BL31" s="32"/>
      <c r="BM31" s="32" t="s">
        <v>328</v>
      </c>
      <c r="BN31" s="32"/>
      <c r="BO31" s="30"/>
      <c r="BP31" s="30"/>
      <c r="BQ31" s="32"/>
      <c r="BR31" s="32" t="s">
        <v>328</v>
      </c>
      <c r="BS31" s="30" t="s">
        <v>340</v>
      </c>
    </row>
    <row r="32" spans="1:71" x14ac:dyDescent="0.15">
      <c r="A32" s="27">
        <v>388</v>
      </c>
      <c r="B32" s="31">
        <v>41554</v>
      </c>
      <c r="C32" s="29" t="s">
        <v>325</v>
      </c>
      <c r="D32" s="30" t="s">
        <v>335</v>
      </c>
      <c r="E32" s="30"/>
      <c r="F32" s="30" t="s">
        <v>405</v>
      </c>
      <c r="G32" s="31">
        <v>41455</v>
      </c>
      <c r="H32" s="32" t="s">
        <v>342</v>
      </c>
      <c r="I32" s="32" t="s">
        <v>328</v>
      </c>
      <c r="J32" s="32"/>
      <c r="K32" s="30" t="s">
        <v>343</v>
      </c>
      <c r="L32" s="30" t="s">
        <v>344</v>
      </c>
      <c r="M32" s="30">
        <v>159.5</v>
      </c>
      <c r="N32" s="30">
        <v>30.65</v>
      </c>
      <c r="O32" s="30"/>
      <c r="P32" s="30"/>
      <c r="Q32" s="30"/>
      <c r="R32" s="30"/>
      <c r="S32" s="30"/>
      <c r="T32" s="30"/>
      <c r="U32" s="30"/>
      <c r="V32" s="30"/>
      <c r="W32" s="30">
        <v>25.45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406</v>
      </c>
      <c r="AS32" s="32" t="s">
        <v>328</v>
      </c>
      <c r="AT32" s="32"/>
      <c r="AU32" s="32"/>
      <c r="AV32" s="32" t="s">
        <v>345</v>
      </c>
      <c r="AW32" s="32">
        <v>12</v>
      </c>
      <c r="AX32" s="32" t="s">
        <v>346</v>
      </c>
      <c r="AY32" s="30"/>
      <c r="AZ32" s="32">
        <v>0</v>
      </c>
      <c r="BA32" s="32">
        <v>0</v>
      </c>
      <c r="BB32" s="32">
        <v>7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328</v>
      </c>
      <c r="BL32" s="32"/>
      <c r="BM32" s="32" t="s">
        <v>328</v>
      </c>
      <c r="BN32" s="32"/>
      <c r="BO32" s="30"/>
      <c r="BP32" s="30"/>
      <c r="BQ32" s="32"/>
      <c r="BR32" s="32" t="s">
        <v>328</v>
      </c>
      <c r="BS32" s="30"/>
    </row>
    <row r="33" spans="1:71" x14ac:dyDescent="0.15">
      <c r="A33" s="27">
        <v>558</v>
      </c>
      <c r="B33" s="31">
        <v>41554</v>
      </c>
      <c r="C33" s="29" t="s">
        <v>325</v>
      </c>
      <c r="D33" s="30" t="s">
        <v>335</v>
      </c>
      <c r="E33" s="30"/>
      <c r="F33" s="30" t="s">
        <v>407</v>
      </c>
      <c r="G33" s="31">
        <v>41485</v>
      </c>
      <c r="H33" s="32" t="s">
        <v>347</v>
      </c>
      <c r="I33" s="32" t="s">
        <v>328</v>
      </c>
      <c r="J33" s="32"/>
      <c r="K33" s="30" t="s">
        <v>348</v>
      </c>
      <c r="L33" s="30" t="s">
        <v>349</v>
      </c>
      <c r="M33" s="30">
        <v>125.9</v>
      </c>
      <c r="N33" s="30">
        <v>29.22</v>
      </c>
      <c r="O33" s="30"/>
      <c r="P33" s="30"/>
      <c r="Q33" s="30"/>
      <c r="R33" s="30"/>
      <c r="S33" s="30"/>
      <c r="T33" s="30"/>
      <c r="U33" s="30"/>
      <c r="V33" s="30"/>
      <c r="W33" s="30">
        <v>23.37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404</v>
      </c>
      <c r="AS33" s="32" t="s">
        <v>328</v>
      </c>
      <c r="AT33" s="32"/>
      <c r="AU33" s="32"/>
      <c r="AV33" s="32" t="s">
        <v>350</v>
      </c>
      <c r="AW33" s="32">
        <v>11</v>
      </c>
      <c r="AX33" s="32" t="s">
        <v>351</v>
      </c>
      <c r="AY33" s="30"/>
      <c r="AZ33" s="32">
        <v>0</v>
      </c>
      <c r="BA33" s="32">
        <v>10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24</v>
      </c>
      <c r="BK33" s="32" t="s">
        <v>342</v>
      </c>
      <c r="BL33" s="32"/>
      <c r="BM33" s="32" t="s">
        <v>328</v>
      </c>
      <c r="BN33" s="32"/>
      <c r="BO33" s="30"/>
      <c r="BP33" s="30"/>
      <c r="BQ33" s="32"/>
      <c r="BR33" s="32" t="s">
        <v>328</v>
      </c>
      <c r="BS33" s="30"/>
    </row>
    <row r="34" spans="1:71" x14ac:dyDescent="0.15">
      <c r="A34" s="27">
        <v>699</v>
      </c>
      <c r="B34" s="31">
        <v>41554</v>
      </c>
      <c r="C34" s="29" t="s">
        <v>325</v>
      </c>
      <c r="D34" s="30" t="s">
        <v>335</v>
      </c>
      <c r="E34" s="30"/>
      <c r="F34" s="30" t="s">
        <v>402</v>
      </c>
      <c r="G34" s="31">
        <v>41429</v>
      </c>
      <c r="H34" s="32" t="s">
        <v>347</v>
      </c>
      <c r="I34" s="32" t="s">
        <v>328</v>
      </c>
      <c r="J34" s="32"/>
      <c r="K34" s="30" t="s">
        <v>352</v>
      </c>
      <c r="L34" s="30" t="s">
        <v>353</v>
      </c>
      <c r="M34" s="30">
        <v>109</v>
      </c>
      <c r="N34" s="30">
        <v>31.71</v>
      </c>
      <c r="O34" s="30"/>
      <c r="P34" s="30"/>
      <c r="Q34" s="30"/>
      <c r="R34" s="30"/>
      <c r="S34" s="30"/>
      <c r="T34" s="30"/>
      <c r="U34" s="30"/>
      <c r="V34" s="30"/>
      <c r="W34" s="30">
        <v>22.43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408</v>
      </c>
      <c r="AS34" s="32" t="s">
        <v>328</v>
      </c>
      <c r="AT34" s="32"/>
      <c r="AU34" s="32"/>
      <c r="AV34" s="32" t="s">
        <v>350</v>
      </c>
      <c r="AW34" s="32">
        <v>8</v>
      </c>
      <c r="AX34" s="32" t="s">
        <v>328</v>
      </c>
      <c r="AY34" s="30"/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328</v>
      </c>
      <c r="BL34" s="32"/>
      <c r="BM34" s="32" t="s">
        <v>328</v>
      </c>
      <c r="BN34" s="32"/>
      <c r="BO34" s="56"/>
      <c r="BP34" s="56"/>
      <c r="BQ34" s="32"/>
      <c r="BR34" s="32" t="s">
        <v>328</v>
      </c>
      <c r="BS34" s="30"/>
    </row>
    <row r="35" spans="1:71" x14ac:dyDescent="0.15">
      <c r="A35" s="27">
        <v>1141</v>
      </c>
      <c r="B35" s="31">
        <v>41554</v>
      </c>
      <c r="C35" s="29" t="s">
        <v>325</v>
      </c>
      <c r="D35" s="30" t="s">
        <v>335</v>
      </c>
      <c r="E35" s="30"/>
      <c r="F35" s="30" t="s">
        <v>409</v>
      </c>
      <c r="G35" s="31">
        <v>41538</v>
      </c>
      <c r="H35" s="32" t="s">
        <v>410</v>
      </c>
      <c r="I35" s="32" t="s">
        <v>328</v>
      </c>
      <c r="J35" s="32">
        <v>6.43</v>
      </c>
      <c r="K35" s="30" t="s">
        <v>398</v>
      </c>
      <c r="L35" s="30" t="s">
        <v>355</v>
      </c>
      <c r="M35" s="30">
        <v>133.49</v>
      </c>
      <c r="N35" s="30">
        <v>29.62</v>
      </c>
      <c r="O35" s="30"/>
      <c r="P35" s="30"/>
      <c r="Q35" s="30"/>
      <c r="R35" s="30"/>
      <c r="S35" s="30"/>
      <c r="T35" s="30"/>
      <c r="U35" s="30"/>
      <c r="V35" s="30"/>
      <c r="W35" s="30">
        <v>25.48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 t="s">
        <v>404</v>
      </c>
      <c r="AS35" s="32" t="s">
        <v>333</v>
      </c>
      <c r="AT35" s="32"/>
      <c r="AU35" s="32"/>
      <c r="AV35" s="32" t="s">
        <v>350</v>
      </c>
      <c r="AW35" s="32">
        <v>7</v>
      </c>
      <c r="AX35" s="32" t="s">
        <v>334</v>
      </c>
      <c r="AY35" s="30"/>
      <c r="AZ35" s="32">
        <v>0</v>
      </c>
      <c r="BA35" s="32">
        <v>13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12</v>
      </c>
      <c r="BK35" s="32" t="s">
        <v>357</v>
      </c>
      <c r="BL35" s="32"/>
      <c r="BM35" s="32" t="s">
        <v>328</v>
      </c>
      <c r="BN35" s="32"/>
      <c r="BO35" s="30"/>
      <c r="BP35" s="30"/>
      <c r="BQ35" s="32"/>
      <c r="BR35" s="32" t="s">
        <v>328</v>
      </c>
      <c r="BS35" s="56" t="s">
        <v>358</v>
      </c>
    </row>
    <row r="36" spans="1:71" x14ac:dyDescent="0.15">
      <c r="A36" s="27">
        <v>1643</v>
      </c>
      <c r="B36" s="31">
        <v>41554</v>
      </c>
      <c r="C36" s="29" t="s">
        <v>325</v>
      </c>
      <c r="D36" s="30" t="s">
        <v>335</v>
      </c>
      <c r="E36" s="30"/>
      <c r="F36" s="30" t="s">
        <v>411</v>
      </c>
      <c r="G36" s="31">
        <v>41503</v>
      </c>
      <c r="H36" s="32" t="s">
        <v>328</v>
      </c>
      <c r="I36" s="32" t="s">
        <v>359</v>
      </c>
      <c r="J36" s="32"/>
      <c r="K36" s="30" t="s">
        <v>399</v>
      </c>
      <c r="L36" s="30" t="s">
        <v>361</v>
      </c>
      <c r="M36" s="30">
        <v>134</v>
      </c>
      <c r="N36" s="30">
        <v>26.97</v>
      </c>
      <c r="O36" s="30"/>
      <c r="P36" s="30"/>
      <c r="Q36" s="30"/>
      <c r="R36" s="30"/>
      <c r="S36" s="30"/>
      <c r="T36" s="30"/>
      <c r="U36" s="30"/>
      <c r="V36" s="30"/>
      <c r="W36" s="30">
        <v>21.75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 t="s">
        <v>412</v>
      </c>
      <c r="AS36" s="32" t="s">
        <v>333</v>
      </c>
      <c r="AT36" s="32"/>
      <c r="AU36" s="32"/>
      <c r="AV36" s="32"/>
      <c r="AW36" s="32"/>
      <c r="AX36" s="32" t="s">
        <v>334</v>
      </c>
      <c r="AY36" s="30"/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/>
      <c r="BK36" s="32" t="s">
        <v>328</v>
      </c>
      <c r="BL36" s="32">
        <v>24</v>
      </c>
      <c r="BM36" s="32" t="s">
        <v>362</v>
      </c>
      <c r="BN36" s="32"/>
      <c r="BO36" s="56"/>
      <c r="BP36" s="56"/>
      <c r="BQ36" s="32"/>
      <c r="BR36" s="32" t="s">
        <v>328</v>
      </c>
      <c r="BS36" s="30"/>
    </row>
    <row r="37" spans="1:71" x14ac:dyDescent="0.15">
      <c r="A37" s="27">
        <v>2516</v>
      </c>
      <c r="B37" s="31">
        <v>41554</v>
      </c>
      <c r="C37" s="29" t="s">
        <v>325</v>
      </c>
      <c r="D37" s="30" t="s">
        <v>363</v>
      </c>
      <c r="E37" s="30"/>
      <c r="F37" s="30" t="s">
        <v>411</v>
      </c>
      <c r="G37" s="31">
        <v>41531</v>
      </c>
      <c r="H37" s="32" t="s">
        <v>347</v>
      </c>
      <c r="I37" s="32" t="s">
        <v>328</v>
      </c>
      <c r="J37" s="32"/>
      <c r="K37" s="30" t="s">
        <v>364</v>
      </c>
      <c r="L37" s="30" t="s">
        <v>365</v>
      </c>
      <c r="M37" s="30">
        <v>135.49</v>
      </c>
      <c r="N37" s="30">
        <v>31.8</v>
      </c>
      <c r="O37" s="30"/>
      <c r="P37" s="30"/>
      <c r="Q37" s="30"/>
      <c r="R37" s="30"/>
      <c r="S37" s="30"/>
      <c r="T37" s="30"/>
      <c r="U37" s="30"/>
      <c r="V37" s="30"/>
      <c r="W37" s="30">
        <v>26.61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 t="s">
        <v>413</v>
      </c>
      <c r="AS37" s="32" t="s">
        <v>328</v>
      </c>
      <c r="AT37" s="32"/>
      <c r="AU37" s="32"/>
      <c r="AV37" s="32" t="s">
        <v>350</v>
      </c>
      <c r="AW37" s="32">
        <v>10.8</v>
      </c>
      <c r="AX37" s="32" t="s">
        <v>334</v>
      </c>
      <c r="AY37" s="30"/>
      <c r="AZ37" s="32">
        <v>0</v>
      </c>
      <c r="BA37" s="32">
        <v>0</v>
      </c>
      <c r="BB37" s="32">
        <v>13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/>
      <c r="BK37" s="32" t="s">
        <v>328</v>
      </c>
      <c r="BL37" s="32"/>
      <c r="BM37" s="32" t="s">
        <v>328</v>
      </c>
      <c r="BN37" s="32"/>
      <c r="BO37" s="56" t="s">
        <v>366</v>
      </c>
      <c r="BP37" s="56"/>
      <c r="BQ37" s="32"/>
      <c r="BR37" s="32" t="s">
        <v>328</v>
      </c>
      <c r="BS37" s="30" t="s">
        <v>367</v>
      </c>
    </row>
    <row r="38" spans="1:71" x14ac:dyDescent="0.15">
      <c r="A38" s="27">
        <v>2567</v>
      </c>
      <c r="B38" s="31">
        <v>41554</v>
      </c>
      <c r="C38" s="29" t="s">
        <v>325</v>
      </c>
      <c r="D38" s="30" t="s">
        <v>335</v>
      </c>
      <c r="E38" s="30"/>
      <c r="F38" s="30" t="s">
        <v>402</v>
      </c>
      <c r="G38" s="58">
        <v>41475</v>
      </c>
      <c r="H38" s="32" t="s">
        <v>347</v>
      </c>
      <c r="I38" s="32" t="s">
        <v>370</v>
      </c>
      <c r="J38" s="32"/>
      <c r="K38" s="30" t="s">
        <v>371</v>
      </c>
      <c r="L38" s="30" t="s">
        <v>372</v>
      </c>
      <c r="M38" s="55">
        <v>130</v>
      </c>
      <c r="N38" s="30">
        <v>26</v>
      </c>
      <c r="O38" s="30"/>
      <c r="P38" s="30"/>
      <c r="Q38" s="30"/>
      <c r="R38" s="30"/>
      <c r="S38" s="30"/>
      <c r="T38" s="30"/>
      <c r="U38" s="30"/>
      <c r="V38" s="30"/>
      <c r="W38" s="30">
        <v>22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 t="s">
        <v>403</v>
      </c>
      <c r="AS38" s="32" t="s">
        <v>333</v>
      </c>
      <c r="AT38" s="32"/>
      <c r="AU38" s="32"/>
      <c r="AV38" s="32" t="s">
        <v>350</v>
      </c>
      <c r="AW38" s="32">
        <v>11</v>
      </c>
      <c r="AX38" s="32" t="s">
        <v>351</v>
      </c>
      <c r="AY38" s="30"/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/>
      <c r="BK38" s="32" t="s">
        <v>333</v>
      </c>
      <c r="BL38" s="32"/>
      <c r="BM38" s="32" t="s">
        <v>370</v>
      </c>
      <c r="BN38" s="32"/>
      <c r="BO38" s="56"/>
      <c r="BP38" s="56"/>
      <c r="BQ38" s="56"/>
      <c r="BR38" s="32" t="s">
        <v>370</v>
      </c>
      <c r="BS38" s="30" t="s">
        <v>373</v>
      </c>
    </row>
    <row r="39" spans="1:71" x14ac:dyDescent="0.15">
      <c r="A39" s="27">
        <v>2544</v>
      </c>
      <c r="B39" s="31">
        <v>41554</v>
      </c>
      <c r="C39" s="29" t="s">
        <v>325</v>
      </c>
      <c r="D39" s="30" t="s">
        <v>335</v>
      </c>
      <c r="E39" s="30"/>
      <c r="F39" s="30" t="s">
        <v>402</v>
      </c>
      <c r="G39" s="31">
        <v>41455</v>
      </c>
      <c r="H39" s="32" t="s">
        <v>357</v>
      </c>
      <c r="I39" s="32" t="s">
        <v>370</v>
      </c>
      <c r="J39" s="32"/>
      <c r="K39" s="30" t="s">
        <v>375</v>
      </c>
      <c r="L39" s="30" t="s">
        <v>376</v>
      </c>
      <c r="M39" s="55">
        <v>136.29</v>
      </c>
      <c r="N39" s="30">
        <v>29.2</v>
      </c>
      <c r="O39" s="30"/>
      <c r="P39" s="30"/>
      <c r="Q39" s="30"/>
      <c r="R39" s="30"/>
      <c r="S39" s="30"/>
      <c r="T39" s="30"/>
      <c r="U39" s="30"/>
      <c r="V39" s="30"/>
      <c r="W39" s="30">
        <v>23.7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 t="s">
        <v>403</v>
      </c>
      <c r="AS39" s="32" t="s">
        <v>333</v>
      </c>
      <c r="AT39" s="32"/>
      <c r="AU39" s="32"/>
      <c r="AV39" s="32" t="s">
        <v>350</v>
      </c>
      <c r="AW39" s="32">
        <v>6</v>
      </c>
      <c r="AX39" s="32" t="s">
        <v>351</v>
      </c>
      <c r="AY39" s="30"/>
      <c r="AZ39" s="32">
        <v>0</v>
      </c>
      <c r="BA39" s="32">
        <v>0</v>
      </c>
      <c r="BB39" s="32">
        <v>10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/>
      <c r="BK39" s="32" t="s">
        <v>333</v>
      </c>
      <c r="BL39" s="32"/>
      <c r="BM39" s="32" t="s">
        <v>370</v>
      </c>
      <c r="BN39" s="32"/>
      <c r="BO39" s="56"/>
      <c r="BP39" s="56"/>
      <c r="BQ39" s="56"/>
      <c r="BR39" s="32" t="s">
        <v>370</v>
      </c>
      <c r="BS39" s="30"/>
    </row>
    <row r="40" spans="1:71" x14ac:dyDescent="0.15">
      <c r="A40" s="27">
        <v>2347</v>
      </c>
      <c r="B40" s="31">
        <v>41554</v>
      </c>
      <c r="C40" s="29" t="s">
        <v>325</v>
      </c>
      <c r="D40" s="30" t="s">
        <v>368</v>
      </c>
      <c r="E40" s="30"/>
      <c r="F40" s="30" t="s">
        <v>402</v>
      </c>
      <c r="G40" s="58">
        <v>41515</v>
      </c>
      <c r="H40" s="32" t="s">
        <v>347</v>
      </c>
      <c r="I40" s="32" t="s">
        <v>328</v>
      </c>
      <c r="J40" s="32"/>
      <c r="K40" s="30" t="s">
        <v>377</v>
      </c>
      <c r="L40" s="30" t="s">
        <v>378</v>
      </c>
      <c r="M40" s="30">
        <v>128.30000000000001</v>
      </c>
      <c r="N40" s="30">
        <v>29.66</v>
      </c>
      <c r="O40" s="30"/>
      <c r="P40" s="30"/>
      <c r="Q40" s="30"/>
      <c r="R40" s="30"/>
      <c r="S40" s="30"/>
      <c r="T40" s="30"/>
      <c r="U40" s="30"/>
      <c r="V40" s="30"/>
      <c r="W40" s="30">
        <v>23.17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 t="s">
        <v>408</v>
      </c>
      <c r="AS40" s="32" t="s">
        <v>328</v>
      </c>
      <c r="AT40" s="32"/>
      <c r="AU40" s="32"/>
      <c r="AV40" s="32" t="s">
        <v>350</v>
      </c>
      <c r="AW40" s="32">
        <v>11.3</v>
      </c>
      <c r="AX40" s="32" t="s">
        <v>379</v>
      </c>
      <c r="AY40" s="30"/>
      <c r="AZ40" s="32">
        <v>0</v>
      </c>
      <c r="BA40" s="32">
        <v>10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/>
      <c r="BK40" s="32" t="s">
        <v>328</v>
      </c>
      <c r="BL40" s="32">
        <v>12</v>
      </c>
      <c r="BM40" s="32" t="s">
        <v>379</v>
      </c>
      <c r="BN40" s="32"/>
      <c r="BO40" s="56" t="s">
        <v>400</v>
      </c>
      <c r="BP40" s="56" t="s">
        <v>381</v>
      </c>
      <c r="BQ40" s="32">
        <v>50</v>
      </c>
      <c r="BR40" s="32" t="s">
        <v>328</v>
      </c>
      <c r="BS40" s="30"/>
    </row>
    <row r="41" spans="1:71" x14ac:dyDescent="0.15">
      <c r="A41" s="27">
        <v>2833</v>
      </c>
      <c r="B41" s="31">
        <v>41554</v>
      </c>
      <c r="C41" s="29" t="s">
        <v>325</v>
      </c>
      <c r="D41" s="30" t="s">
        <v>363</v>
      </c>
      <c r="E41" s="30"/>
      <c r="F41" s="30" t="s">
        <v>414</v>
      </c>
      <c r="G41" s="31">
        <v>41499</v>
      </c>
      <c r="H41" s="32" t="s">
        <v>333</v>
      </c>
      <c r="I41" s="32" t="s">
        <v>337</v>
      </c>
      <c r="J41" s="32"/>
      <c r="K41" s="30" t="s">
        <v>382</v>
      </c>
      <c r="L41" s="30" t="s">
        <v>383</v>
      </c>
      <c r="M41" s="30">
        <v>129</v>
      </c>
      <c r="N41" s="30">
        <v>31</v>
      </c>
      <c r="O41" s="30"/>
      <c r="P41" s="30"/>
      <c r="Q41" s="30"/>
      <c r="R41" s="30"/>
      <c r="S41" s="30"/>
      <c r="T41" s="30"/>
      <c r="U41" s="30"/>
      <c r="V41" s="30"/>
      <c r="W41" s="30">
        <v>25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 t="s">
        <v>404</v>
      </c>
      <c r="AS41" s="32" t="s">
        <v>333</v>
      </c>
      <c r="AT41" s="32"/>
      <c r="AU41" s="32"/>
      <c r="AV41" s="32"/>
      <c r="AW41" s="32"/>
      <c r="AX41" s="32" t="s">
        <v>333</v>
      </c>
      <c r="AY41" s="30"/>
      <c r="AZ41" s="32">
        <v>0</v>
      </c>
      <c r="BA41" s="32">
        <v>0</v>
      </c>
      <c r="BB41" s="32">
        <v>0</v>
      </c>
      <c r="BC41" s="32">
        <v>20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/>
      <c r="BK41" s="32" t="s">
        <v>333</v>
      </c>
      <c r="BL41" s="32">
        <v>24</v>
      </c>
      <c r="BM41" s="32" t="s">
        <v>328</v>
      </c>
      <c r="BN41" s="32"/>
      <c r="BO41" s="30"/>
      <c r="BP41" s="30"/>
      <c r="BQ41" s="32"/>
      <c r="BR41" s="32" t="s">
        <v>328</v>
      </c>
      <c r="BS41" s="30"/>
    </row>
    <row r="42" spans="1:71" x14ac:dyDescent="0.15">
      <c r="A42" s="27">
        <v>2947</v>
      </c>
      <c r="B42" s="31">
        <v>41554</v>
      </c>
      <c r="C42" s="29" t="s">
        <v>325</v>
      </c>
      <c r="D42" s="30" t="s">
        <v>335</v>
      </c>
      <c r="E42" s="30"/>
      <c r="F42" s="30" t="s">
        <v>414</v>
      </c>
      <c r="G42" s="31">
        <v>41545</v>
      </c>
      <c r="H42" s="32" t="s">
        <v>384</v>
      </c>
      <c r="I42" s="32" t="s">
        <v>337</v>
      </c>
      <c r="J42" s="32"/>
      <c r="K42" s="30" t="s">
        <v>385</v>
      </c>
      <c r="L42" s="30" t="s">
        <v>386</v>
      </c>
      <c r="M42" s="55">
        <v>122.059</v>
      </c>
      <c r="N42" s="30">
        <v>24.9</v>
      </c>
      <c r="O42" s="30"/>
      <c r="P42" s="30"/>
      <c r="Q42" s="30"/>
      <c r="R42" s="30"/>
      <c r="S42" s="30"/>
      <c r="T42" s="30"/>
      <c r="U42" s="30"/>
      <c r="V42" s="30"/>
      <c r="W42" s="30">
        <v>19.870999999999999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 t="s">
        <v>404</v>
      </c>
      <c r="AS42" s="32" t="s">
        <v>333</v>
      </c>
      <c r="AT42" s="32"/>
      <c r="AU42" s="32"/>
      <c r="AV42" s="32"/>
      <c r="AW42" s="32"/>
      <c r="AX42" s="32" t="s">
        <v>351</v>
      </c>
      <c r="AY42" s="30"/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24</v>
      </c>
      <c r="BK42" s="32" t="s">
        <v>387</v>
      </c>
      <c r="BL42" s="32"/>
      <c r="BM42" s="32" t="s">
        <v>328</v>
      </c>
      <c r="BN42" s="32"/>
      <c r="BO42" s="56"/>
      <c r="BP42" s="56"/>
      <c r="BQ42" s="56"/>
      <c r="BR42" s="32" t="s">
        <v>328</v>
      </c>
      <c r="BS42" s="30"/>
    </row>
    <row r="43" spans="1:71" x14ac:dyDescent="0.15">
      <c r="A43" s="27">
        <v>3023</v>
      </c>
      <c r="B43" s="31">
        <v>41554</v>
      </c>
      <c r="C43" s="29" t="s">
        <v>325</v>
      </c>
      <c r="D43" s="30" t="s">
        <v>401</v>
      </c>
      <c r="E43" s="30"/>
      <c r="F43" s="30" t="s">
        <v>414</v>
      </c>
      <c r="G43" s="31">
        <v>41536</v>
      </c>
      <c r="H43" s="32" t="s">
        <v>384</v>
      </c>
      <c r="I43" s="32" t="s">
        <v>337</v>
      </c>
      <c r="J43" s="32"/>
      <c r="K43" s="30" t="s">
        <v>388</v>
      </c>
      <c r="L43" s="30" t="s">
        <v>389</v>
      </c>
      <c r="M43" s="55">
        <v>143.5</v>
      </c>
      <c r="N43" s="30">
        <v>32.799999999999997</v>
      </c>
      <c r="O43" s="30"/>
      <c r="P43" s="30"/>
      <c r="Q43" s="30"/>
      <c r="R43" s="30"/>
      <c r="S43" s="30"/>
      <c r="T43" s="30"/>
      <c r="U43" s="30"/>
      <c r="V43" s="30"/>
      <c r="W43" s="30">
        <v>26.3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 t="s">
        <v>413</v>
      </c>
      <c r="AS43" s="32" t="s">
        <v>333</v>
      </c>
      <c r="AT43" s="32"/>
      <c r="AU43" s="32"/>
      <c r="AV43" s="32"/>
      <c r="AW43" s="32"/>
      <c r="AX43" s="32" t="s">
        <v>390</v>
      </c>
      <c r="AY43" s="30"/>
      <c r="AZ43" s="32">
        <v>0</v>
      </c>
      <c r="BA43" s="32">
        <v>0</v>
      </c>
      <c r="BB43" s="32">
        <v>0</v>
      </c>
      <c r="BC43" s="32">
        <v>15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/>
      <c r="BK43" s="32" t="s">
        <v>333</v>
      </c>
      <c r="BL43" s="32">
        <v>24</v>
      </c>
      <c r="BM43" s="32" t="s">
        <v>328</v>
      </c>
      <c r="BN43" s="32"/>
      <c r="BO43" s="30"/>
      <c r="BP43" s="56"/>
      <c r="BQ43" s="32"/>
      <c r="BR43" s="32" t="s">
        <v>328</v>
      </c>
      <c r="BS43" s="30"/>
    </row>
  </sheetData>
  <sheetProtection algorithmName="SHA-512" hashValue="UqsbUj/j8qs3TXMhaU8pusQ9B3OkHapvhmINp9SnVShvWnYW+L4SiKJu7RB7g3sw2U51RA+9+VZeHbfKNf9L3g==" saltValue="llLiG3+BJZZn4PavAY4whg==" spinCount="100000" sheet="1" objects="1" scenarios="1"/>
  <pageMargins left="0.75" right="0.75" top="1" bottom="1" header="0.5" footer="0.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9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1" x14ac:dyDescent="0.15">
      <c r="A2" s="27">
        <v>645</v>
      </c>
      <c r="B2" s="31">
        <v>41554</v>
      </c>
      <c r="C2" s="29" t="s">
        <v>325</v>
      </c>
      <c r="D2" s="30" t="s">
        <v>415</v>
      </c>
      <c r="E2" s="30"/>
      <c r="F2" s="30" t="s">
        <v>336</v>
      </c>
      <c r="G2" s="31">
        <v>41455</v>
      </c>
      <c r="H2" s="32" t="s">
        <v>342</v>
      </c>
      <c r="I2" s="32" t="s">
        <v>328</v>
      </c>
      <c r="J2" s="32"/>
      <c r="K2" s="30" t="s">
        <v>416</v>
      </c>
      <c r="L2" s="30" t="s">
        <v>417</v>
      </c>
      <c r="M2" s="30">
        <v>120.499</v>
      </c>
      <c r="N2" s="30">
        <v>27.72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332</v>
      </c>
      <c r="AS2" s="32" t="s">
        <v>333</v>
      </c>
      <c r="AT2" s="32"/>
      <c r="AU2" s="32"/>
      <c r="AV2" s="32" t="s">
        <v>418</v>
      </c>
      <c r="AW2" s="32">
        <v>10.102</v>
      </c>
      <c r="AX2" s="32" t="s">
        <v>351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333</v>
      </c>
      <c r="BL2" s="32"/>
      <c r="BM2" s="32" t="s">
        <v>328</v>
      </c>
      <c r="BN2" s="32"/>
      <c r="BO2" s="30"/>
      <c r="BP2" s="30"/>
      <c r="BQ2" s="32"/>
      <c r="BR2" s="32" t="s">
        <v>328</v>
      </c>
      <c r="BS2" s="30"/>
    </row>
    <row r="3" spans="1:71" x14ac:dyDescent="0.15">
      <c r="A3" s="27">
        <v>643</v>
      </c>
      <c r="B3" s="31">
        <v>41554</v>
      </c>
      <c r="C3" s="29" t="s">
        <v>325</v>
      </c>
      <c r="D3" s="30" t="s">
        <v>415</v>
      </c>
      <c r="E3" s="30"/>
      <c r="F3" s="30" t="s">
        <v>394</v>
      </c>
      <c r="G3" s="31">
        <v>41455</v>
      </c>
      <c r="H3" s="32" t="s">
        <v>419</v>
      </c>
      <c r="I3" s="32" t="s">
        <v>328</v>
      </c>
      <c r="J3" s="32"/>
      <c r="K3" s="30" t="s">
        <v>416</v>
      </c>
      <c r="L3" s="30" t="s">
        <v>417</v>
      </c>
      <c r="M3" s="30">
        <v>120.499</v>
      </c>
      <c r="N3" s="30">
        <v>27.72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15.773999999999999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393</v>
      </c>
      <c r="AS3" s="32" t="s">
        <v>333</v>
      </c>
      <c r="AT3" s="32"/>
      <c r="AU3" s="32"/>
      <c r="AV3" s="32" t="s">
        <v>418</v>
      </c>
      <c r="AW3" s="32">
        <v>10.102</v>
      </c>
      <c r="AX3" s="32" t="s">
        <v>351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333</v>
      </c>
      <c r="BL3" s="32"/>
      <c r="BM3" s="32" t="s">
        <v>328</v>
      </c>
      <c r="BN3" s="32"/>
      <c r="BO3" s="56"/>
      <c r="BP3" s="56"/>
      <c r="BQ3" s="32"/>
      <c r="BR3" s="32" t="s">
        <v>328</v>
      </c>
      <c r="BS3" s="30"/>
    </row>
    <row r="4" spans="1:71" x14ac:dyDescent="0.15">
      <c r="A4" s="27">
        <v>649</v>
      </c>
      <c r="B4" s="31">
        <v>41554</v>
      </c>
      <c r="C4" s="29" t="s">
        <v>325</v>
      </c>
      <c r="D4" s="30" t="s">
        <v>415</v>
      </c>
      <c r="E4" s="30"/>
      <c r="F4" s="30" t="s">
        <v>420</v>
      </c>
      <c r="G4" s="31">
        <v>41455</v>
      </c>
      <c r="H4" s="32" t="s">
        <v>347</v>
      </c>
      <c r="I4" s="32" t="s">
        <v>328</v>
      </c>
      <c r="J4" s="32"/>
      <c r="K4" s="30" t="s">
        <v>416</v>
      </c>
      <c r="L4" s="30" t="s">
        <v>417</v>
      </c>
      <c r="M4" s="30">
        <v>120.499</v>
      </c>
      <c r="N4" s="30">
        <v>57.195</v>
      </c>
      <c r="O4" s="30"/>
      <c r="P4" s="30"/>
      <c r="Q4" s="30"/>
      <c r="R4" s="30"/>
      <c r="S4" s="30"/>
      <c r="T4" s="30"/>
      <c r="U4" s="30"/>
      <c r="V4" s="30"/>
      <c r="W4" s="30">
        <v>23.867999999999999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421</v>
      </c>
      <c r="AS4" s="32" t="s">
        <v>347</v>
      </c>
      <c r="AT4" s="32" t="s">
        <v>422</v>
      </c>
      <c r="AU4" s="32">
        <v>3</v>
      </c>
      <c r="AV4" s="32" t="s">
        <v>418</v>
      </c>
      <c r="AW4" s="32">
        <v>10.102</v>
      </c>
      <c r="AX4" s="32" t="s">
        <v>351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328</v>
      </c>
      <c r="BL4" s="32"/>
      <c r="BM4" s="32" t="s">
        <v>328</v>
      </c>
      <c r="BN4" s="32"/>
      <c r="BO4" s="30"/>
      <c r="BP4" s="30"/>
      <c r="BQ4" s="32"/>
      <c r="BR4" s="32" t="s">
        <v>328</v>
      </c>
      <c r="BS4" s="30"/>
    </row>
  </sheetData>
  <sheetProtection algorithmName="SHA-512" hashValue="1fGI+dKimcOJJ4VDGHjCWjyg8aZPgqNFK5Xo/HK+I7/GE/TueXw+Bre3S0fDLV7XUDFfs6A70S+jTdJedogvmg==" saltValue="7/TX75kn5H0dit6m0wLBLg==" spinCount="100000" sheet="1" objects="1" scenarios="1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0"/>
  <dimension ref="A1:BS34"/>
  <sheetViews>
    <sheetView topLeftCell="BO1" zoomScale="120" zoomScaleNormal="120" zoomScalePageLayoutView="120" workbookViewId="0">
      <selection activeCell="BT1" sqref="BT1:BU35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71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2" t="s">
        <v>241</v>
      </c>
      <c r="AE1" s="12" t="s">
        <v>217</v>
      </c>
      <c r="AF1" s="13" t="s">
        <v>163</v>
      </c>
      <c r="AG1" s="14" t="s">
        <v>164</v>
      </c>
      <c r="AH1" s="14" t="s">
        <v>165</v>
      </c>
      <c r="AI1" s="15" t="s">
        <v>245</v>
      </c>
      <c r="AJ1" s="15" t="s">
        <v>246</v>
      </c>
      <c r="AK1" s="15" t="s">
        <v>200</v>
      </c>
      <c r="AL1" s="15" t="s">
        <v>201</v>
      </c>
      <c r="AM1" s="15" t="s">
        <v>202</v>
      </c>
      <c r="AN1" s="15"/>
      <c r="AO1" s="16" t="s">
        <v>203</v>
      </c>
      <c r="AP1" s="16" t="s">
        <v>135</v>
      </c>
      <c r="AQ1" s="16" t="s">
        <v>268</v>
      </c>
      <c r="AR1" s="17" t="s">
        <v>226</v>
      </c>
      <c r="AS1" s="18" t="s">
        <v>247</v>
      </c>
      <c r="AT1" s="18" t="s">
        <v>130</v>
      </c>
      <c r="AU1" s="19" t="s">
        <v>227</v>
      </c>
      <c r="AV1" s="20" t="s">
        <v>131</v>
      </c>
      <c r="AW1" s="21" t="s">
        <v>222</v>
      </c>
      <c r="AX1" s="22" t="s">
        <v>223</v>
      </c>
      <c r="AY1" s="23" t="s">
        <v>224</v>
      </c>
      <c r="AZ1" s="24" t="s">
        <v>285</v>
      </c>
      <c r="BA1" s="25" t="s">
        <v>228</v>
      </c>
      <c r="BB1" s="24" t="s">
        <v>229</v>
      </c>
      <c r="BC1" s="25" t="s">
        <v>230</v>
      </c>
      <c r="BD1" s="24" t="s">
        <v>231</v>
      </c>
      <c r="BE1" s="25" t="s">
        <v>232</v>
      </c>
      <c r="BF1" s="24" t="s">
        <v>233</v>
      </c>
      <c r="BG1" s="26" t="s">
        <v>242</v>
      </c>
      <c r="BH1" s="24" t="s">
        <v>243</v>
      </c>
      <c r="BI1" s="26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5" t="s">
        <v>238</v>
      </c>
      <c r="BP1" s="5" t="s">
        <v>155</v>
      </c>
      <c r="BQ1" s="7" t="s">
        <v>156</v>
      </c>
      <c r="BR1" s="7" t="s">
        <v>139</v>
      </c>
      <c r="BS1" s="5" t="s">
        <v>140</v>
      </c>
    </row>
    <row r="2" spans="1:71" x14ac:dyDescent="0.15">
      <c r="A2" s="27">
        <v>75</v>
      </c>
      <c r="B2" s="31">
        <v>41376</v>
      </c>
      <c r="C2" s="29" t="s">
        <v>166</v>
      </c>
      <c r="D2" s="30" t="s">
        <v>167</v>
      </c>
      <c r="E2" s="30"/>
      <c r="F2" s="30" t="s">
        <v>168</v>
      </c>
      <c r="G2" s="31">
        <v>41152</v>
      </c>
      <c r="H2" s="32" t="s">
        <v>169</v>
      </c>
      <c r="I2" s="32" t="s">
        <v>170</v>
      </c>
      <c r="J2" s="32"/>
      <c r="K2" s="30" t="s">
        <v>171</v>
      </c>
      <c r="L2" s="30" t="s">
        <v>172</v>
      </c>
      <c r="M2" s="55">
        <v>136.81</v>
      </c>
      <c r="N2" s="55">
        <v>25.96</v>
      </c>
      <c r="O2" s="30"/>
      <c r="P2" s="30"/>
      <c r="R2" s="30"/>
      <c r="S2" s="30"/>
      <c r="T2" s="30"/>
      <c r="U2" s="30"/>
      <c r="V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169</v>
      </c>
      <c r="AT2" s="32"/>
      <c r="AU2" s="32"/>
      <c r="AV2" s="32"/>
      <c r="AW2" s="32"/>
      <c r="AX2" s="32" t="s">
        <v>174</v>
      </c>
      <c r="AY2" s="30"/>
      <c r="AZ2" s="32">
        <v>0</v>
      </c>
      <c r="BA2" s="32">
        <v>13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169</v>
      </c>
      <c r="BL2" s="32">
        <v>24</v>
      </c>
      <c r="BM2" s="32" t="s">
        <v>175</v>
      </c>
      <c r="BN2" s="32"/>
      <c r="BO2" s="56"/>
      <c r="BP2" s="56"/>
      <c r="BQ2" s="56"/>
      <c r="BR2" s="32" t="s">
        <v>175</v>
      </c>
      <c r="BS2" s="30"/>
    </row>
    <row r="3" spans="1:71" x14ac:dyDescent="0.15">
      <c r="A3" s="27">
        <v>199</v>
      </c>
      <c r="B3" s="31">
        <v>41373</v>
      </c>
      <c r="C3" s="29" t="s">
        <v>166</v>
      </c>
      <c r="D3" s="30" t="s">
        <v>177</v>
      </c>
      <c r="E3" s="30"/>
      <c r="F3" s="30" t="s">
        <v>168</v>
      </c>
      <c r="G3" s="31">
        <v>41090</v>
      </c>
      <c r="H3" s="32" t="s">
        <v>169</v>
      </c>
      <c r="I3" s="32" t="s">
        <v>178</v>
      </c>
      <c r="J3" s="32"/>
      <c r="K3" s="30" t="s">
        <v>179</v>
      </c>
      <c r="L3" s="30" t="s">
        <v>180</v>
      </c>
      <c r="M3" s="30">
        <v>150</v>
      </c>
      <c r="N3" s="30">
        <v>25.3</v>
      </c>
      <c r="O3" s="30"/>
      <c r="P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173</v>
      </c>
      <c r="AS3" s="32" t="s">
        <v>169</v>
      </c>
      <c r="AT3" s="32"/>
      <c r="AU3" s="32"/>
      <c r="AV3" s="32"/>
      <c r="AW3" s="32"/>
      <c r="AX3" s="32" t="s">
        <v>169</v>
      </c>
      <c r="AY3" s="30"/>
      <c r="AZ3" s="32">
        <v>0</v>
      </c>
      <c r="BA3" s="32">
        <v>0</v>
      </c>
      <c r="BB3" s="32">
        <v>7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169</v>
      </c>
      <c r="BL3" s="32"/>
      <c r="BM3" s="32" t="s">
        <v>175</v>
      </c>
      <c r="BN3" s="32"/>
      <c r="BO3" s="30"/>
      <c r="BP3" s="30"/>
      <c r="BQ3" s="32"/>
      <c r="BR3" s="32" t="s">
        <v>175</v>
      </c>
      <c r="BS3" s="30" t="s">
        <v>181</v>
      </c>
    </row>
    <row r="4" spans="1:71" x14ac:dyDescent="0.15">
      <c r="A4" s="27">
        <v>387</v>
      </c>
      <c r="B4" s="31">
        <v>41373</v>
      </c>
      <c r="C4" s="29" t="s">
        <v>166</v>
      </c>
      <c r="D4" s="30" t="s">
        <v>167</v>
      </c>
      <c r="E4" s="30"/>
      <c r="F4" s="30" t="s">
        <v>182</v>
      </c>
      <c r="G4" s="31">
        <v>41121</v>
      </c>
      <c r="H4" s="32" t="s">
        <v>183</v>
      </c>
      <c r="I4" s="32" t="s">
        <v>169</v>
      </c>
      <c r="J4" s="32"/>
      <c r="K4" s="30" t="s">
        <v>184</v>
      </c>
      <c r="L4" s="30" t="s">
        <v>185</v>
      </c>
      <c r="M4" s="30">
        <v>154.97</v>
      </c>
      <c r="N4" s="30">
        <v>25.67</v>
      </c>
      <c r="O4" s="30"/>
      <c r="P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173</v>
      </c>
      <c r="AS4" s="32" t="s">
        <v>186</v>
      </c>
      <c r="AT4" s="32"/>
      <c r="AU4" s="32"/>
      <c r="AV4" s="32" t="s">
        <v>187</v>
      </c>
      <c r="AW4" s="32">
        <v>8</v>
      </c>
      <c r="AX4" s="32" t="s">
        <v>188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186</v>
      </c>
      <c r="BL4" s="32"/>
      <c r="BM4" s="32" t="s">
        <v>186</v>
      </c>
      <c r="BN4" s="32"/>
      <c r="BO4" s="30"/>
      <c r="BP4" s="30"/>
      <c r="BQ4" s="32"/>
      <c r="BR4" s="32" t="s">
        <v>186</v>
      </c>
      <c r="BS4" s="30"/>
    </row>
    <row r="5" spans="1:71" x14ac:dyDescent="0.15">
      <c r="A5" s="27">
        <v>557</v>
      </c>
      <c r="B5" s="31">
        <v>41373</v>
      </c>
      <c r="C5" s="29" t="s">
        <v>166</v>
      </c>
      <c r="D5" s="30" t="s">
        <v>167</v>
      </c>
      <c r="E5" s="30"/>
      <c r="F5" s="30" t="s">
        <v>168</v>
      </c>
      <c r="G5" s="31">
        <v>41341</v>
      </c>
      <c r="H5" s="32" t="s">
        <v>189</v>
      </c>
      <c r="I5" s="32" t="s">
        <v>169</v>
      </c>
      <c r="J5" s="32"/>
      <c r="K5" s="30" t="s">
        <v>190</v>
      </c>
      <c r="L5" s="30" t="s">
        <v>191</v>
      </c>
      <c r="M5" s="30">
        <v>141</v>
      </c>
      <c r="N5" s="30">
        <v>24.3</v>
      </c>
      <c r="O5" s="30"/>
      <c r="P5" s="30"/>
      <c r="Q5" s="30"/>
      <c r="R5" s="30"/>
      <c r="S5" s="30"/>
      <c r="T5" s="30"/>
      <c r="U5" s="30"/>
      <c r="V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173</v>
      </c>
      <c r="AS5" s="32" t="s">
        <v>169</v>
      </c>
      <c r="AT5" s="32"/>
      <c r="AU5" s="32"/>
      <c r="AV5" s="32" t="s">
        <v>192</v>
      </c>
      <c r="AW5" s="32">
        <v>6</v>
      </c>
      <c r="AX5" s="32" t="s">
        <v>193</v>
      </c>
      <c r="AY5" s="30"/>
      <c r="AZ5" s="32">
        <v>0</v>
      </c>
      <c r="BA5" s="32">
        <v>10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90</v>
      </c>
      <c r="BL5" s="32"/>
      <c r="BM5" s="32" t="s">
        <v>175</v>
      </c>
      <c r="BN5" s="32"/>
      <c r="BO5" s="30"/>
      <c r="BP5" s="30"/>
      <c r="BQ5" s="32"/>
      <c r="BR5" s="32" t="s">
        <v>175</v>
      </c>
      <c r="BS5" s="30"/>
    </row>
    <row r="6" spans="1:71" x14ac:dyDescent="0.15">
      <c r="A6" s="27">
        <v>698</v>
      </c>
      <c r="B6" s="31">
        <v>41375</v>
      </c>
      <c r="C6" s="29" t="s">
        <v>166</v>
      </c>
      <c r="D6" s="30" t="s">
        <v>167</v>
      </c>
      <c r="E6" s="30"/>
      <c r="F6" s="30" t="s">
        <v>91</v>
      </c>
      <c r="G6" s="31">
        <v>41152</v>
      </c>
      <c r="H6" s="32" t="s">
        <v>183</v>
      </c>
      <c r="I6" s="32" t="s">
        <v>169</v>
      </c>
      <c r="J6" s="32"/>
      <c r="K6" s="30" t="s">
        <v>92</v>
      </c>
      <c r="L6" s="30" t="s">
        <v>93</v>
      </c>
      <c r="M6" s="30">
        <v>116</v>
      </c>
      <c r="N6" s="30">
        <v>24.85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173</v>
      </c>
      <c r="AS6" s="32" t="s">
        <v>169</v>
      </c>
      <c r="AT6" s="32"/>
      <c r="AU6" s="32"/>
      <c r="AV6" s="32" t="s">
        <v>94</v>
      </c>
      <c r="AW6" s="32">
        <v>8</v>
      </c>
      <c r="AX6" s="32" t="s">
        <v>169</v>
      </c>
      <c r="AY6" s="30"/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/>
      <c r="BK6" s="32" t="s">
        <v>169</v>
      </c>
      <c r="BL6" s="32"/>
      <c r="BM6" s="32" t="s">
        <v>175</v>
      </c>
      <c r="BN6" s="32"/>
      <c r="BO6" s="56"/>
      <c r="BP6" s="56"/>
      <c r="BQ6" s="32"/>
      <c r="BR6" s="32" t="s">
        <v>175</v>
      </c>
      <c r="BS6" s="30"/>
    </row>
    <row r="7" spans="1:71" x14ac:dyDescent="0.15">
      <c r="A7" s="27">
        <v>1140</v>
      </c>
      <c r="B7" s="31">
        <v>41374</v>
      </c>
      <c r="C7" s="29" t="s">
        <v>166</v>
      </c>
      <c r="D7" s="30" t="s">
        <v>167</v>
      </c>
      <c r="E7" s="30"/>
      <c r="F7" s="30" t="s">
        <v>95</v>
      </c>
      <c r="G7" s="31">
        <v>41198</v>
      </c>
      <c r="H7" s="32" t="s">
        <v>183</v>
      </c>
      <c r="I7" s="32" t="s">
        <v>169</v>
      </c>
      <c r="J7" s="32">
        <v>6.26</v>
      </c>
      <c r="K7" s="30" t="s">
        <v>96</v>
      </c>
      <c r="L7" s="30" t="s">
        <v>97</v>
      </c>
      <c r="M7" s="30">
        <v>140.69999999999999</v>
      </c>
      <c r="N7" s="30">
        <v>25.88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173</v>
      </c>
      <c r="AS7" s="32" t="s">
        <v>169</v>
      </c>
      <c r="AT7" s="32"/>
      <c r="AU7" s="32"/>
      <c r="AV7" s="32" t="s">
        <v>98</v>
      </c>
      <c r="AW7" s="32">
        <v>6</v>
      </c>
      <c r="AX7" s="32" t="s">
        <v>174</v>
      </c>
      <c r="AY7" s="30"/>
      <c r="AZ7" s="32">
        <v>0</v>
      </c>
      <c r="BA7" s="32">
        <v>13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12</v>
      </c>
      <c r="BK7" s="32" t="s">
        <v>183</v>
      </c>
      <c r="BL7" s="32"/>
      <c r="BM7" s="32" t="s">
        <v>175</v>
      </c>
      <c r="BN7" s="32"/>
      <c r="BO7" s="30"/>
      <c r="BP7" s="30"/>
      <c r="BQ7" s="32"/>
      <c r="BR7" s="32" t="s">
        <v>175</v>
      </c>
      <c r="BS7" s="56" t="s">
        <v>99</v>
      </c>
    </row>
    <row r="8" spans="1:71" x14ac:dyDescent="0.15">
      <c r="A8" s="27">
        <v>1642</v>
      </c>
      <c r="B8" s="31">
        <v>41376</v>
      </c>
      <c r="C8" s="29" t="s">
        <v>166</v>
      </c>
      <c r="D8" s="30" t="s">
        <v>167</v>
      </c>
      <c r="E8" s="30"/>
      <c r="F8" s="30" t="s">
        <v>91</v>
      </c>
      <c r="G8" s="31">
        <v>41348</v>
      </c>
      <c r="H8" s="32" t="s">
        <v>169</v>
      </c>
      <c r="I8" s="32" t="s">
        <v>100</v>
      </c>
      <c r="J8" s="32"/>
      <c r="K8" s="30" t="s">
        <v>101</v>
      </c>
      <c r="L8" s="30" t="s">
        <v>102</v>
      </c>
      <c r="M8" s="30">
        <v>136.81</v>
      </c>
      <c r="N8" s="30">
        <v>23.36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173</v>
      </c>
      <c r="AS8" s="32" t="s">
        <v>169</v>
      </c>
      <c r="AT8" s="32"/>
      <c r="AU8" s="32"/>
      <c r="AV8" s="32"/>
      <c r="AW8" s="32"/>
      <c r="AX8" s="32" t="s">
        <v>174</v>
      </c>
      <c r="AY8" s="30"/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169</v>
      </c>
      <c r="BL8" s="32">
        <v>24</v>
      </c>
      <c r="BM8" s="32" t="s">
        <v>169</v>
      </c>
      <c r="BN8" s="32"/>
      <c r="BO8" s="56"/>
      <c r="BP8" s="56"/>
      <c r="BQ8" s="32"/>
      <c r="BR8" s="32" t="s">
        <v>175</v>
      </c>
      <c r="BS8" s="30"/>
    </row>
    <row r="9" spans="1:71" x14ac:dyDescent="0.15">
      <c r="A9" s="27">
        <v>2515</v>
      </c>
      <c r="B9" s="31">
        <v>41374</v>
      </c>
      <c r="C9" s="29" t="s">
        <v>166</v>
      </c>
      <c r="D9" s="30" t="s">
        <v>167</v>
      </c>
      <c r="E9" s="30"/>
      <c r="F9" s="30" t="s">
        <v>91</v>
      </c>
      <c r="G9" s="31">
        <v>41250</v>
      </c>
      <c r="H9" s="32" t="s">
        <v>183</v>
      </c>
      <c r="I9" s="32" t="s">
        <v>169</v>
      </c>
      <c r="J9" s="32"/>
      <c r="K9" s="30" t="s">
        <v>103</v>
      </c>
      <c r="L9" s="30" t="s">
        <v>104</v>
      </c>
      <c r="M9" s="30">
        <v>140.22999999999999</v>
      </c>
      <c r="N9" s="30">
        <v>26.92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173</v>
      </c>
      <c r="AS9" s="32" t="s">
        <v>169</v>
      </c>
      <c r="AT9" s="32"/>
      <c r="AU9" s="32"/>
      <c r="AV9" s="32" t="s">
        <v>98</v>
      </c>
      <c r="AW9" s="32">
        <v>8.1999999999999993</v>
      </c>
      <c r="AX9" s="32" t="s">
        <v>174</v>
      </c>
      <c r="AY9" s="30"/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169</v>
      </c>
      <c r="BL9" s="32"/>
      <c r="BM9" s="32" t="s">
        <v>169</v>
      </c>
      <c r="BN9" s="32"/>
      <c r="BO9" s="56"/>
      <c r="BP9" s="56"/>
      <c r="BQ9" s="32"/>
      <c r="BR9" s="32" t="s">
        <v>175</v>
      </c>
      <c r="BS9" s="30" t="s">
        <v>105</v>
      </c>
    </row>
    <row r="10" spans="1:71" x14ac:dyDescent="0.15">
      <c r="A10" s="27">
        <v>2566</v>
      </c>
      <c r="B10" s="31">
        <v>41373</v>
      </c>
      <c r="C10" s="29" t="s">
        <v>166</v>
      </c>
      <c r="D10" s="30" t="s">
        <v>167</v>
      </c>
      <c r="E10" s="30"/>
      <c r="F10" s="30" t="s">
        <v>182</v>
      </c>
      <c r="G10" s="58">
        <v>41261</v>
      </c>
      <c r="H10" s="32" t="s">
        <v>183</v>
      </c>
      <c r="I10" s="32" t="s">
        <v>169</v>
      </c>
      <c r="J10" s="32"/>
      <c r="K10" s="30" t="s">
        <v>121</v>
      </c>
      <c r="L10" s="30" t="s">
        <v>122</v>
      </c>
      <c r="M10" s="55">
        <v>144</v>
      </c>
      <c r="N10" s="30">
        <v>27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173</v>
      </c>
      <c r="AS10" s="32" t="s">
        <v>169</v>
      </c>
      <c r="AT10" s="32"/>
      <c r="AU10" s="32"/>
      <c r="AV10" s="32" t="s">
        <v>98</v>
      </c>
      <c r="AW10" s="32">
        <v>10</v>
      </c>
      <c r="AX10" s="32" t="s">
        <v>123</v>
      </c>
      <c r="AY10" s="30"/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169</v>
      </c>
      <c r="BL10" s="32"/>
      <c r="BM10" s="32" t="s">
        <v>169</v>
      </c>
      <c r="BN10" s="32"/>
      <c r="BO10" s="56"/>
      <c r="BP10" s="56"/>
      <c r="BQ10" s="56"/>
      <c r="BR10" s="32" t="s">
        <v>169</v>
      </c>
      <c r="BS10" s="30"/>
    </row>
    <row r="11" spans="1:71" x14ac:dyDescent="0.15">
      <c r="A11" s="27">
        <v>2543</v>
      </c>
      <c r="B11" s="31">
        <v>41376</v>
      </c>
      <c r="C11" s="29" t="s">
        <v>166</v>
      </c>
      <c r="D11" s="30" t="s">
        <v>167</v>
      </c>
      <c r="E11" s="30"/>
      <c r="F11" s="30" t="s">
        <v>182</v>
      </c>
      <c r="G11" s="31">
        <v>41249</v>
      </c>
      <c r="H11" s="32" t="s">
        <v>183</v>
      </c>
      <c r="I11" s="32" t="s">
        <v>169</v>
      </c>
      <c r="J11" s="32"/>
      <c r="K11" s="30" t="s">
        <v>124</v>
      </c>
      <c r="L11" s="30" t="s">
        <v>125</v>
      </c>
      <c r="M11" s="55">
        <v>136.29</v>
      </c>
      <c r="N11" s="55">
        <v>25.37</v>
      </c>
      <c r="O11" s="30"/>
      <c r="P11" s="30"/>
      <c r="Q11" s="30"/>
      <c r="R11" s="30"/>
      <c r="S11" s="30"/>
      <c r="T11" s="30"/>
      <c r="U11" s="30"/>
      <c r="V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173</v>
      </c>
      <c r="AS11" s="32" t="s">
        <v>169</v>
      </c>
      <c r="AT11" s="32"/>
      <c r="AU11" s="32"/>
      <c r="AV11" s="32" t="s">
        <v>98</v>
      </c>
      <c r="AW11" s="32">
        <v>6</v>
      </c>
      <c r="AX11" s="32" t="s">
        <v>123</v>
      </c>
      <c r="AY11" s="30"/>
      <c r="AZ11" s="32">
        <v>0</v>
      </c>
      <c r="BA11" s="32">
        <v>0</v>
      </c>
      <c r="BB11" s="32">
        <v>10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169</v>
      </c>
      <c r="BL11" s="32"/>
      <c r="BM11" s="32" t="s">
        <v>169</v>
      </c>
      <c r="BN11" s="32"/>
      <c r="BO11" s="56"/>
      <c r="BP11" s="56"/>
      <c r="BQ11" s="56"/>
      <c r="BR11" s="32" t="s">
        <v>169</v>
      </c>
      <c r="BS11" s="30"/>
    </row>
    <row r="12" spans="1:71" x14ac:dyDescent="0.15">
      <c r="A12" s="27">
        <v>2346</v>
      </c>
      <c r="B12" s="31">
        <v>41376</v>
      </c>
      <c r="C12" s="29" t="s">
        <v>166</v>
      </c>
      <c r="D12" s="30" t="s">
        <v>167</v>
      </c>
      <c r="E12" s="30"/>
      <c r="F12" s="30" t="s">
        <v>182</v>
      </c>
      <c r="G12" s="58">
        <v>41332</v>
      </c>
      <c r="H12" s="32" t="s">
        <v>183</v>
      </c>
      <c r="I12" s="32" t="s">
        <v>169</v>
      </c>
      <c r="J12" s="32"/>
      <c r="K12" s="30" t="s">
        <v>126</v>
      </c>
      <c r="L12" s="30" t="s">
        <v>127</v>
      </c>
      <c r="M12" s="30">
        <v>135.25</v>
      </c>
      <c r="N12" s="30">
        <v>25.59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173</v>
      </c>
      <c r="AS12" s="32" t="s">
        <v>169</v>
      </c>
      <c r="AT12" s="32"/>
      <c r="AU12" s="32"/>
      <c r="AV12" s="32" t="s">
        <v>98</v>
      </c>
      <c r="AW12" s="32">
        <v>6.2</v>
      </c>
      <c r="AX12" s="32" t="s">
        <v>169</v>
      </c>
      <c r="AY12" s="30"/>
      <c r="AZ12" s="32">
        <v>0</v>
      </c>
      <c r="BA12" s="32">
        <v>10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169</v>
      </c>
      <c r="BL12" s="32">
        <v>12</v>
      </c>
      <c r="BM12" s="32" t="s">
        <v>169</v>
      </c>
      <c r="BN12" s="32"/>
      <c r="BO12" s="56" t="s">
        <v>128</v>
      </c>
      <c r="BP12" s="56" t="s">
        <v>129</v>
      </c>
      <c r="BQ12" s="32">
        <v>50</v>
      </c>
      <c r="BR12" s="32" t="s">
        <v>175</v>
      </c>
      <c r="BS12" s="30"/>
    </row>
    <row r="13" spans="1:71" x14ac:dyDescent="0.15">
      <c r="A13" s="27">
        <v>73</v>
      </c>
      <c r="B13" s="31">
        <v>41376</v>
      </c>
      <c r="C13" s="29" t="s">
        <v>166</v>
      </c>
      <c r="D13" s="30" t="s">
        <v>167</v>
      </c>
      <c r="E13" s="30"/>
      <c r="F13" s="30" t="s">
        <v>106</v>
      </c>
      <c r="G13" s="31">
        <v>41152</v>
      </c>
      <c r="H13" s="32" t="s">
        <v>169</v>
      </c>
      <c r="I13" s="32" t="s">
        <v>170</v>
      </c>
      <c r="J13" s="32"/>
      <c r="K13" s="30" t="s">
        <v>107</v>
      </c>
      <c r="L13" s="30" t="s">
        <v>172</v>
      </c>
      <c r="M13" s="55">
        <v>139.47999999999999</v>
      </c>
      <c r="N13" s="55">
        <v>25.96</v>
      </c>
      <c r="O13" s="30"/>
      <c r="P13" s="30"/>
      <c r="Q13" s="30"/>
      <c r="R13" s="30"/>
      <c r="S13" s="30"/>
      <c r="T13" s="30"/>
      <c r="U13" s="30"/>
      <c r="V13" s="30"/>
      <c r="X13" s="30"/>
      <c r="Y13" s="30"/>
      <c r="Z13" s="30"/>
      <c r="AA13" s="30"/>
      <c r="AB13" s="30"/>
      <c r="AC13" s="30"/>
      <c r="AD13" s="30"/>
      <c r="AE13" s="30"/>
      <c r="AF13" s="30">
        <v>14.42</v>
      </c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108</v>
      </c>
      <c r="AS13" s="32" t="s">
        <v>169</v>
      </c>
      <c r="AT13" s="32"/>
      <c r="AU13" s="32"/>
      <c r="AV13" s="32"/>
      <c r="AW13" s="32"/>
      <c r="AX13" s="32" t="s">
        <v>174</v>
      </c>
      <c r="AY13" s="30"/>
      <c r="AZ13" s="32">
        <v>0</v>
      </c>
      <c r="BA13" s="32">
        <v>13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32" t="s">
        <v>169</v>
      </c>
      <c r="BL13" s="32">
        <v>24</v>
      </c>
      <c r="BM13" s="32" t="s">
        <v>175</v>
      </c>
      <c r="BN13" s="32"/>
      <c r="BO13" s="56"/>
      <c r="BP13" s="56"/>
      <c r="BQ13" s="56"/>
      <c r="BR13" s="32" t="s">
        <v>175</v>
      </c>
      <c r="BS13" s="30"/>
    </row>
    <row r="14" spans="1:71" x14ac:dyDescent="0.15">
      <c r="A14" s="27">
        <v>197</v>
      </c>
      <c r="B14" s="31">
        <v>41373</v>
      </c>
      <c r="C14" s="29" t="s">
        <v>166</v>
      </c>
      <c r="D14" s="30" t="s">
        <v>167</v>
      </c>
      <c r="E14" s="30"/>
      <c r="F14" s="30" t="s">
        <v>109</v>
      </c>
      <c r="G14" s="31">
        <v>41090</v>
      </c>
      <c r="H14" s="32" t="s">
        <v>169</v>
      </c>
      <c r="I14" s="32" t="s">
        <v>178</v>
      </c>
      <c r="J14" s="32"/>
      <c r="K14" s="30" t="s">
        <v>179</v>
      </c>
      <c r="L14" s="30" t="s">
        <v>180</v>
      </c>
      <c r="M14" s="30">
        <v>154</v>
      </c>
      <c r="N14" s="30">
        <v>25.3</v>
      </c>
      <c r="O14" s="30"/>
      <c r="P14" s="30"/>
      <c r="Q14" s="30"/>
      <c r="R14" s="30"/>
      <c r="S14" s="30"/>
      <c r="T14" s="30"/>
      <c r="U14" s="30"/>
      <c r="V14" s="30"/>
      <c r="X14" s="30"/>
      <c r="Y14" s="30"/>
      <c r="Z14" s="30"/>
      <c r="AA14" s="30"/>
      <c r="AB14" s="30"/>
      <c r="AC14" s="30"/>
      <c r="AD14" s="30"/>
      <c r="AE14" s="30"/>
      <c r="AF14" s="30">
        <v>18.5</v>
      </c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 t="s">
        <v>108</v>
      </c>
      <c r="AS14" s="32" t="s">
        <v>169</v>
      </c>
      <c r="AT14" s="32"/>
      <c r="AU14" s="32"/>
      <c r="AV14" s="32"/>
      <c r="AW14" s="32"/>
      <c r="AX14" s="32" t="s">
        <v>169</v>
      </c>
      <c r="AY14" s="30"/>
      <c r="AZ14" s="32">
        <v>0</v>
      </c>
      <c r="BA14" s="32">
        <v>0</v>
      </c>
      <c r="BB14" s="32">
        <v>7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/>
      <c r="BK14" s="32" t="s">
        <v>169</v>
      </c>
      <c r="BL14" s="32"/>
      <c r="BM14" s="32" t="s">
        <v>175</v>
      </c>
      <c r="BN14" s="32"/>
      <c r="BO14" s="30"/>
      <c r="BP14" s="30"/>
      <c r="BQ14" s="32"/>
      <c r="BR14" s="32" t="s">
        <v>175</v>
      </c>
      <c r="BS14" s="30" t="s">
        <v>181</v>
      </c>
    </row>
    <row r="15" spans="1:71" x14ac:dyDescent="0.15">
      <c r="A15" s="27">
        <v>385</v>
      </c>
      <c r="B15" s="31">
        <v>41373</v>
      </c>
      <c r="C15" s="29" t="s">
        <v>166</v>
      </c>
      <c r="D15" s="30" t="s">
        <v>167</v>
      </c>
      <c r="E15" s="30"/>
      <c r="F15" s="30" t="s">
        <v>106</v>
      </c>
      <c r="G15" s="31">
        <v>41121</v>
      </c>
      <c r="H15" s="32" t="s">
        <v>183</v>
      </c>
      <c r="I15" s="32" t="s">
        <v>169</v>
      </c>
      <c r="J15" s="32"/>
      <c r="K15" s="30" t="s">
        <v>110</v>
      </c>
      <c r="L15" s="30" t="s">
        <v>185</v>
      </c>
      <c r="M15" s="30">
        <v>158.87</v>
      </c>
      <c r="N15" s="30">
        <v>25.67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>
        <v>14.98</v>
      </c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108</v>
      </c>
      <c r="AS15" s="32" t="s">
        <v>186</v>
      </c>
      <c r="AT15" s="32"/>
      <c r="AU15" s="32"/>
      <c r="AV15" s="32" t="s">
        <v>187</v>
      </c>
      <c r="AW15" s="32">
        <v>8</v>
      </c>
      <c r="AX15" s="32" t="s">
        <v>188</v>
      </c>
      <c r="AY15" s="30"/>
      <c r="AZ15" s="32">
        <v>0</v>
      </c>
      <c r="BA15" s="32">
        <v>0</v>
      </c>
      <c r="BB15" s="32">
        <v>7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186</v>
      </c>
      <c r="BL15" s="32"/>
      <c r="BM15" s="32" t="s">
        <v>186</v>
      </c>
      <c r="BN15" s="32"/>
      <c r="BO15" s="30"/>
      <c r="BP15" s="30"/>
      <c r="BQ15" s="32"/>
      <c r="BR15" s="32" t="s">
        <v>186</v>
      </c>
      <c r="BS15" s="30"/>
    </row>
    <row r="16" spans="1:71" x14ac:dyDescent="0.15">
      <c r="A16" s="27">
        <v>555</v>
      </c>
      <c r="B16" s="31">
        <v>41373</v>
      </c>
      <c r="C16" s="29" t="s">
        <v>166</v>
      </c>
      <c r="D16" s="30" t="s">
        <v>167</v>
      </c>
      <c r="E16" s="30"/>
      <c r="F16" s="30" t="s">
        <v>109</v>
      </c>
      <c r="G16" s="31">
        <v>41341</v>
      </c>
      <c r="H16" s="32" t="s">
        <v>189</v>
      </c>
      <c r="I16" s="32" t="s">
        <v>169</v>
      </c>
      <c r="J16" s="32"/>
      <c r="K16" s="30" t="s">
        <v>190</v>
      </c>
      <c r="L16" s="30" t="s">
        <v>191</v>
      </c>
      <c r="M16" s="30">
        <v>144</v>
      </c>
      <c r="N16" s="30">
        <v>24.3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>
        <v>14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 t="s">
        <v>111</v>
      </c>
      <c r="AS16" s="32" t="s">
        <v>169</v>
      </c>
      <c r="AT16" s="32"/>
      <c r="AU16" s="32"/>
      <c r="AV16" s="32" t="s">
        <v>192</v>
      </c>
      <c r="AW16" s="32">
        <v>6</v>
      </c>
      <c r="AX16" s="32" t="s">
        <v>193</v>
      </c>
      <c r="AY16" s="30"/>
      <c r="AZ16" s="32">
        <v>0</v>
      </c>
      <c r="BA16" s="32">
        <v>10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24</v>
      </c>
      <c r="BK16" s="32" t="s">
        <v>90</v>
      </c>
      <c r="BL16" s="32"/>
      <c r="BM16" s="32" t="s">
        <v>175</v>
      </c>
      <c r="BN16" s="32"/>
      <c r="BO16" s="30"/>
      <c r="BP16" s="30"/>
      <c r="BQ16" s="32"/>
      <c r="BR16" s="32" t="s">
        <v>175</v>
      </c>
      <c r="BS16" s="30"/>
    </row>
    <row r="17" spans="1:71" x14ac:dyDescent="0.15">
      <c r="A17" s="27">
        <v>696</v>
      </c>
      <c r="B17" s="31">
        <v>41375</v>
      </c>
      <c r="C17" s="29" t="s">
        <v>166</v>
      </c>
      <c r="D17" s="30" t="s">
        <v>167</v>
      </c>
      <c r="E17" s="30"/>
      <c r="F17" s="30" t="s">
        <v>106</v>
      </c>
      <c r="G17" s="31">
        <v>41152</v>
      </c>
      <c r="H17" s="32" t="s">
        <v>183</v>
      </c>
      <c r="I17" s="32" t="s">
        <v>169</v>
      </c>
      <c r="J17" s="32"/>
      <c r="K17" s="30" t="s">
        <v>92</v>
      </c>
      <c r="L17" s="30" t="s">
        <v>93</v>
      </c>
      <c r="M17" s="30">
        <v>116</v>
      </c>
      <c r="N17" s="30">
        <v>24.85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>
        <v>16.89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 t="s">
        <v>111</v>
      </c>
      <c r="AS17" s="32" t="s">
        <v>169</v>
      </c>
      <c r="AT17" s="32"/>
      <c r="AU17" s="32"/>
      <c r="AV17" s="32" t="s">
        <v>94</v>
      </c>
      <c r="AW17" s="32">
        <v>8</v>
      </c>
      <c r="AX17" s="32" t="s">
        <v>169</v>
      </c>
      <c r="AY17" s="30"/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/>
      <c r="BK17" s="32" t="s">
        <v>169</v>
      </c>
      <c r="BL17" s="32"/>
      <c r="BM17" s="32" t="s">
        <v>175</v>
      </c>
      <c r="BN17" s="32"/>
      <c r="BO17" s="56"/>
      <c r="BP17" s="56"/>
      <c r="BQ17" s="32"/>
      <c r="BR17" s="32" t="s">
        <v>175</v>
      </c>
      <c r="BS17" s="30"/>
    </row>
    <row r="18" spans="1:71" x14ac:dyDescent="0.15">
      <c r="A18" s="27">
        <v>1138</v>
      </c>
      <c r="B18" s="31">
        <v>41374</v>
      </c>
      <c r="C18" s="29" t="s">
        <v>166</v>
      </c>
      <c r="D18" s="30" t="s">
        <v>167</v>
      </c>
      <c r="E18" s="30"/>
      <c r="F18" s="30" t="s">
        <v>109</v>
      </c>
      <c r="G18" s="31">
        <v>41198</v>
      </c>
      <c r="H18" s="32" t="s">
        <v>183</v>
      </c>
      <c r="I18" s="32" t="s">
        <v>169</v>
      </c>
      <c r="J18" s="32">
        <v>6.26</v>
      </c>
      <c r="K18" s="30" t="s">
        <v>96</v>
      </c>
      <c r="L18" s="30" t="s">
        <v>97</v>
      </c>
      <c r="M18" s="30">
        <v>143.38</v>
      </c>
      <c r="N18" s="30">
        <v>25.88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15.862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108</v>
      </c>
      <c r="AS18" s="32" t="s">
        <v>169</v>
      </c>
      <c r="AT18" s="32"/>
      <c r="AU18" s="32"/>
      <c r="AV18" s="32" t="s">
        <v>112</v>
      </c>
      <c r="AW18" s="32">
        <v>6</v>
      </c>
      <c r="AX18" s="32" t="s">
        <v>174</v>
      </c>
      <c r="AY18" s="30"/>
      <c r="AZ18" s="32">
        <v>0</v>
      </c>
      <c r="BA18" s="32">
        <v>13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12</v>
      </c>
      <c r="BK18" s="32" t="s">
        <v>183</v>
      </c>
      <c r="BL18" s="32"/>
      <c r="BM18" s="32" t="s">
        <v>113</v>
      </c>
      <c r="BN18" s="32"/>
      <c r="BO18" s="30"/>
      <c r="BP18" s="30"/>
      <c r="BQ18" s="32"/>
      <c r="BR18" s="32" t="s">
        <v>175</v>
      </c>
      <c r="BS18" s="56" t="s">
        <v>99</v>
      </c>
    </row>
    <row r="19" spans="1:71" x14ac:dyDescent="0.15">
      <c r="A19" s="27">
        <v>1640</v>
      </c>
      <c r="B19" s="31">
        <v>41376</v>
      </c>
      <c r="C19" s="29" t="s">
        <v>166</v>
      </c>
      <c r="D19" s="30" t="s">
        <v>167</v>
      </c>
      <c r="E19" s="30"/>
      <c r="F19" s="30" t="s">
        <v>109</v>
      </c>
      <c r="G19" s="31">
        <v>41348</v>
      </c>
      <c r="H19" s="32" t="s">
        <v>169</v>
      </c>
      <c r="I19" s="32" t="s">
        <v>100</v>
      </c>
      <c r="J19" s="32"/>
      <c r="K19" s="30" t="s">
        <v>101</v>
      </c>
      <c r="L19" s="30" t="s">
        <v>102</v>
      </c>
      <c r="M19" s="30">
        <v>139.47999999999999</v>
      </c>
      <c r="N19" s="30">
        <v>23.36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14.42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108</v>
      </c>
      <c r="AS19" s="32" t="s">
        <v>169</v>
      </c>
      <c r="AT19" s="32"/>
      <c r="AU19" s="32"/>
      <c r="AV19" s="32"/>
      <c r="AW19" s="32"/>
      <c r="AX19" s="32" t="s">
        <v>174</v>
      </c>
      <c r="AY19" s="30"/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/>
      <c r="BK19" s="32" t="s">
        <v>169</v>
      </c>
      <c r="BL19" s="32">
        <v>24</v>
      </c>
      <c r="BM19" s="32" t="s">
        <v>169</v>
      </c>
      <c r="BN19" s="32"/>
      <c r="BO19" s="56"/>
      <c r="BP19" s="56"/>
      <c r="BQ19" s="32"/>
      <c r="BR19" s="32" t="s">
        <v>175</v>
      </c>
      <c r="BS19" s="30"/>
    </row>
    <row r="20" spans="1:71" x14ac:dyDescent="0.15">
      <c r="A20" s="27">
        <v>2513</v>
      </c>
      <c r="B20" s="31">
        <v>41374</v>
      </c>
      <c r="C20" s="29" t="s">
        <v>166</v>
      </c>
      <c r="D20" s="30" t="s">
        <v>167</v>
      </c>
      <c r="E20" s="30"/>
      <c r="F20" s="30" t="s">
        <v>109</v>
      </c>
      <c r="G20" s="31">
        <v>41250</v>
      </c>
      <c r="H20" s="32" t="s">
        <v>183</v>
      </c>
      <c r="I20" s="32" t="s">
        <v>169</v>
      </c>
      <c r="J20" s="32"/>
      <c r="K20" s="30" t="s">
        <v>103</v>
      </c>
      <c r="L20" s="30" t="s">
        <v>104</v>
      </c>
      <c r="M20" s="30">
        <v>143.15</v>
      </c>
      <c r="N20" s="30">
        <v>26.92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19.02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108</v>
      </c>
      <c r="AS20" s="32" t="s">
        <v>169</v>
      </c>
      <c r="AT20" s="32"/>
      <c r="AU20" s="32"/>
      <c r="AV20" s="32" t="s">
        <v>98</v>
      </c>
      <c r="AW20" s="32">
        <v>8.1999999999999993</v>
      </c>
      <c r="AX20" s="32" t="s">
        <v>174</v>
      </c>
      <c r="AY20" s="30"/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169</v>
      </c>
      <c r="BL20" s="32"/>
      <c r="BM20" s="32" t="s">
        <v>169</v>
      </c>
      <c r="BN20" s="32"/>
      <c r="BO20" s="56"/>
      <c r="BP20" s="56"/>
      <c r="BQ20" s="32"/>
      <c r="BR20" s="32" t="s">
        <v>175</v>
      </c>
      <c r="BS20" s="30" t="s">
        <v>105</v>
      </c>
    </row>
    <row r="21" spans="1:71" x14ac:dyDescent="0.15">
      <c r="A21" s="27">
        <v>2564</v>
      </c>
      <c r="B21" s="31">
        <v>41373</v>
      </c>
      <c r="C21" s="29" t="s">
        <v>166</v>
      </c>
      <c r="D21" s="30" t="s">
        <v>167</v>
      </c>
      <c r="E21" s="30"/>
      <c r="F21" s="30" t="s">
        <v>106</v>
      </c>
      <c r="G21" s="58">
        <v>41261</v>
      </c>
      <c r="H21" s="32" t="s">
        <v>183</v>
      </c>
      <c r="I21" s="32" t="s">
        <v>169</v>
      </c>
      <c r="J21" s="32"/>
      <c r="K21" s="30" t="s">
        <v>121</v>
      </c>
      <c r="L21" s="30" t="s">
        <v>122</v>
      </c>
      <c r="M21" s="55">
        <v>145</v>
      </c>
      <c r="N21" s="55">
        <v>27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21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111</v>
      </c>
      <c r="AS21" s="32" t="s">
        <v>169</v>
      </c>
      <c r="AT21" s="32"/>
      <c r="AU21" s="32"/>
      <c r="AV21" s="32" t="s">
        <v>98</v>
      </c>
      <c r="AW21" s="32">
        <v>10</v>
      </c>
      <c r="AX21" s="32" t="s">
        <v>123</v>
      </c>
      <c r="AY21" s="30"/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/>
      <c r="BK21" s="32" t="s">
        <v>169</v>
      </c>
      <c r="BL21" s="32"/>
      <c r="BM21" s="32" t="s">
        <v>169</v>
      </c>
      <c r="BN21" s="32"/>
      <c r="BO21" s="56"/>
      <c r="BP21" s="56"/>
      <c r="BQ21" s="56"/>
      <c r="BR21" s="32" t="s">
        <v>169</v>
      </c>
      <c r="BS21" s="30"/>
    </row>
    <row r="22" spans="1:71" x14ac:dyDescent="0.15">
      <c r="A22" s="27">
        <v>2541</v>
      </c>
      <c r="B22" s="31">
        <v>41376</v>
      </c>
      <c r="C22" s="29" t="s">
        <v>166</v>
      </c>
      <c r="D22" s="30" t="s">
        <v>167</v>
      </c>
      <c r="E22" s="30"/>
      <c r="F22" s="30" t="s">
        <v>106</v>
      </c>
      <c r="G22" s="31">
        <v>41249</v>
      </c>
      <c r="H22" s="32" t="s">
        <v>183</v>
      </c>
      <c r="I22" s="32" t="s">
        <v>169</v>
      </c>
      <c r="J22" s="32"/>
      <c r="K22" s="30" t="s">
        <v>124</v>
      </c>
      <c r="L22" s="30" t="s">
        <v>125</v>
      </c>
      <c r="M22" s="55">
        <v>138.97</v>
      </c>
      <c r="N22" s="55">
        <v>25.37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14.18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111</v>
      </c>
      <c r="AS22" s="32" t="s">
        <v>169</v>
      </c>
      <c r="AT22" s="32"/>
      <c r="AU22" s="32"/>
      <c r="AV22" s="32" t="s">
        <v>98</v>
      </c>
      <c r="AW22" s="32">
        <v>6</v>
      </c>
      <c r="AX22" s="32" t="s">
        <v>123</v>
      </c>
      <c r="AY22" s="30"/>
      <c r="AZ22" s="32">
        <v>0</v>
      </c>
      <c r="BA22" s="32">
        <v>0</v>
      </c>
      <c r="BB22" s="32">
        <v>10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/>
      <c r="BK22" s="32" t="s">
        <v>169</v>
      </c>
      <c r="BL22" s="32"/>
      <c r="BM22" s="32" t="s">
        <v>169</v>
      </c>
      <c r="BN22" s="32"/>
      <c r="BO22" s="56"/>
      <c r="BP22" s="56"/>
      <c r="BQ22" s="56"/>
      <c r="BR22" s="32" t="s">
        <v>169</v>
      </c>
      <c r="BS22" s="30"/>
    </row>
    <row r="23" spans="1:71" x14ac:dyDescent="0.15">
      <c r="A23" s="27">
        <v>2344</v>
      </c>
      <c r="B23" s="31">
        <v>41376</v>
      </c>
      <c r="C23" s="29" t="s">
        <v>166</v>
      </c>
      <c r="D23" s="30" t="s">
        <v>167</v>
      </c>
      <c r="E23" s="30"/>
      <c r="F23" s="30" t="s">
        <v>109</v>
      </c>
      <c r="G23" s="58">
        <v>41332</v>
      </c>
      <c r="H23" s="32" t="s">
        <v>183</v>
      </c>
      <c r="I23" s="32" t="s">
        <v>169</v>
      </c>
      <c r="J23" s="32"/>
      <c r="K23" s="30" t="s">
        <v>126</v>
      </c>
      <c r="L23" s="30" t="s">
        <v>127</v>
      </c>
      <c r="M23" s="30">
        <v>138.19</v>
      </c>
      <c r="N23" s="30">
        <v>25.59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17.850000000000001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111</v>
      </c>
      <c r="AS23" s="32" t="s">
        <v>169</v>
      </c>
      <c r="AT23" s="32"/>
      <c r="AU23" s="32"/>
      <c r="AV23" s="32" t="s">
        <v>98</v>
      </c>
      <c r="AW23" s="32">
        <v>6.2</v>
      </c>
      <c r="AX23" s="32" t="s">
        <v>169</v>
      </c>
      <c r="AY23" s="30"/>
      <c r="AZ23" s="32">
        <v>0</v>
      </c>
      <c r="BA23" s="32">
        <v>10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169</v>
      </c>
      <c r="BL23" s="32">
        <v>12</v>
      </c>
      <c r="BM23" s="32" t="s">
        <v>169</v>
      </c>
      <c r="BN23" s="32"/>
      <c r="BO23" s="56" t="s">
        <v>46</v>
      </c>
      <c r="BP23" s="56" t="s">
        <v>129</v>
      </c>
      <c r="BQ23" s="32">
        <v>50</v>
      </c>
      <c r="BR23" s="32" t="s">
        <v>175</v>
      </c>
      <c r="BS23" s="30"/>
    </row>
    <row r="24" spans="1:71" x14ac:dyDescent="0.15">
      <c r="A24" s="27">
        <v>76</v>
      </c>
      <c r="B24" s="31">
        <v>41376</v>
      </c>
      <c r="C24" s="29" t="s">
        <v>166</v>
      </c>
      <c r="D24" s="30" t="s">
        <v>114</v>
      </c>
      <c r="E24" s="30"/>
      <c r="F24" s="30" t="s">
        <v>115</v>
      </c>
      <c r="G24" s="31">
        <v>41152</v>
      </c>
      <c r="H24" s="32" t="s">
        <v>116</v>
      </c>
      <c r="I24" s="32" t="s">
        <v>170</v>
      </c>
      <c r="J24" s="32"/>
      <c r="K24" s="30" t="s">
        <v>107</v>
      </c>
      <c r="L24" s="30" t="s">
        <v>172</v>
      </c>
      <c r="M24" s="55">
        <v>136.81</v>
      </c>
      <c r="N24" s="30">
        <v>28.22</v>
      </c>
      <c r="O24" s="30"/>
      <c r="P24" s="30"/>
      <c r="Q24" s="30"/>
      <c r="R24" s="30"/>
      <c r="S24" s="30"/>
      <c r="T24" s="30"/>
      <c r="U24" s="30"/>
      <c r="V24" s="30"/>
      <c r="W24" s="30">
        <v>22.64</v>
      </c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117</v>
      </c>
      <c r="AS24" s="32" t="s">
        <v>169</v>
      </c>
      <c r="AT24" s="32"/>
      <c r="AU24" s="32"/>
      <c r="AV24" s="32"/>
      <c r="AW24" s="32"/>
      <c r="AX24" s="32" t="s">
        <v>174</v>
      </c>
      <c r="AY24" s="30"/>
      <c r="AZ24" s="32">
        <v>0</v>
      </c>
      <c r="BA24" s="32">
        <v>13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/>
      <c r="BK24" s="32" t="s">
        <v>169</v>
      </c>
      <c r="BL24" s="32">
        <v>24</v>
      </c>
      <c r="BM24" s="32" t="s">
        <v>175</v>
      </c>
      <c r="BN24" s="32"/>
      <c r="BO24" s="56"/>
      <c r="BP24" s="56"/>
      <c r="BQ24" s="56"/>
      <c r="BR24" s="32" t="s">
        <v>175</v>
      </c>
      <c r="BS24" s="30"/>
    </row>
    <row r="25" spans="1:71" x14ac:dyDescent="0.15">
      <c r="A25" s="27">
        <v>200</v>
      </c>
      <c r="B25" s="31">
        <v>41373</v>
      </c>
      <c r="C25" s="29" t="s">
        <v>166</v>
      </c>
      <c r="D25" s="30" t="s">
        <v>167</v>
      </c>
      <c r="E25" s="30"/>
      <c r="F25" s="30" t="s">
        <v>115</v>
      </c>
      <c r="G25" s="31">
        <v>41090</v>
      </c>
      <c r="H25" s="32" t="s">
        <v>169</v>
      </c>
      <c r="I25" s="32" t="s">
        <v>178</v>
      </c>
      <c r="J25" s="32"/>
      <c r="K25" s="30" t="s">
        <v>118</v>
      </c>
      <c r="L25" s="30" t="s">
        <v>180</v>
      </c>
      <c r="M25" s="30">
        <v>160</v>
      </c>
      <c r="N25" s="30">
        <v>27.5</v>
      </c>
      <c r="O25" s="30"/>
      <c r="P25" s="30"/>
      <c r="Q25" s="30"/>
      <c r="R25" s="30"/>
      <c r="S25" s="30"/>
      <c r="T25" s="30"/>
      <c r="U25" s="30"/>
      <c r="V25" s="30"/>
      <c r="W25" s="30">
        <v>22</v>
      </c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117</v>
      </c>
      <c r="AS25" s="32" t="s">
        <v>169</v>
      </c>
      <c r="AT25" s="32"/>
      <c r="AU25" s="32"/>
      <c r="AV25" s="32"/>
      <c r="AW25" s="32"/>
      <c r="AX25" s="32" t="s">
        <v>169</v>
      </c>
      <c r="AY25" s="30"/>
      <c r="AZ25" s="32">
        <v>0</v>
      </c>
      <c r="BA25" s="32">
        <v>0</v>
      </c>
      <c r="BB25" s="32">
        <v>7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169</v>
      </c>
      <c r="BL25" s="32"/>
      <c r="BM25" s="32" t="s">
        <v>175</v>
      </c>
      <c r="BN25" s="32"/>
      <c r="BO25" s="30"/>
      <c r="BP25" s="30"/>
      <c r="BQ25" s="32"/>
      <c r="BR25" s="32" t="s">
        <v>175</v>
      </c>
      <c r="BS25" s="30" t="s">
        <v>181</v>
      </c>
    </row>
    <row r="26" spans="1:71" x14ac:dyDescent="0.15">
      <c r="A26" s="27">
        <v>388</v>
      </c>
      <c r="B26" s="31">
        <v>41373</v>
      </c>
      <c r="C26" s="29" t="s">
        <v>166</v>
      </c>
      <c r="D26" s="30" t="s">
        <v>167</v>
      </c>
      <c r="E26" s="30"/>
      <c r="F26" s="30" t="s">
        <v>115</v>
      </c>
      <c r="G26" s="31">
        <v>41121</v>
      </c>
      <c r="H26" s="32" t="s">
        <v>183</v>
      </c>
      <c r="I26" s="32" t="s">
        <v>169</v>
      </c>
      <c r="J26" s="32"/>
      <c r="K26" s="30" t="s">
        <v>184</v>
      </c>
      <c r="L26" s="30" t="s">
        <v>185</v>
      </c>
      <c r="M26" s="30">
        <v>154.97</v>
      </c>
      <c r="N26" s="30">
        <v>27.48</v>
      </c>
      <c r="O26" s="30"/>
      <c r="P26" s="30"/>
      <c r="Q26" s="30"/>
      <c r="R26" s="30"/>
      <c r="S26" s="30"/>
      <c r="T26" s="30"/>
      <c r="U26" s="30"/>
      <c r="V26" s="30"/>
      <c r="W26" s="30">
        <v>22.63</v>
      </c>
      <c r="X26" s="30"/>
      <c r="Y26" s="30"/>
      <c r="Z26" s="30"/>
      <c r="AA26" s="30"/>
      <c r="AB26" s="30"/>
      <c r="AC26" s="30"/>
      <c r="AD26" s="30"/>
      <c r="AE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 t="s">
        <v>117</v>
      </c>
      <c r="AS26" s="32" t="s">
        <v>186</v>
      </c>
      <c r="AT26" s="32"/>
      <c r="AU26" s="32"/>
      <c r="AV26" s="32" t="s">
        <v>187</v>
      </c>
      <c r="AW26" s="32">
        <v>8</v>
      </c>
      <c r="AX26" s="32" t="s">
        <v>188</v>
      </c>
      <c r="AY26" s="30"/>
      <c r="AZ26" s="32">
        <v>0</v>
      </c>
      <c r="BA26" s="32">
        <v>0</v>
      </c>
      <c r="BB26" s="32">
        <v>7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186</v>
      </c>
      <c r="BL26" s="32"/>
      <c r="BM26" s="32" t="s">
        <v>186</v>
      </c>
      <c r="BN26" s="32"/>
      <c r="BO26" s="30"/>
      <c r="BP26" s="30"/>
      <c r="BQ26" s="32"/>
      <c r="BR26" s="32" t="s">
        <v>186</v>
      </c>
      <c r="BS26" s="30"/>
    </row>
    <row r="27" spans="1:71" x14ac:dyDescent="0.15">
      <c r="A27" s="27">
        <v>558</v>
      </c>
      <c r="B27" s="31">
        <v>41373</v>
      </c>
      <c r="C27" s="29" t="s">
        <v>166</v>
      </c>
      <c r="D27" s="30" t="s">
        <v>167</v>
      </c>
      <c r="E27" s="30"/>
      <c r="F27" s="30" t="s">
        <v>115</v>
      </c>
      <c r="G27" s="31">
        <v>41341</v>
      </c>
      <c r="H27" s="32" t="s">
        <v>189</v>
      </c>
      <c r="I27" s="32" t="s">
        <v>169</v>
      </c>
      <c r="J27" s="32"/>
      <c r="K27" s="30" t="s">
        <v>190</v>
      </c>
      <c r="L27" s="30" t="s">
        <v>191</v>
      </c>
      <c r="M27" s="30">
        <v>141</v>
      </c>
      <c r="N27" s="30">
        <v>26.5</v>
      </c>
      <c r="O27" s="30"/>
      <c r="P27" s="30"/>
      <c r="Q27" s="30"/>
      <c r="R27" s="30"/>
      <c r="S27" s="30"/>
      <c r="T27" s="30"/>
      <c r="U27" s="30"/>
      <c r="V27" s="30"/>
      <c r="W27" s="30">
        <v>20.2</v>
      </c>
      <c r="X27" s="30"/>
      <c r="Y27" s="30"/>
      <c r="Z27" s="30"/>
      <c r="AA27" s="30"/>
      <c r="AB27" s="30"/>
      <c r="AC27" s="30"/>
      <c r="AD27" s="30"/>
      <c r="AE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117</v>
      </c>
      <c r="AS27" s="32" t="s">
        <v>169</v>
      </c>
      <c r="AT27" s="32"/>
      <c r="AU27" s="32"/>
      <c r="AV27" s="32" t="s">
        <v>192</v>
      </c>
      <c r="AW27" s="32">
        <v>6</v>
      </c>
      <c r="AX27" s="32" t="s">
        <v>193</v>
      </c>
      <c r="AY27" s="30"/>
      <c r="AZ27" s="32">
        <v>0</v>
      </c>
      <c r="BA27" s="32">
        <v>10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24</v>
      </c>
      <c r="BK27" s="32" t="s">
        <v>90</v>
      </c>
      <c r="BL27" s="32"/>
      <c r="BM27" s="32" t="s">
        <v>175</v>
      </c>
      <c r="BN27" s="32"/>
      <c r="BO27" s="30"/>
      <c r="BP27" s="30"/>
      <c r="BQ27" s="32"/>
      <c r="BR27" s="32" t="s">
        <v>175</v>
      </c>
      <c r="BS27" s="30"/>
    </row>
    <row r="28" spans="1:71" x14ac:dyDescent="0.15">
      <c r="A28" s="27">
        <v>699</v>
      </c>
      <c r="B28" s="31">
        <v>41375</v>
      </c>
      <c r="C28" s="29" t="s">
        <v>166</v>
      </c>
      <c r="D28" s="30" t="s">
        <v>167</v>
      </c>
      <c r="E28" s="30"/>
      <c r="F28" s="30" t="s">
        <v>115</v>
      </c>
      <c r="G28" s="31">
        <v>41152</v>
      </c>
      <c r="H28" s="32" t="s">
        <v>183</v>
      </c>
      <c r="I28" s="32" t="s">
        <v>169</v>
      </c>
      <c r="J28" s="32"/>
      <c r="K28" s="30" t="s">
        <v>92</v>
      </c>
      <c r="L28" s="30" t="s">
        <v>93</v>
      </c>
      <c r="M28" s="30">
        <v>116</v>
      </c>
      <c r="N28" s="30">
        <v>29.6</v>
      </c>
      <c r="O28" s="30"/>
      <c r="P28" s="30"/>
      <c r="Q28" s="30"/>
      <c r="R28" s="30"/>
      <c r="S28" s="30"/>
      <c r="T28" s="30"/>
      <c r="U28" s="30"/>
      <c r="V28" s="30"/>
      <c r="W28" s="30">
        <v>20.09</v>
      </c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117</v>
      </c>
      <c r="AS28" s="32" t="s">
        <v>169</v>
      </c>
      <c r="AT28" s="32"/>
      <c r="AU28" s="32"/>
      <c r="AV28" s="32" t="s">
        <v>94</v>
      </c>
      <c r="AW28" s="32">
        <v>8</v>
      </c>
      <c r="AX28" s="32" t="s">
        <v>169</v>
      </c>
      <c r="AY28" s="30"/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/>
      <c r="BK28" s="32" t="s">
        <v>169</v>
      </c>
      <c r="BL28" s="32"/>
      <c r="BM28" s="32" t="s">
        <v>175</v>
      </c>
      <c r="BN28" s="32"/>
      <c r="BO28" s="56"/>
      <c r="BP28" s="56"/>
      <c r="BQ28" s="32"/>
      <c r="BR28" s="32" t="s">
        <v>175</v>
      </c>
      <c r="BS28" s="30"/>
    </row>
    <row r="29" spans="1:71" x14ac:dyDescent="0.15">
      <c r="A29" s="27">
        <v>1141</v>
      </c>
      <c r="B29" s="31">
        <v>41374</v>
      </c>
      <c r="C29" s="29" t="s">
        <v>166</v>
      </c>
      <c r="D29" s="30" t="s">
        <v>167</v>
      </c>
      <c r="E29" s="30"/>
      <c r="F29" s="30" t="s">
        <v>115</v>
      </c>
      <c r="G29" s="31">
        <v>41198</v>
      </c>
      <c r="H29" s="32" t="s">
        <v>183</v>
      </c>
      <c r="I29" s="32" t="s">
        <v>169</v>
      </c>
      <c r="J29" s="32">
        <v>6.26</v>
      </c>
      <c r="K29" s="30" t="s">
        <v>96</v>
      </c>
      <c r="L29" s="30" t="s">
        <v>97</v>
      </c>
      <c r="M29" s="30">
        <v>140.69999999999999</v>
      </c>
      <c r="N29" s="30">
        <v>27.8</v>
      </c>
      <c r="O29" s="30"/>
      <c r="P29" s="30"/>
      <c r="Q29" s="30"/>
      <c r="R29" s="30"/>
      <c r="S29" s="30"/>
      <c r="T29" s="30"/>
      <c r="U29" s="30"/>
      <c r="V29" s="30"/>
      <c r="W29" s="30">
        <v>23</v>
      </c>
      <c r="X29" s="30"/>
      <c r="Y29" s="30"/>
      <c r="Z29" s="30"/>
      <c r="AA29" s="30"/>
      <c r="AB29" s="30"/>
      <c r="AC29" s="30"/>
      <c r="AD29" s="30"/>
      <c r="AE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117</v>
      </c>
      <c r="AS29" s="32" t="s">
        <v>169</v>
      </c>
      <c r="AT29" s="32"/>
      <c r="AU29" s="32"/>
      <c r="AV29" s="32" t="s">
        <v>112</v>
      </c>
      <c r="AW29" s="32">
        <v>6</v>
      </c>
      <c r="AX29" s="32" t="s">
        <v>174</v>
      </c>
      <c r="AY29" s="30"/>
      <c r="AZ29" s="32">
        <v>0</v>
      </c>
      <c r="BA29" s="32">
        <v>13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12</v>
      </c>
      <c r="BK29" s="32" t="s">
        <v>183</v>
      </c>
      <c r="BL29" s="32"/>
      <c r="BM29" s="32" t="s">
        <v>175</v>
      </c>
      <c r="BN29" s="32"/>
      <c r="BO29" s="30"/>
      <c r="BP29" s="30"/>
      <c r="BQ29" s="32"/>
      <c r="BR29" s="32" t="s">
        <v>175</v>
      </c>
      <c r="BS29" s="56" t="s">
        <v>99</v>
      </c>
    </row>
    <row r="30" spans="1:71" x14ac:dyDescent="0.15">
      <c r="A30" s="27">
        <v>1643</v>
      </c>
      <c r="B30" s="31">
        <v>41376</v>
      </c>
      <c r="C30" s="29" t="s">
        <v>166</v>
      </c>
      <c r="D30" s="30" t="s">
        <v>167</v>
      </c>
      <c r="E30" s="30"/>
      <c r="F30" s="30" t="s">
        <v>120</v>
      </c>
      <c r="G30" s="31">
        <v>41348</v>
      </c>
      <c r="H30" s="32" t="s">
        <v>169</v>
      </c>
      <c r="I30" s="32" t="s">
        <v>100</v>
      </c>
      <c r="J30" s="32"/>
      <c r="K30" s="30" t="s">
        <v>101</v>
      </c>
      <c r="L30" s="30" t="s">
        <v>102</v>
      </c>
      <c r="M30" s="30">
        <v>136.81</v>
      </c>
      <c r="N30" s="30">
        <v>25.4</v>
      </c>
      <c r="O30" s="30"/>
      <c r="P30" s="30"/>
      <c r="Q30" s="30"/>
      <c r="R30" s="30"/>
      <c r="S30" s="30"/>
      <c r="T30" s="30"/>
      <c r="U30" s="30"/>
      <c r="V30" s="30"/>
      <c r="W30" s="30">
        <v>20.38</v>
      </c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117</v>
      </c>
      <c r="AS30" s="32" t="s">
        <v>169</v>
      </c>
      <c r="AT30" s="32"/>
      <c r="AU30" s="32"/>
      <c r="AV30" s="32"/>
      <c r="AW30" s="32"/>
      <c r="AX30" s="32" t="s">
        <v>174</v>
      </c>
      <c r="AY30" s="30"/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 t="s">
        <v>169</v>
      </c>
      <c r="BL30" s="32">
        <v>24</v>
      </c>
      <c r="BM30" s="32" t="s">
        <v>169</v>
      </c>
      <c r="BN30" s="32"/>
      <c r="BO30" s="56"/>
      <c r="BP30" s="56"/>
      <c r="BQ30" s="32"/>
      <c r="BR30" s="32" t="s">
        <v>175</v>
      </c>
      <c r="BS30" s="30"/>
    </row>
    <row r="31" spans="1:71" x14ac:dyDescent="0.15">
      <c r="A31" s="27">
        <v>2516</v>
      </c>
      <c r="B31" s="31">
        <v>41374</v>
      </c>
      <c r="C31" s="29" t="s">
        <v>166</v>
      </c>
      <c r="D31" s="30" t="s">
        <v>167</v>
      </c>
      <c r="E31" s="30"/>
      <c r="F31" s="30" t="s">
        <v>120</v>
      </c>
      <c r="G31" s="31">
        <v>41250</v>
      </c>
      <c r="H31" s="32" t="s">
        <v>183</v>
      </c>
      <c r="I31" s="32" t="s">
        <v>169</v>
      </c>
      <c r="J31" s="32"/>
      <c r="K31" s="30" t="s">
        <v>103</v>
      </c>
      <c r="L31" s="30" t="s">
        <v>104</v>
      </c>
      <c r="M31" s="30">
        <v>156.07</v>
      </c>
      <c r="N31" s="30">
        <v>28.92</v>
      </c>
      <c r="O31" s="30"/>
      <c r="P31" s="30"/>
      <c r="Q31" s="30"/>
      <c r="R31" s="30"/>
      <c r="S31" s="30"/>
      <c r="T31" s="30"/>
      <c r="U31" s="30"/>
      <c r="V31" s="30"/>
      <c r="W31" s="30">
        <v>23.73</v>
      </c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119</v>
      </c>
      <c r="AS31" s="32" t="s">
        <v>169</v>
      </c>
      <c r="AT31" s="32"/>
      <c r="AU31" s="32"/>
      <c r="AV31" s="32" t="s">
        <v>94</v>
      </c>
      <c r="AW31" s="32">
        <v>8.1999999999999993</v>
      </c>
      <c r="AX31" s="32" t="s">
        <v>174</v>
      </c>
      <c r="AY31" s="30"/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32" t="s">
        <v>169</v>
      </c>
      <c r="BL31" s="32"/>
      <c r="BM31" s="32" t="s">
        <v>169</v>
      </c>
      <c r="BN31" s="32"/>
      <c r="BO31" s="56"/>
      <c r="BP31" s="56"/>
      <c r="BQ31" s="32"/>
      <c r="BR31" s="32" t="s">
        <v>175</v>
      </c>
      <c r="BS31" s="30" t="s">
        <v>105</v>
      </c>
    </row>
    <row r="32" spans="1:71" x14ac:dyDescent="0.15">
      <c r="A32" s="27">
        <v>2567</v>
      </c>
      <c r="B32" s="31">
        <v>41373</v>
      </c>
      <c r="C32" s="29" t="s">
        <v>166</v>
      </c>
      <c r="D32" s="30" t="s">
        <v>167</v>
      </c>
      <c r="E32" s="30"/>
      <c r="F32" s="30" t="s">
        <v>115</v>
      </c>
      <c r="G32" s="58">
        <v>41261</v>
      </c>
      <c r="H32" s="32" t="s">
        <v>183</v>
      </c>
      <c r="I32" s="32" t="s">
        <v>169</v>
      </c>
      <c r="J32" s="32"/>
      <c r="K32" s="30" t="s">
        <v>121</v>
      </c>
      <c r="L32" s="30" t="s">
        <v>122</v>
      </c>
      <c r="M32" s="55">
        <v>146</v>
      </c>
      <c r="N32" s="30">
        <v>29</v>
      </c>
      <c r="O32" s="30"/>
      <c r="P32" s="30"/>
      <c r="Q32" s="30"/>
      <c r="R32" s="30"/>
      <c r="S32" s="30"/>
      <c r="T32" s="30"/>
      <c r="U32" s="30"/>
      <c r="V32" s="30"/>
      <c r="W32" s="30">
        <v>24</v>
      </c>
      <c r="X32" s="30"/>
      <c r="Y32" s="30"/>
      <c r="Z32" s="30"/>
      <c r="AA32" s="30"/>
      <c r="AB32" s="30"/>
      <c r="AC32" s="30"/>
      <c r="AD32" s="30"/>
      <c r="AE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117</v>
      </c>
      <c r="AS32" s="32" t="s">
        <v>169</v>
      </c>
      <c r="AT32" s="32"/>
      <c r="AU32" s="32"/>
      <c r="AV32" s="32" t="s">
        <v>98</v>
      </c>
      <c r="AW32" s="32">
        <v>10</v>
      </c>
      <c r="AX32" s="32" t="s">
        <v>123</v>
      </c>
      <c r="AY32" s="30"/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169</v>
      </c>
      <c r="BL32" s="32"/>
      <c r="BM32" s="32" t="s">
        <v>169</v>
      </c>
      <c r="BN32" s="32"/>
      <c r="BO32" s="56"/>
      <c r="BP32" s="56"/>
      <c r="BQ32" s="56"/>
      <c r="BR32" s="32" t="s">
        <v>169</v>
      </c>
      <c r="BS32" s="30"/>
    </row>
    <row r="33" spans="1:71" x14ac:dyDescent="0.15">
      <c r="A33" s="27">
        <v>2544</v>
      </c>
      <c r="B33" s="31">
        <v>41376</v>
      </c>
      <c r="C33" s="29" t="s">
        <v>166</v>
      </c>
      <c r="D33" s="30" t="s">
        <v>167</v>
      </c>
      <c r="E33" s="30"/>
      <c r="F33" s="30" t="s">
        <v>115</v>
      </c>
      <c r="G33" s="31">
        <v>41249</v>
      </c>
      <c r="H33" s="32" t="s">
        <v>183</v>
      </c>
      <c r="I33" s="32" t="s">
        <v>169</v>
      </c>
      <c r="J33" s="32"/>
      <c r="K33" s="30" t="s">
        <v>124</v>
      </c>
      <c r="L33" s="30" t="s">
        <v>125</v>
      </c>
      <c r="M33" s="55">
        <v>136.29</v>
      </c>
      <c r="N33" s="30">
        <v>27.59</v>
      </c>
      <c r="O33" s="30"/>
      <c r="P33" s="30"/>
      <c r="Q33" s="30"/>
      <c r="R33" s="30"/>
      <c r="S33" s="30"/>
      <c r="T33" s="30"/>
      <c r="U33" s="30"/>
      <c r="V33" s="30"/>
      <c r="W33" s="30">
        <v>22.04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117</v>
      </c>
      <c r="AS33" s="32" t="s">
        <v>169</v>
      </c>
      <c r="AT33" s="32"/>
      <c r="AU33" s="32"/>
      <c r="AV33" s="32" t="s">
        <v>98</v>
      </c>
      <c r="AW33" s="32">
        <v>6</v>
      </c>
      <c r="AX33" s="32" t="s">
        <v>123</v>
      </c>
      <c r="AY33" s="30"/>
      <c r="AZ33" s="32">
        <v>0</v>
      </c>
      <c r="BA33" s="32">
        <v>0</v>
      </c>
      <c r="BB33" s="32">
        <v>10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/>
      <c r="BK33" s="32" t="s">
        <v>169</v>
      </c>
      <c r="BL33" s="32"/>
      <c r="BM33" s="32" t="s">
        <v>169</v>
      </c>
      <c r="BN33" s="32"/>
      <c r="BO33" s="56"/>
      <c r="BP33" s="56"/>
      <c r="BQ33" s="56"/>
      <c r="BR33" s="32" t="s">
        <v>169</v>
      </c>
      <c r="BS33" s="30"/>
    </row>
    <row r="34" spans="1:71" x14ac:dyDescent="0.15">
      <c r="A34" s="27">
        <v>2347</v>
      </c>
      <c r="B34" s="31">
        <v>41376</v>
      </c>
      <c r="C34" s="29" t="s">
        <v>166</v>
      </c>
      <c r="D34" s="30" t="s">
        <v>167</v>
      </c>
      <c r="E34" s="30"/>
      <c r="F34" s="30" t="s">
        <v>115</v>
      </c>
      <c r="G34" s="58">
        <v>41332</v>
      </c>
      <c r="H34" s="32" t="s">
        <v>183</v>
      </c>
      <c r="I34" s="32" t="s">
        <v>169</v>
      </c>
      <c r="J34" s="32"/>
      <c r="K34" s="30" t="s">
        <v>126</v>
      </c>
      <c r="L34" s="30" t="s">
        <v>127</v>
      </c>
      <c r="M34" s="30">
        <v>135.25</v>
      </c>
      <c r="N34" s="30">
        <v>27.93</v>
      </c>
      <c r="O34" s="30"/>
      <c r="P34" s="30"/>
      <c r="Q34" s="30"/>
      <c r="R34" s="30"/>
      <c r="S34" s="30"/>
      <c r="T34" s="30"/>
      <c r="U34" s="30"/>
      <c r="V34" s="30"/>
      <c r="W34" s="30">
        <v>21.81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117</v>
      </c>
      <c r="AS34" s="32" t="s">
        <v>169</v>
      </c>
      <c r="AT34" s="32"/>
      <c r="AU34" s="32"/>
      <c r="AV34" s="32" t="s">
        <v>98</v>
      </c>
      <c r="AW34" s="32">
        <v>6.2</v>
      </c>
      <c r="AX34" s="32" t="s">
        <v>169</v>
      </c>
      <c r="AY34" s="30"/>
      <c r="AZ34" s="32">
        <v>0</v>
      </c>
      <c r="BA34" s="32">
        <v>10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169</v>
      </c>
      <c r="BL34" s="32">
        <v>12</v>
      </c>
      <c r="BM34" s="32" t="s">
        <v>169</v>
      </c>
      <c r="BN34" s="32"/>
      <c r="BO34" s="56" t="s">
        <v>46</v>
      </c>
      <c r="BP34" s="56" t="s">
        <v>129</v>
      </c>
      <c r="BQ34" s="32">
        <v>50</v>
      </c>
      <c r="BR34" s="32" t="s">
        <v>175</v>
      </c>
      <c r="BS34" s="30"/>
    </row>
  </sheetData>
  <sheetProtection algorithmName="SHA-512" hashValue="FxhASe+d+ImdEeTNTi7hZ0RzS6mpCN6La+IvG58xiRLMSaKryv4HcBdPyjM9I0EbtaTkpDZghmZyN2WVCh07ww==" saltValue="MMFdWK8jeVueiDmnD8cdHA==" spinCount="100000" sheet="1" objects="1" scenarios="1"/>
  <phoneticPr fontId="3" type="noConversion"/>
  <pageMargins left="0.75" right="0.75" top="1" bottom="1" header="0.5" footer="0.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/>
  <dimension ref="A1:BU4"/>
  <sheetViews>
    <sheetView workbookViewId="0">
      <selection activeCell="L40" sqref="L40"/>
    </sheetView>
  </sheetViews>
  <sheetFormatPr baseColWidth="10" defaultRowHeight="13" x14ac:dyDescent="0.15"/>
  <sheetData>
    <row r="1" spans="1:73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3" x14ac:dyDescent="0.15">
      <c r="A2" s="30">
        <v>645</v>
      </c>
      <c r="B2" s="31">
        <v>41373</v>
      </c>
      <c r="C2" s="29" t="s">
        <v>26</v>
      </c>
      <c r="D2" s="30" t="s">
        <v>27</v>
      </c>
      <c r="E2" s="30"/>
      <c r="F2" s="30" t="s">
        <v>28</v>
      </c>
      <c r="G2" s="31">
        <v>41090</v>
      </c>
      <c r="H2" s="32" t="s">
        <v>29</v>
      </c>
      <c r="I2" s="32" t="s">
        <v>30</v>
      </c>
      <c r="J2" s="32"/>
      <c r="K2" s="30" t="s">
        <v>31</v>
      </c>
      <c r="L2" s="30" t="s">
        <v>32</v>
      </c>
      <c r="M2" s="30">
        <v>127.879</v>
      </c>
      <c r="N2" s="30">
        <v>25.968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7.4880000000000004</v>
      </c>
      <c r="AX2" s="32" t="s">
        <v>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/>
      <c r="BM2" s="32" t="s">
        <v>35</v>
      </c>
      <c r="BN2" s="32"/>
      <c r="BO2" s="30"/>
      <c r="BP2" s="30"/>
      <c r="BQ2" s="32"/>
      <c r="BR2" s="32" t="s">
        <v>35</v>
      </c>
      <c r="BS2" s="30"/>
      <c r="BT2" t="s">
        <v>36</v>
      </c>
      <c r="BU2" s="57" t="s">
        <v>176</v>
      </c>
    </row>
    <row r="3" spans="1:73" x14ac:dyDescent="0.15">
      <c r="A3" s="30">
        <v>643</v>
      </c>
      <c r="B3" s="31">
        <v>41373</v>
      </c>
      <c r="C3" s="29" t="s">
        <v>26</v>
      </c>
      <c r="D3" s="30" t="s">
        <v>27</v>
      </c>
      <c r="E3" s="30"/>
      <c r="F3" s="30" t="s">
        <v>37</v>
      </c>
      <c r="G3" s="31">
        <v>41090</v>
      </c>
      <c r="H3" s="32" t="s">
        <v>38</v>
      </c>
      <c r="I3" s="32" t="s">
        <v>30</v>
      </c>
      <c r="J3" s="32"/>
      <c r="K3" s="30" t="s">
        <v>31</v>
      </c>
      <c r="L3" s="30" t="s">
        <v>32</v>
      </c>
      <c r="M3" s="30">
        <v>127.879</v>
      </c>
      <c r="N3" s="30">
        <v>25.968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14.423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</v>
      </c>
      <c r="AS3" s="32" t="s">
        <v>30</v>
      </c>
      <c r="AT3" s="32"/>
      <c r="AU3" s="32"/>
      <c r="AV3" s="32" t="s">
        <v>33</v>
      </c>
      <c r="AW3" s="32">
        <v>7.4880000000000004</v>
      </c>
      <c r="AX3" s="32" t="s">
        <v>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35</v>
      </c>
      <c r="BN3" s="32"/>
      <c r="BO3" s="56"/>
      <c r="BP3" s="56"/>
      <c r="BQ3" s="32"/>
      <c r="BR3" s="32" t="s">
        <v>35</v>
      </c>
      <c r="BS3" s="30"/>
      <c r="BT3" t="s">
        <v>36</v>
      </c>
      <c r="BU3" s="57" t="s">
        <v>176</v>
      </c>
    </row>
    <row r="4" spans="1:73" x14ac:dyDescent="0.15">
      <c r="A4" s="30">
        <v>649</v>
      </c>
      <c r="B4" s="31">
        <v>41373</v>
      </c>
      <c r="C4" s="29" t="s">
        <v>26</v>
      </c>
      <c r="D4" s="30" t="s">
        <v>27</v>
      </c>
      <c r="E4" s="30"/>
      <c r="F4" s="30" t="s">
        <v>40</v>
      </c>
      <c r="G4" s="31">
        <v>41090</v>
      </c>
      <c r="H4" s="32" t="s">
        <v>29</v>
      </c>
      <c r="I4" s="32" t="s">
        <v>30</v>
      </c>
      <c r="J4" s="32"/>
      <c r="K4" s="30" t="s">
        <v>31</v>
      </c>
      <c r="L4" s="30" t="s">
        <v>32</v>
      </c>
      <c r="M4" s="30">
        <v>127.879</v>
      </c>
      <c r="N4" s="30">
        <v>47.258000000000003</v>
      </c>
      <c r="O4" s="30"/>
      <c r="P4" s="30"/>
      <c r="Q4" s="30"/>
      <c r="R4" s="30"/>
      <c r="S4" s="30"/>
      <c r="T4" s="30"/>
      <c r="U4" s="30"/>
      <c r="V4" s="30"/>
      <c r="W4" s="30">
        <v>23.303000000000001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41</v>
      </c>
      <c r="AS4" s="32" t="s">
        <v>29</v>
      </c>
      <c r="AT4" s="32" t="s">
        <v>42</v>
      </c>
      <c r="AU4" s="32">
        <v>3</v>
      </c>
      <c r="AV4" s="32" t="s">
        <v>33</v>
      </c>
      <c r="AW4" s="32">
        <v>7.4880000000000004</v>
      </c>
      <c r="AX4" s="32" t="s">
        <v>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35</v>
      </c>
      <c r="BN4" s="32"/>
      <c r="BO4" s="30"/>
      <c r="BP4" s="30"/>
      <c r="BQ4" s="32"/>
      <c r="BR4" s="32" t="s">
        <v>35</v>
      </c>
      <c r="BS4" s="30"/>
      <c r="BT4" t="s">
        <v>36</v>
      </c>
      <c r="BU4" s="57" t="s">
        <v>176</v>
      </c>
    </row>
  </sheetData>
  <sheetProtection algorithmName="SHA-512" hashValue="lD3yZsYGJzhi6GghKKjxPkLMQ0qXgwA0mi+MCWzJ7IGkbJathgo9LhXZmaAnShdulxjBE1irTIk+8q6qXUl+ug==" saltValue="7xG9mJndIEeGcHrEBI4hPA==" spinCount="100000" sheet="1" objects="1" scenarios="1"/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FE7E-9E57-5C41-9CA7-95AD0DB320C0}">
  <sheetPr codeName="Sheet50">
    <tabColor theme="6" tint="0.39997558519241921"/>
  </sheetPr>
  <dimension ref="A1:AO99"/>
  <sheetViews>
    <sheetView zoomScaleNormal="100" zoomScalePageLayoutView="120" workbookViewId="0">
      <selection activeCell="O1" sqref="O1:R1048576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101" t="s">
        <v>270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</row>
    <row r="2" spans="1:41" ht="14" x14ac:dyDescent="0.15">
      <c r="A2" s="103" t="s">
        <v>221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</row>
    <row r="3" spans="1:4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</row>
    <row r="8" spans="1:41" ht="14" x14ac:dyDescent="0.15">
      <c r="A8" s="131" t="str">
        <f>'SEQ Oct 2022'!K2</f>
        <v>AGL</v>
      </c>
      <c r="B8" s="132" t="str">
        <f>'SEQ Oct 2022'!L2</f>
        <v>Value Saver</v>
      </c>
      <c r="C8" s="133">
        <f>IF('SEQ Oct 2022'!BP2=0,91*'SEQ Oct 2022'!M2/100,(91*'SEQ Oct 2022'!M2/100)+'SEQ Oct 2022'!BP2/4)</f>
        <v>117.10045454545455</v>
      </c>
      <c r="D8" s="134">
        <f>IF('SEQ Oct 2022'!O2="",$C$5*'SEQ Oct 2022'!N2/100,IF($C$5&gt;='SEQ Oct 2022'!P2,('SEQ Oct 2022'!P2*'SEQ Oct 2022'!N2/100),($C$5*'SEQ Oct 2022'!N2/100)))</f>
        <v>1205.909090909091</v>
      </c>
      <c r="E8" s="134">
        <f>IF(AND('SEQ Oct 2022'!P2&gt;0,'SEQ Oct 2022'!R2&gt;0),IF($C$5&lt;'SEQ Oct 2022'!P2,0,IF($C$5&lt;=('SEQ Oct 2022'!R2+'SEQ Oct 2022'!P2),(($C$5-'SEQ Oct 2022'!P2)*'SEQ Oct 2022'!Q2/100),(('SEQ Oct 2022'!R2)*'SEQ Oct 2022'!Q2/100))),0)</f>
        <v>0</v>
      </c>
      <c r="F8" s="134">
        <f>IF(AND('SEQ Oct 2022'!R2&gt;0,'SEQ Oct 2022'!T2&gt;0),IF(($C$5&lt;'SEQ Oct 2022'!T2),(0),($C$5-'SEQ Oct 2022'!T2)*'SEQ Oct 2022'!U2/100),IF(AND('SEQ Oct 2022'!R2&gt;0,'SEQ Oct 2022'!T2=""),IF(($C$5&lt;'SEQ Oct 2022'!R2+'SEQ Oct 2022'!P2),(0),(($C$5-('SEQ Oct 2022'!R2+'SEQ Oct 2022'!P2))*'SEQ Oct 2022'!S2/100)),IF(AND('SEQ Oct 2022'!P2&gt;0,'SEQ Oct 2022'!R2=""&gt;0),IF(($C$5&lt;'SEQ Oct 2022'!P2),(0),($C$5-'SEQ Oct 2022'!P2)*'SEQ Oct 2022'!Q2/100),0)))</f>
        <v>0</v>
      </c>
      <c r="G8" s="232">
        <f>SUM(C8:F8)</f>
        <v>1323.0095454545456</v>
      </c>
      <c r="H8" s="239">
        <f t="shared" ref="H8:H20" si="0">(G8-C8)*4</f>
        <v>4823.636363636364</v>
      </c>
      <c r="I8" s="239">
        <f t="shared" ref="I8:I20" si="1">G8*4</f>
        <v>5292.0381818181822</v>
      </c>
      <c r="J8" s="136">
        <f>I8*1.1</f>
        <v>5821.2420000000011</v>
      </c>
      <c r="K8" s="137">
        <f>'SEQ Oct 2022'!BB2</f>
        <v>0</v>
      </c>
      <c r="L8" s="137">
        <f>'SEQ Oct 2022'!BC2</f>
        <v>0</v>
      </c>
      <c r="M8" s="137">
        <f>'SEQ Oct 2022'!BD2</f>
        <v>0</v>
      </c>
      <c r="N8" s="137">
        <f>'SEQ Oct 2022'!BE2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5292.0381818181822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5292.0381818181822</v>
      </c>
      <c r="S8" s="236">
        <f>Q8*1.1</f>
        <v>5821.2420000000011</v>
      </c>
      <c r="T8" s="136">
        <f>R8*1.1</f>
        <v>5821.2420000000011</v>
      </c>
      <c r="U8" s="160">
        <f>'SEQ Oct 2022'!BL2</f>
        <v>0</v>
      </c>
      <c r="V8" s="161">
        <f>'SEQ Oct 2022'!BM2</f>
        <v>0</v>
      </c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</row>
    <row r="9" spans="1:41" ht="14" x14ac:dyDescent="0.15">
      <c r="A9" s="131" t="str">
        <f>'SEQ Oct 2022'!K3</f>
        <v>Diamond Energy</v>
      </c>
      <c r="B9" s="132" t="str">
        <f>'SEQ Oct 2022'!L3</f>
        <v xml:space="preserve">Renewable Saver </v>
      </c>
      <c r="C9" s="133">
        <f>IF('SEQ Oct 2022'!BP3=0,91*'SEQ Oct 2022'!M3/100,(91*'SEQ Oct 2022'!M3/100)+'SEQ Oct 2022'!BP3/4)</f>
        <v>112.84</v>
      </c>
      <c r="D9" s="134">
        <f>IF('SEQ Oct 2022'!O3="",$C$5*'SEQ Oct 2022'!N3/100,IF($C$5&gt;='SEQ Oct 2022'!P3,('SEQ Oct 2022'!P3*'SEQ Oct 2022'!N3/100),($C$5*'SEQ Oct 2022'!N3/100)))</f>
        <v>1287.7272727272725</v>
      </c>
      <c r="E9" s="134">
        <f>IF(AND('SEQ Oct 2022'!P3&gt;0,'SEQ Oct 2022'!R3&gt;0),IF($C$5&lt;'SEQ Oct 2022'!P3,0,IF($C$5&lt;=('SEQ Oct 2022'!R3+'SEQ Oct 2022'!P3),(($C$5-'SEQ Oct 2022'!P3)*'SEQ Oct 2022'!Q3/100),(('SEQ Oct 2022'!R3)*'SEQ Oct 2022'!Q3/100))),0)</f>
        <v>0</v>
      </c>
      <c r="F9" s="134">
        <f>IF(AND('SEQ Oct 2022'!R3&gt;0,'SEQ Oct 2022'!T3&gt;0),IF(($C$5&lt;'SEQ Oct 2022'!T3),(0),($C$5-'SEQ Oct 2022'!T3)*'SEQ Oct 2022'!U3/100),IF(AND('SEQ Oct 2022'!R3&gt;0,'SEQ Oct 2022'!T3=""),IF(($C$5&lt;'SEQ Oct 2022'!R3+'SEQ Oct 2022'!P3),(0),(($C$5-('SEQ Oct 2022'!R3+'SEQ Oct 2022'!P3))*'SEQ Oct 2022'!S3/100)),IF(AND('SEQ Oct 2022'!P3&gt;0,'SEQ Oct 2022'!R3=""&gt;0),IF(($C$5&lt;'SEQ Oct 2022'!P3),(0),($C$5-'SEQ Oct 2022'!P3)*'SEQ Oct 2022'!Q3/100),0)))</f>
        <v>0</v>
      </c>
      <c r="G9" s="232">
        <f t="shared" ref="G9:G17" si="3">SUM(C9:F9)</f>
        <v>1400.5672727272724</v>
      </c>
      <c r="H9" s="239">
        <f t="shared" si="0"/>
        <v>5150.9090909090901</v>
      </c>
      <c r="I9" s="239">
        <f t="shared" si="1"/>
        <v>5602.2690909090898</v>
      </c>
      <c r="J9" s="136">
        <f t="shared" ref="J9:J20" si="4">I9*1.1</f>
        <v>6162.4959999999992</v>
      </c>
      <c r="K9" s="137">
        <f>'SEQ Oct 2022'!BB3</f>
        <v>0</v>
      </c>
      <c r="L9" s="137">
        <f>'SEQ Oct 2022'!BC3</f>
        <v>0</v>
      </c>
      <c r="M9" s="137">
        <f>'SEQ Oct 2022'!BD3</f>
        <v>2</v>
      </c>
      <c r="N9" s="137">
        <f>'SEQ Oct 2022'!BE3</f>
        <v>0</v>
      </c>
      <c r="O9" s="144" t="str">
        <f t="shared" ref="O9:O20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2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5602.2690909090898</v>
      </c>
      <c r="R9" s="240">
        <f t="shared" ref="R9:R2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5490.2237090909075</v>
      </c>
      <c r="S9" s="136">
        <f t="shared" ref="S9:T17" si="8">Q9*1.1</f>
        <v>6162.4959999999992</v>
      </c>
      <c r="T9" s="136">
        <f t="shared" si="8"/>
        <v>6039.246079999999</v>
      </c>
      <c r="U9" s="160">
        <f>'SEQ Oct 2022'!BL3</f>
        <v>0</v>
      </c>
      <c r="V9" s="161">
        <f>'SEQ Oct 2022'!BM3</f>
        <v>0</v>
      </c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</row>
    <row r="10" spans="1:41" ht="14" x14ac:dyDescent="0.15">
      <c r="A10" s="131" t="str">
        <f>'SEQ Oct 2022'!K4</f>
        <v>EnergyAustralia</v>
      </c>
      <c r="B10" s="132" t="str">
        <f>'SEQ Oct 2022'!L4</f>
        <v>Balance Plan</v>
      </c>
      <c r="C10" s="133">
        <f>IF('SEQ Oct 2022'!BP4=0,91*'SEQ Oct 2022'!M4/100,(91*'SEQ Oct 2022'!M4/100)+'SEQ Oct 2022'!BP4/4)</f>
        <v>109.655</v>
      </c>
      <c r="D10" s="134">
        <f>IF('SEQ Oct 2022'!O4="",$C$5*'SEQ Oct 2022'!N4/100,IF($C$5&gt;='SEQ Oct 2022'!P4,('SEQ Oct 2022'!P4*'SEQ Oct 2022'!N4/100),($C$5*'SEQ Oct 2022'!N4/100)))</f>
        <v>1346.3636363636363</v>
      </c>
      <c r="E10" s="134">
        <f>IF(AND('SEQ Oct 2022'!P4&gt;0,'SEQ Oct 2022'!R4&gt;0),IF($C$5&lt;'SEQ Oct 2022'!P4,0,IF($C$5&lt;=('SEQ Oct 2022'!R4+'SEQ Oct 2022'!P4),(($C$5-'SEQ Oct 2022'!P4)*'SEQ Oct 2022'!Q4/100),(('SEQ Oct 2022'!R4)*'SEQ Oct 2022'!Q4/100))),0)</f>
        <v>0</v>
      </c>
      <c r="F10" s="134">
        <f>IF(AND('SEQ Oct 2022'!R4&gt;0,'SEQ Oct 2022'!T4&gt;0),IF(($C$5&lt;'SEQ Oct 2022'!T4),(0),($C$5-'SEQ Oct 2022'!T4)*'SEQ Oct 2022'!U4/100),IF(AND('SEQ Oct 2022'!R4&gt;0,'SEQ Oct 2022'!T4=""),IF(($C$5&lt;'SEQ Oct 2022'!R4+'SEQ Oct 2022'!P4),(0),(($C$5-('SEQ Oct 2022'!R4+'SEQ Oct 2022'!P4))*'SEQ Oct 2022'!S4/100)),IF(AND('SEQ Oct 2022'!P4&gt;0,'SEQ Oct 2022'!R4=""&gt;0),IF(($C$5&lt;'SEQ Oct 2022'!P4),(0),($C$5-'SEQ Oct 2022'!P4)*'SEQ Oct 2022'!Q4/100),0)))</f>
        <v>0</v>
      </c>
      <c r="G10" s="232">
        <f t="shared" si="3"/>
        <v>1456.0186363636362</v>
      </c>
      <c r="H10" s="239">
        <f t="shared" si="0"/>
        <v>5385.454545454545</v>
      </c>
      <c r="I10" s="239">
        <f t="shared" si="1"/>
        <v>5824.0745454545449</v>
      </c>
      <c r="J10" s="136">
        <f t="shared" si="4"/>
        <v>6406.482</v>
      </c>
      <c r="K10" s="137">
        <f>'SEQ Oct 2022'!BB4</f>
        <v>5</v>
      </c>
      <c r="L10" s="137">
        <f>'SEQ Oct 2022'!BC4</f>
        <v>0</v>
      </c>
      <c r="M10" s="137">
        <f>'SEQ Oct 2022'!BD4</f>
        <v>0</v>
      </c>
      <c r="N10" s="137">
        <f>'SEQ Oct 2022'!BE4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5532.8708181818174</v>
      </c>
      <c r="R10" s="240">
        <f t="shared" si="7"/>
        <v>5532.8708181818174</v>
      </c>
      <c r="S10" s="136">
        <f t="shared" si="8"/>
        <v>6086.1578999999992</v>
      </c>
      <c r="T10" s="136">
        <f t="shared" si="8"/>
        <v>6086.1578999999992</v>
      </c>
      <c r="U10" s="160">
        <f>'SEQ Oct 2022'!BL4</f>
        <v>0</v>
      </c>
      <c r="V10" s="161">
        <f>'SEQ Oct 2022'!BM4</f>
        <v>0</v>
      </c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</row>
    <row r="11" spans="1:41" ht="14" x14ac:dyDescent="0.15">
      <c r="A11" s="131" t="str">
        <f>'SEQ Oct 2022'!K5</f>
        <v>Origin Energy</v>
      </c>
      <c r="B11" s="132" t="str">
        <f>'SEQ Oct 2022'!L5</f>
        <v>Go Variable</v>
      </c>
      <c r="C11" s="133">
        <f>IF('SEQ Oct 2022'!BP5=0,91*'SEQ Oct 2022'!M5/100,(91*'SEQ Oct 2022'!M5/100)+'SEQ Oct 2022'!BP5/4)</f>
        <v>114.55245454545455</v>
      </c>
      <c r="D11" s="134">
        <f>IF('SEQ Oct 2022'!O5="",$C$5*'SEQ Oct 2022'!N5/100,IF($C$5&gt;='SEQ Oct 2022'!P5,('SEQ Oct 2022'!P5*'SEQ Oct 2022'!N5/100),($C$5*'SEQ Oct 2022'!N5/100)))</f>
        <v>1211.3636363636363</v>
      </c>
      <c r="E11" s="134">
        <f>IF(AND('SEQ Oct 2022'!P5&gt;0,'SEQ Oct 2022'!R5&gt;0),IF($C$5&lt;'SEQ Oct 2022'!P5,0,IF($C$5&lt;=('SEQ Oct 2022'!R5+'SEQ Oct 2022'!P5),(($C$5-'SEQ Oct 2022'!P5)*'SEQ Oct 2022'!Q5/100),(('SEQ Oct 2022'!R5)*'SEQ Oct 2022'!Q5/100))),0)</f>
        <v>0</v>
      </c>
      <c r="F11" s="134">
        <f>IF(AND('SEQ Oct 2022'!R5&gt;0,'SEQ Oct 2022'!T5&gt;0),IF(($C$5&lt;'SEQ Oct 2022'!T5),(0),($C$5-'SEQ Oct 2022'!T5)*'SEQ Oct 2022'!U5/100),IF(AND('SEQ Oct 2022'!R5&gt;0,'SEQ Oct 2022'!T5=""),IF(($C$5&lt;'SEQ Oct 2022'!R5+'SEQ Oct 2022'!P5),(0),(($C$5-('SEQ Oct 2022'!R5+'SEQ Oct 2022'!P5))*'SEQ Oct 2022'!S5/100)),IF(AND('SEQ Oct 2022'!P5&gt;0,'SEQ Oct 2022'!R5=""&gt;0),IF(($C$5&lt;'SEQ Oct 2022'!P5),(0),($C$5-'SEQ Oct 2022'!P5)*'SEQ Oct 2022'!Q5/100),0)))</f>
        <v>0</v>
      </c>
      <c r="G11" s="232">
        <f t="shared" si="3"/>
        <v>1325.9160909090908</v>
      </c>
      <c r="H11" s="239">
        <f t="shared" si="0"/>
        <v>4845.454545454545</v>
      </c>
      <c r="I11" s="239">
        <f t="shared" si="1"/>
        <v>5303.6643636363633</v>
      </c>
      <c r="J11" s="136">
        <f t="shared" si="4"/>
        <v>5834.0308000000005</v>
      </c>
      <c r="K11" s="137">
        <f>'SEQ Oct 2022'!BB5</f>
        <v>0</v>
      </c>
      <c r="L11" s="137">
        <f>'SEQ Oct 2022'!BC5</f>
        <v>0</v>
      </c>
      <c r="M11" s="137">
        <f>'SEQ Oct 2022'!BD5</f>
        <v>0</v>
      </c>
      <c r="N11" s="137">
        <f>'SEQ Oct 2022'!BE5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5303.6643636363633</v>
      </c>
      <c r="R11" s="240">
        <f t="shared" si="7"/>
        <v>5303.6643636363633</v>
      </c>
      <c r="S11" s="136">
        <f t="shared" si="8"/>
        <v>5834.0308000000005</v>
      </c>
      <c r="T11" s="136">
        <f t="shared" si="8"/>
        <v>5834.0308000000005</v>
      </c>
      <c r="U11" s="160">
        <f>'SEQ Oct 2022'!BL5</f>
        <v>0</v>
      </c>
      <c r="V11" s="161">
        <f>'SEQ Oct 2022'!BM5</f>
        <v>0</v>
      </c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</row>
    <row r="12" spans="1:41" ht="14" x14ac:dyDescent="0.15">
      <c r="A12" s="131" t="str">
        <f>'SEQ Oct 2022'!K6</f>
        <v>Powershop</v>
      </c>
      <c r="B12" s="132" t="str">
        <f>'SEQ Oct 2022'!L6</f>
        <v>Carbon Neutral</v>
      </c>
      <c r="C12" s="133">
        <f>IF('SEQ Oct 2022'!BP6=0,91*'SEQ Oct 2022'!M6/100,(91*'SEQ Oct 2022'!M6/100)+'SEQ Oct 2022'!BP6/4)</f>
        <v>155.50245454545455</v>
      </c>
      <c r="D12" s="134">
        <f>IF('SEQ Oct 2022'!O6="",$C$5*'SEQ Oct 2022'!N6/100,IF($C$5&gt;='SEQ Oct 2022'!P6,('SEQ Oct 2022'!P6*'SEQ Oct 2022'!N6/100),($C$5*'SEQ Oct 2022'!N6/100)))</f>
        <v>1189.9999999999998</v>
      </c>
      <c r="E12" s="134">
        <f>IF(AND('SEQ Oct 2022'!P6&gt;0,'SEQ Oct 2022'!R6&gt;0),IF($C$5&lt;'SEQ Oct 2022'!P6,0,IF($C$5&lt;=('SEQ Oct 2022'!R6+'SEQ Oct 2022'!P6),(($C$5-'SEQ Oct 2022'!P6)*'SEQ Oct 2022'!Q6/100),(('SEQ Oct 2022'!R6)*'SEQ Oct 2022'!Q6/100))),0)</f>
        <v>0</v>
      </c>
      <c r="F12" s="134">
        <f>IF(AND('SEQ Oct 2022'!R6&gt;0,'SEQ Oct 2022'!T6&gt;0),IF(($C$5&lt;'SEQ Oct 2022'!T6),(0),($C$5-'SEQ Oct 2022'!T6)*'SEQ Oct 2022'!U6/100),IF(AND('SEQ Oct 2022'!R6&gt;0,'SEQ Oct 2022'!T6=""),IF(($C$5&lt;'SEQ Oct 2022'!R6+'SEQ Oct 2022'!P6),(0),(($C$5-('SEQ Oct 2022'!R6+'SEQ Oct 2022'!P6))*'SEQ Oct 2022'!S6/100)),IF(AND('SEQ Oct 2022'!P6&gt;0,'SEQ Oct 2022'!R6=""&gt;0),IF(($C$5&lt;'SEQ Oct 2022'!P6),(0),($C$5-'SEQ Oct 2022'!P6)*'SEQ Oct 2022'!Q6/100),0)))</f>
        <v>0</v>
      </c>
      <c r="G12" s="232">
        <f t="shared" si="3"/>
        <v>1345.5024545454544</v>
      </c>
      <c r="H12" s="239">
        <f t="shared" si="0"/>
        <v>4759.9999999999991</v>
      </c>
      <c r="I12" s="239">
        <f t="shared" si="1"/>
        <v>5382.0098181818175</v>
      </c>
      <c r="J12" s="136">
        <f t="shared" si="4"/>
        <v>5920.2107999999998</v>
      </c>
      <c r="K12" s="137">
        <f>'SEQ Oct 2022'!BB6</f>
        <v>0</v>
      </c>
      <c r="L12" s="137">
        <f>'SEQ Oct 2022'!BC6</f>
        <v>0</v>
      </c>
      <c r="M12" s="137">
        <f>'SEQ Oct 2022'!BD6</f>
        <v>0</v>
      </c>
      <c r="N12" s="137">
        <f>'SEQ Oct 2022'!BE6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5382.0098181818175</v>
      </c>
      <c r="R12" s="240">
        <f t="shared" si="7"/>
        <v>5382.0098181818175</v>
      </c>
      <c r="S12" s="136">
        <f t="shared" si="8"/>
        <v>5920.2107999999998</v>
      </c>
      <c r="T12" s="136">
        <f t="shared" si="8"/>
        <v>5920.2107999999998</v>
      </c>
      <c r="U12" s="160">
        <f>'SEQ Oct 2022'!BL6</f>
        <v>0</v>
      </c>
      <c r="V12" s="161">
        <f>'SEQ Oct 2022'!BM6</f>
        <v>0</v>
      </c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</row>
    <row r="13" spans="1:41" ht="14" x14ac:dyDescent="0.15">
      <c r="A13" s="131" t="str">
        <f>'SEQ Oct 2022'!K7</f>
        <v>Energy Locals</v>
      </c>
      <c r="B13" s="132" t="str">
        <f>'SEQ Oct 2022'!L7</f>
        <v>Business Member</v>
      </c>
      <c r="C13" s="133">
        <f>IF('SEQ Oct 2022'!BP7=0,91*'SEQ Oct 2022'!M7/100,(91*'SEQ Oct 2022'!M7/100)+'SEQ Oct 2022'!BP7/4)</f>
        <v>126.93181818181816</v>
      </c>
      <c r="D13" s="134">
        <f>IF('SEQ Oct 2022'!O7="",$C$5*'SEQ Oct 2022'!N7/100,IF($C$5&gt;='SEQ Oct 2022'!P7,('SEQ Oct 2022'!P7*'SEQ Oct 2022'!N7/100),($C$5*'SEQ Oct 2022'!N7/100)))</f>
        <v>1227.2727272727273</v>
      </c>
      <c r="E13" s="134">
        <f>IF(AND('SEQ Oct 2022'!P7&gt;0,'SEQ Oct 2022'!R7&gt;0),IF($C$5&lt;'SEQ Oct 2022'!P7,0,IF($C$5&lt;=('SEQ Oct 2022'!R7+'SEQ Oct 2022'!P7),(($C$5-'SEQ Oct 2022'!P7)*'SEQ Oct 2022'!Q7/100),(('SEQ Oct 2022'!R7)*'SEQ Oct 2022'!Q7/100))),0)</f>
        <v>0</v>
      </c>
      <c r="F13" s="134">
        <f>IF(AND('SEQ Oct 2022'!R7&gt;0,'SEQ Oct 2022'!T7&gt;0),IF(($C$5&lt;'SEQ Oct 2022'!T7),(0),($C$5-'SEQ Oct 2022'!T7)*'SEQ Oct 2022'!U7/100),IF(AND('SEQ Oct 2022'!R7&gt;0,'SEQ Oct 2022'!T7=""),IF(($C$5&lt;'SEQ Oct 2022'!R7+'SEQ Oct 2022'!P7),(0),(($C$5-('SEQ Oct 2022'!R7+'SEQ Oct 2022'!P7))*'SEQ Oct 2022'!S7/100)),IF(AND('SEQ Oct 2022'!P7&gt;0,'SEQ Oct 2022'!R7=""&gt;0),IF(($C$5&lt;'SEQ Oct 2022'!P7),(0),($C$5-'SEQ Oct 2022'!P7)*'SEQ Oct 2022'!Q7/100),0)))</f>
        <v>0</v>
      </c>
      <c r="G13" s="232">
        <f t="shared" si="3"/>
        <v>1354.2045454545455</v>
      </c>
      <c r="H13" s="239">
        <f t="shared" si="0"/>
        <v>4909.090909090909</v>
      </c>
      <c r="I13" s="239">
        <f t="shared" si="1"/>
        <v>5416.818181818182</v>
      </c>
      <c r="J13" s="136">
        <f t="shared" si="4"/>
        <v>5958.5000000000009</v>
      </c>
      <c r="K13" s="137">
        <f>'SEQ Oct 2022'!BB7</f>
        <v>0</v>
      </c>
      <c r="L13" s="137">
        <f>'SEQ Oct 2022'!BC7</f>
        <v>0</v>
      </c>
      <c r="M13" s="137">
        <f>'SEQ Oct 2022'!BD7</f>
        <v>0</v>
      </c>
      <c r="N13" s="137">
        <f>'SEQ Oct 2022'!BE7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5416.818181818182</v>
      </c>
      <c r="R13" s="240">
        <f t="shared" si="7"/>
        <v>5416.818181818182</v>
      </c>
      <c r="S13" s="136">
        <f t="shared" si="8"/>
        <v>5958.5000000000009</v>
      </c>
      <c r="T13" s="136">
        <f t="shared" si="8"/>
        <v>5958.5000000000009</v>
      </c>
      <c r="U13" s="160">
        <f>'SEQ Oct 2022'!BL7</f>
        <v>0</v>
      </c>
      <c r="V13" s="161">
        <f>'SEQ Oct 2022'!BM7</f>
        <v>0</v>
      </c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</row>
    <row r="14" spans="1:41" ht="14" x14ac:dyDescent="0.15">
      <c r="A14" s="131" t="str">
        <f>'SEQ Oct 2022'!K8</f>
        <v>Simply Energy</v>
      </c>
      <c r="B14" s="132" t="str">
        <f>'SEQ Oct 2022'!L8</f>
        <v>Business Basic</v>
      </c>
      <c r="C14" s="133">
        <f>IF('SEQ Oct 2022'!BP8=0,91*'SEQ Oct 2022'!M8/100,(91*'SEQ Oct 2022'!M8/100)+'SEQ Oct 2022'!BP8/4)</f>
        <v>103.55799999999999</v>
      </c>
      <c r="D14" s="134">
        <f>IF('SEQ Oct 2022'!O8="",$C$5*'SEQ Oct 2022'!N8/100,IF($C$5&gt;='SEQ Oct 2022'!P8,('SEQ Oct 2022'!P8*'SEQ Oct 2022'!N8/100),($C$5*'SEQ Oct 2022'!N8/100)))</f>
        <v>1038.5416363636364</v>
      </c>
      <c r="E14" s="134">
        <f>IF(AND('SEQ Oct 2022'!P8&gt;0,'SEQ Oct 2022'!R8&gt;0),IF($C$5&lt;'SEQ Oct 2022'!P8,0,IF($C$5&lt;=('SEQ Oct 2022'!R8+'SEQ Oct 2022'!P8),(($C$5-'SEQ Oct 2022'!P8)*'SEQ Oct 2022'!Q8/100),(('SEQ Oct 2022'!R8)*'SEQ Oct 2022'!Q8/100))),0)</f>
        <v>0</v>
      </c>
      <c r="F14" s="134">
        <f>IF(AND('SEQ Oct 2022'!R8&gt;0,'SEQ Oct 2022'!T8&gt;0),IF(($C$5&lt;'SEQ Oct 2022'!T8),(0),($C$5-'SEQ Oct 2022'!T8)*'SEQ Oct 2022'!U8/100),IF(AND('SEQ Oct 2022'!R8&gt;0,'SEQ Oct 2022'!T8=""),IF(($C$5&lt;'SEQ Oct 2022'!R8+'SEQ Oct 2022'!P8),(0),(($C$5-('SEQ Oct 2022'!R8+'SEQ Oct 2022'!P8))*'SEQ Oct 2022'!S8/100)),IF(AND('SEQ Oct 2022'!P8&gt;0,'SEQ Oct 2022'!R8=""&gt;0),IF(($C$5&lt;'SEQ Oct 2022'!P8),(0),($C$5-'SEQ Oct 2022'!P8)*'SEQ Oct 2022'!Q8/100),0)))</f>
        <v>337.76472727272727</v>
      </c>
      <c r="G14" s="232">
        <f t="shared" si="3"/>
        <v>1479.8643636363636</v>
      </c>
      <c r="H14" s="239">
        <f t="shared" si="0"/>
        <v>5505.2254545454543</v>
      </c>
      <c r="I14" s="239">
        <f t="shared" si="1"/>
        <v>5919.4574545454543</v>
      </c>
      <c r="J14" s="136">
        <f t="shared" si="4"/>
        <v>6511.4032000000007</v>
      </c>
      <c r="K14" s="137">
        <f>'SEQ Oct 2022'!BB8</f>
        <v>0</v>
      </c>
      <c r="L14" s="137">
        <f>'SEQ Oct 2022'!BC8</f>
        <v>0</v>
      </c>
      <c r="M14" s="137">
        <f>'SEQ Oct 2022'!BD8</f>
        <v>0</v>
      </c>
      <c r="N14" s="137">
        <f>'SEQ Oct 2022'!BE8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5919.4574545454543</v>
      </c>
      <c r="R14" s="240">
        <f t="shared" si="7"/>
        <v>5919.4574545454543</v>
      </c>
      <c r="S14" s="136">
        <f t="shared" si="8"/>
        <v>6511.4032000000007</v>
      </c>
      <c r="T14" s="136">
        <f t="shared" si="8"/>
        <v>6511.4032000000007</v>
      </c>
      <c r="U14" s="160">
        <f>'SEQ Oct 2022'!BL8</f>
        <v>0</v>
      </c>
      <c r="V14" s="161">
        <f>'SEQ Oct 2022'!BM8</f>
        <v>0</v>
      </c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</row>
    <row r="15" spans="1:41" ht="14" x14ac:dyDescent="0.15">
      <c r="A15" s="131" t="str">
        <f>'SEQ Oct 2022'!K9</f>
        <v>Alinta Energy</v>
      </c>
      <c r="B15" s="132" t="str">
        <f>'SEQ Oct 2022'!L9</f>
        <v>BusinessDeal</v>
      </c>
      <c r="C15" s="133">
        <f>IF('SEQ Oct 2022'!BP9=0,91*'SEQ Oct 2022'!M9/100,(91*'SEQ Oct 2022'!M9/100)+'SEQ Oct 2022'!BP9/4)</f>
        <v>108.07490909090906</v>
      </c>
      <c r="D15" s="134">
        <f>IF('SEQ Oct 2022'!O9="",$C$5*'SEQ Oct 2022'!N9/100,IF($C$5&gt;='SEQ Oct 2022'!P9,('SEQ Oct 2022'!P9*'SEQ Oct 2022'!N9/100),($C$5*'SEQ Oct 2022'!N9/100)))</f>
        <v>1208.181818181818</v>
      </c>
      <c r="E15" s="134">
        <f>IF(AND('SEQ Oct 2022'!P9&gt;0,'SEQ Oct 2022'!R9&gt;0),IF($C$5&lt;'SEQ Oct 2022'!P9,0,IF($C$5&lt;=('SEQ Oct 2022'!R9+'SEQ Oct 2022'!P9),(($C$5-'SEQ Oct 2022'!P9)*'SEQ Oct 2022'!Q9/100),(('SEQ Oct 2022'!R9)*'SEQ Oct 2022'!Q9/100))),0)</f>
        <v>0</v>
      </c>
      <c r="F15" s="134">
        <f>IF(AND('SEQ Oct 2022'!R9&gt;0,'SEQ Oct 2022'!T9&gt;0),IF(($C$5&lt;'SEQ Oct 2022'!T9),(0),($C$5-'SEQ Oct 2022'!T9)*'SEQ Oct 2022'!U9/100),IF(AND('SEQ Oct 2022'!R9&gt;0,'SEQ Oct 2022'!T9=""),IF(($C$5&lt;'SEQ Oct 2022'!R9+'SEQ Oct 2022'!P9),(0),(($C$5-('SEQ Oct 2022'!R9+'SEQ Oct 2022'!P9))*'SEQ Oct 2022'!S9/100)),IF(AND('SEQ Oct 2022'!P9&gt;0,'SEQ Oct 2022'!R9=""&gt;0),IF(($C$5&lt;'SEQ Oct 2022'!P9),(0),($C$5-'SEQ Oct 2022'!P9)*'SEQ Oct 2022'!Q9/100),0)))</f>
        <v>0</v>
      </c>
      <c r="G15" s="232">
        <f t="shared" si="3"/>
        <v>1316.2567272727272</v>
      </c>
      <c r="H15" s="239">
        <f t="shared" si="0"/>
        <v>4832.7272727272721</v>
      </c>
      <c r="I15" s="239">
        <f t="shared" si="1"/>
        <v>5265.0269090909087</v>
      </c>
      <c r="J15" s="136">
        <f t="shared" si="4"/>
        <v>5791.5295999999998</v>
      </c>
      <c r="K15" s="137">
        <f>'SEQ Oct 2022'!BB9</f>
        <v>0</v>
      </c>
      <c r="L15" s="137">
        <f>'SEQ Oct 2022'!BC9</f>
        <v>0</v>
      </c>
      <c r="M15" s="137">
        <f>'SEQ Oct 2022'!BD9</f>
        <v>0</v>
      </c>
      <c r="N15" s="137">
        <f>'SEQ Oct 2022'!BE9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5265.0269090909087</v>
      </c>
      <c r="R15" s="240">
        <f t="shared" si="7"/>
        <v>5265.0269090909087</v>
      </c>
      <c r="S15" s="136">
        <f t="shared" si="8"/>
        <v>5791.5295999999998</v>
      </c>
      <c r="T15" s="136">
        <f t="shared" si="8"/>
        <v>5791.5295999999998</v>
      </c>
      <c r="U15" s="160">
        <f>'SEQ Oct 2022'!BL9</f>
        <v>0</v>
      </c>
      <c r="V15" s="161">
        <f>'SEQ Oct 2022'!BM9</f>
        <v>0</v>
      </c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</row>
    <row r="16" spans="1:41" ht="14" x14ac:dyDescent="0.15">
      <c r="A16" s="131" t="str">
        <f>'SEQ Oct 2022'!K10</f>
        <v>Amber Electric</v>
      </c>
      <c r="B16" s="132" t="str">
        <f>'SEQ Oct 2022'!L10</f>
        <v>Small Business</v>
      </c>
      <c r="C16" s="133">
        <f>IF('SEQ Oct 2022'!BP10=0,91*'SEQ Oct 2022'!M10/100,(91*'SEQ Oct 2022'!M10/100)+'SEQ Oct 2022'!BP10/4)</f>
        <v>155.26299999999998</v>
      </c>
      <c r="D16" s="134">
        <f>IF('SEQ Oct 2022'!O10="",$C$5*'SEQ Oct 2022'!N10/100,IF($C$5&gt;='SEQ Oct 2022'!P10,('SEQ Oct 2022'!P10*'SEQ Oct 2022'!N10/100),($C$5*'SEQ Oct 2022'!N10/100)))</f>
        <v>727.80708000000004</v>
      </c>
      <c r="E16" s="134">
        <f>IF(AND('SEQ Oct 2022'!P10&gt;0,'SEQ Oct 2022'!R10&gt;0),IF($C$5&lt;'SEQ Oct 2022'!P10,0,IF($C$5&lt;=('SEQ Oct 2022'!R10+'SEQ Oct 2022'!P10),(($C$5-'SEQ Oct 2022'!P10)*'SEQ Oct 2022'!Q10/100),(('SEQ Oct 2022'!R10)*'SEQ Oct 2022'!Q10/100))),0)</f>
        <v>0</v>
      </c>
      <c r="F16" s="134">
        <f>IF(AND('SEQ Oct 2022'!R10&gt;0,'SEQ Oct 2022'!T10&gt;0),IF(($C$5&lt;'SEQ Oct 2022'!T10),(0),($C$5-'SEQ Oct 2022'!T10)*'SEQ Oct 2022'!U10/100),IF(AND('SEQ Oct 2022'!R10&gt;0,'SEQ Oct 2022'!T10=""),IF(($C$5&lt;'SEQ Oct 2022'!R10+'SEQ Oct 2022'!P10),(0),(($C$5-('SEQ Oct 2022'!R10+'SEQ Oct 2022'!P10))*'SEQ Oct 2022'!S10/100)),IF(AND('SEQ Oct 2022'!P10&gt;0,'SEQ Oct 2022'!R10=""&gt;0),IF(($C$5&lt;'SEQ Oct 2022'!P10),(0),($C$5-'SEQ Oct 2022'!P10)*'SEQ Oct 2022'!Q10/100),0)))</f>
        <v>907.71861999999976</v>
      </c>
      <c r="G16" s="232">
        <f t="shared" si="3"/>
        <v>1790.7886999999996</v>
      </c>
      <c r="H16" s="239">
        <f t="shared" si="0"/>
        <v>6542.1027999999988</v>
      </c>
      <c r="I16" s="239">
        <f t="shared" si="1"/>
        <v>7163.1547999999984</v>
      </c>
      <c r="J16" s="136">
        <f t="shared" si="4"/>
        <v>7879.4702799999986</v>
      </c>
      <c r="K16" s="137">
        <f>'SEQ Oct 2022'!BB10</f>
        <v>0</v>
      </c>
      <c r="L16" s="137">
        <f>'SEQ Oct 2022'!BC10</f>
        <v>0</v>
      </c>
      <c r="M16" s="137">
        <f>'SEQ Oct 2022'!BD10</f>
        <v>0</v>
      </c>
      <c r="N16" s="137">
        <f>'SEQ Oct 2022'!BE10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7163.1547999999984</v>
      </c>
      <c r="R16" s="240">
        <f t="shared" si="7"/>
        <v>7163.1547999999984</v>
      </c>
      <c r="S16" s="136">
        <f t="shared" si="8"/>
        <v>7879.4702799999986</v>
      </c>
      <c r="T16" s="136">
        <f t="shared" si="8"/>
        <v>7879.4702799999986</v>
      </c>
      <c r="U16" s="160">
        <f>'SEQ Oct 2022'!BL10</f>
        <v>0</v>
      </c>
      <c r="V16" s="161">
        <f>'SEQ Oct 2022'!BM10</f>
        <v>0</v>
      </c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</row>
    <row r="17" spans="1:41" ht="14" x14ac:dyDescent="0.15">
      <c r="A17" s="131" t="str">
        <f>'SEQ Oct 2022'!K11</f>
        <v>Red Energy</v>
      </c>
      <c r="B17" s="132" t="str">
        <f>'SEQ Oct 2022'!L11</f>
        <v>Red Business Saver</v>
      </c>
      <c r="C17" s="133">
        <f>IF('SEQ Oct 2022'!BP11=0,91*'SEQ Oct 2022'!M11/100,(91*'SEQ Oct 2022'!M11/100)+'SEQ Oct 2022'!BP11/4)</f>
        <v>123.75999999999998</v>
      </c>
      <c r="D17" s="134">
        <f>IF('SEQ Oct 2022'!O11="",$C$5*'SEQ Oct 2022'!N11/100,IF($C$5&gt;='SEQ Oct 2022'!P11,('SEQ Oct 2022'!P11*'SEQ Oct 2022'!N11/100),($C$5*'SEQ Oct 2022'!N11/100)))</f>
        <v>1312.7272727272727</v>
      </c>
      <c r="E17" s="134">
        <f>IF(AND('SEQ Oct 2022'!P11&gt;0,'SEQ Oct 2022'!R11&gt;0),IF($C$5&lt;'SEQ Oct 2022'!P11,0,IF($C$5&lt;=('SEQ Oct 2022'!R11+'SEQ Oct 2022'!P11),(($C$5-'SEQ Oct 2022'!P11)*'SEQ Oct 2022'!Q11/100),(('SEQ Oct 2022'!R11)*'SEQ Oct 2022'!Q11/100))),0)</f>
        <v>0</v>
      </c>
      <c r="F17" s="134">
        <f>IF(AND('SEQ Oct 2022'!R11&gt;0,'SEQ Oct 2022'!T11&gt;0),IF(($C$5&lt;'SEQ Oct 2022'!T11),(0),($C$5-'SEQ Oct 2022'!T11)*'SEQ Oct 2022'!U11/100),IF(AND('SEQ Oct 2022'!R11&gt;0,'SEQ Oct 2022'!T11=""),IF(($C$5&lt;'SEQ Oct 2022'!R11+'SEQ Oct 2022'!P11),(0),(($C$5-('SEQ Oct 2022'!R11+'SEQ Oct 2022'!P11))*'SEQ Oct 2022'!S11/100)),IF(AND('SEQ Oct 2022'!P11&gt;0,'SEQ Oct 2022'!R11=""&gt;0),IF(($C$5&lt;'SEQ Oct 2022'!P11),(0),($C$5-'SEQ Oct 2022'!P11)*'SEQ Oct 2022'!Q11/100),0)))</f>
        <v>0</v>
      </c>
      <c r="G17" s="232">
        <f t="shared" si="3"/>
        <v>1436.4872727272727</v>
      </c>
      <c r="H17" s="239">
        <f t="shared" si="0"/>
        <v>5250.909090909091</v>
      </c>
      <c r="I17" s="239">
        <f t="shared" si="1"/>
        <v>5745.949090909091</v>
      </c>
      <c r="J17" s="136">
        <f t="shared" si="4"/>
        <v>6320.5440000000008</v>
      </c>
      <c r="K17" s="137">
        <f>'SEQ Oct 2022'!BB11</f>
        <v>0</v>
      </c>
      <c r="L17" s="137">
        <f>'SEQ Oct 2022'!BC11</f>
        <v>0</v>
      </c>
      <c r="M17" s="137">
        <f>'SEQ Oct 2022'!BD11</f>
        <v>0</v>
      </c>
      <c r="N17" s="137">
        <f>'SEQ Oct 2022'!BE11</f>
        <v>0</v>
      </c>
      <c r="O17" s="144" t="str">
        <f t="shared" si="5"/>
        <v>No discount</v>
      </c>
      <c r="P17" s="226" t="str">
        <f t="shared" si="2"/>
        <v>Inclusive</v>
      </c>
      <c r="Q17" s="240">
        <f t="shared" si="6"/>
        <v>5745.949090909091</v>
      </c>
      <c r="R17" s="240">
        <f t="shared" si="7"/>
        <v>5745.949090909091</v>
      </c>
      <c r="S17" s="136">
        <f t="shared" si="8"/>
        <v>6320.5440000000008</v>
      </c>
      <c r="T17" s="136">
        <f t="shared" si="8"/>
        <v>6320.5440000000008</v>
      </c>
      <c r="U17" s="160">
        <f>'SEQ Oct 2022'!BL11</f>
        <v>0</v>
      </c>
      <c r="V17" s="161">
        <f>'SEQ Oct 2022'!BM11</f>
        <v>0</v>
      </c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</row>
    <row r="18" spans="1:41" ht="14" x14ac:dyDescent="0.15">
      <c r="A18" s="131" t="str">
        <f>'SEQ Oct 2022'!K12</f>
        <v>CovaU</v>
      </c>
      <c r="B18" s="132" t="str">
        <f>'SEQ Oct 2022'!L12</f>
        <v>Freedom</v>
      </c>
      <c r="C18" s="133">
        <f>IF('SEQ Oct 2022'!BP12=0,91*'SEQ Oct 2022'!M12/100,(91*'SEQ Oct 2022'!M12/100)+'SEQ Oct 2022'!BP12/4)</f>
        <v>108.29</v>
      </c>
      <c r="D18" s="134">
        <f>IF('SEQ Oct 2022'!O12="",$C$5*'SEQ Oct 2022'!N12/100,IF($C$5&gt;='SEQ Oct 2022'!P12,('SEQ Oct 2022'!P12*'SEQ Oct 2022'!N12/100),($C$5*'SEQ Oct 2022'!N12/100)))</f>
        <v>2283.6363636363635</v>
      </c>
      <c r="E18" s="134">
        <f>IF(AND('SEQ Oct 2022'!P12&gt;0,'SEQ Oct 2022'!R12&gt;0),IF($C$5&lt;'SEQ Oct 2022'!P12,0,IF($C$5&lt;=('SEQ Oct 2022'!R12+'SEQ Oct 2022'!P12),(($C$5-'SEQ Oct 2022'!P12)*'SEQ Oct 2022'!Q12/100),(('SEQ Oct 2022'!R12)*'SEQ Oct 2022'!Q12/100))),0)</f>
        <v>0</v>
      </c>
      <c r="F18" s="134">
        <f>IF(AND('SEQ Oct 2022'!R12&gt;0,'SEQ Oct 2022'!T12&gt;0),IF(($C$5&lt;'SEQ Oct 2022'!T12),(0),($C$5-'SEQ Oct 2022'!T12)*'SEQ Oct 2022'!U12/100),IF(AND('SEQ Oct 2022'!R12&gt;0,'SEQ Oct 2022'!T12=""),IF(($C$5&lt;'SEQ Oct 2022'!R12+'SEQ Oct 2022'!P12),(0),(($C$5-('SEQ Oct 2022'!R12+'SEQ Oct 2022'!P12))*'SEQ Oct 2022'!S12/100)),IF(AND('SEQ Oct 2022'!P12&gt;0,'SEQ Oct 2022'!R12=""&gt;0),IF(($C$5&lt;'SEQ Oct 2022'!P12),(0),($C$5-'SEQ Oct 2022'!P12)*'SEQ Oct 2022'!Q12/100),0)))</f>
        <v>0</v>
      </c>
      <c r="G18" s="232">
        <f t="shared" ref="G18" si="9">SUM(C18:F18)</f>
        <v>2391.9263636363635</v>
      </c>
      <c r="H18" s="239">
        <f t="shared" si="0"/>
        <v>9134.545454545454</v>
      </c>
      <c r="I18" s="239">
        <f t="shared" si="1"/>
        <v>9567.7054545454539</v>
      </c>
      <c r="J18" s="136">
        <f t="shared" si="4"/>
        <v>10524.476000000001</v>
      </c>
      <c r="K18" s="137">
        <f>'SEQ Oct 2022'!BB12</f>
        <v>0</v>
      </c>
      <c r="L18" s="137">
        <f>'SEQ Oct 2022'!BC12</f>
        <v>15</v>
      </c>
      <c r="M18" s="137">
        <f>'SEQ Oct 2022'!BD12</f>
        <v>0</v>
      </c>
      <c r="N18" s="137">
        <f>'SEQ Oct 2022'!BE12</f>
        <v>0</v>
      </c>
      <c r="O18" s="144" t="str">
        <f t="shared" si="5"/>
        <v>Guaranteed off usage</v>
      </c>
      <c r="P18" s="226" t="str">
        <f t="shared" si="2"/>
        <v>Exclusive</v>
      </c>
      <c r="Q18" s="240">
        <f t="shared" si="6"/>
        <v>8197.5236363636359</v>
      </c>
      <c r="R18" s="240">
        <f t="shared" si="7"/>
        <v>8197.5236363636359</v>
      </c>
      <c r="S18" s="136">
        <f t="shared" ref="S18:T20" si="10">Q18*1.1</f>
        <v>9017.2759999999998</v>
      </c>
      <c r="T18" s="136">
        <f t="shared" si="10"/>
        <v>9017.2759999999998</v>
      </c>
      <c r="U18" s="160">
        <f>'SEQ Oct 2022'!BL12</f>
        <v>0</v>
      </c>
      <c r="V18" s="161">
        <f>'SEQ Oct 2022'!BM12</f>
        <v>0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</row>
    <row r="19" spans="1:41" ht="14" x14ac:dyDescent="0.15">
      <c r="A19" s="131" t="str">
        <f>'SEQ Oct 2022'!K13</f>
        <v>ReAmped Energy</v>
      </c>
      <c r="B19" s="132" t="str">
        <f>'SEQ Oct 2022'!L13</f>
        <v>Business</v>
      </c>
      <c r="C19" s="133">
        <f>IF('SEQ Oct 2022'!BP13=0,91*'SEQ Oct 2022'!M13/100,(91*'SEQ Oct 2022'!M13/100)+'SEQ Oct 2022'!BP13/4)</f>
        <v>137.70781818181817</v>
      </c>
      <c r="D19" s="134">
        <f>IF('SEQ Oct 2022'!O13="",$C$5*'SEQ Oct 2022'!N13/100,IF($C$5&gt;='SEQ Oct 2022'!P13,('SEQ Oct 2022'!P13*'SEQ Oct 2022'!N13/100),($C$5*'SEQ Oct 2022'!N13/100)))</f>
        <v>1959.5454545454545</v>
      </c>
      <c r="E19" s="134">
        <f>IF(AND('SEQ Oct 2022'!P13&gt;0,'SEQ Oct 2022'!R13&gt;0),IF($C$5&lt;'SEQ Oct 2022'!P13,0,IF($C$5&lt;=('SEQ Oct 2022'!R13+'SEQ Oct 2022'!P13),(($C$5-'SEQ Oct 2022'!P13)*'SEQ Oct 2022'!Q13/100),(('SEQ Oct 2022'!R13)*'SEQ Oct 2022'!Q13/100))),0)</f>
        <v>0</v>
      </c>
      <c r="F19" s="134">
        <f>IF(AND('SEQ Oct 2022'!R13&gt;0,'SEQ Oct 2022'!T13&gt;0),IF(($C$5&lt;'SEQ Oct 2022'!T13),(0),($C$5-'SEQ Oct 2022'!T13)*'SEQ Oct 2022'!U13/100),IF(AND('SEQ Oct 2022'!R13&gt;0,'SEQ Oct 2022'!T13=""),IF(($C$5&lt;'SEQ Oct 2022'!R13+'SEQ Oct 2022'!P13),(0),(($C$5-('SEQ Oct 2022'!R13+'SEQ Oct 2022'!P13))*'SEQ Oct 2022'!S13/100)),IF(AND('SEQ Oct 2022'!P13&gt;0,'SEQ Oct 2022'!R13=""&gt;0),IF(($C$5&lt;'SEQ Oct 2022'!P13),(0),($C$5-'SEQ Oct 2022'!P13)*'SEQ Oct 2022'!Q13/100),0)))</f>
        <v>0</v>
      </c>
      <c r="G19" s="232">
        <f t="shared" ref="G19" si="11">SUM(C19:F19)</f>
        <v>2097.2532727272728</v>
      </c>
      <c r="H19" s="239">
        <f t="shared" si="0"/>
        <v>7838.1818181818189</v>
      </c>
      <c r="I19" s="239">
        <f t="shared" si="1"/>
        <v>8389.0130909090913</v>
      </c>
      <c r="J19" s="136">
        <f t="shared" si="4"/>
        <v>9227.9144000000015</v>
      </c>
      <c r="K19" s="137">
        <f>'SEQ Oct 2022'!BB13</f>
        <v>0</v>
      </c>
      <c r="L19" s="137">
        <f>'SEQ Oct 2022'!BC13</f>
        <v>0</v>
      </c>
      <c r="M19" s="137">
        <f>'SEQ Oct 2022'!BD13</f>
        <v>0</v>
      </c>
      <c r="N19" s="137">
        <f>'SEQ Oct 2022'!BE13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8389.0130909090913</v>
      </c>
      <c r="R19" s="240">
        <f t="shared" si="7"/>
        <v>8389.0130909090913</v>
      </c>
      <c r="S19" s="136">
        <f t="shared" si="10"/>
        <v>9227.9144000000015</v>
      </c>
      <c r="T19" s="136">
        <f t="shared" si="10"/>
        <v>9227.9144000000015</v>
      </c>
      <c r="U19" s="160">
        <f>'SEQ Oct 2022'!BL13</f>
        <v>0</v>
      </c>
      <c r="V19" s="161">
        <f>'SEQ Oct 2022'!BM13</f>
        <v>0</v>
      </c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</row>
    <row r="20" spans="1:41" ht="14" x14ac:dyDescent="0.15">
      <c r="A20" s="131" t="str">
        <f>'SEQ Oct 2022'!K14</f>
        <v>Sumo Power</v>
      </c>
      <c r="B20" s="132" t="str">
        <f>'SEQ Oct 2022'!L14</f>
        <v>Freedom Business</v>
      </c>
      <c r="C20" s="133">
        <f>IF('SEQ Oct 2022'!BP14=0,91*'SEQ Oct 2022'!M14/100,(91*'SEQ Oct 2022'!M14/100)+'SEQ Oct 2022'!BP14/4)</f>
        <v>109.19999999999999</v>
      </c>
      <c r="D20" s="134">
        <f>IF('SEQ Oct 2022'!O14="",$C$5*'SEQ Oct 2022'!N14/100,IF($C$5&gt;='SEQ Oct 2022'!P14,('SEQ Oct 2022'!P14*'SEQ Oct 2022'!N14/100),($C$5*'SEQ Oct 2022'!N14/100)))</f>
        <v>1224.9999999999998</v>
      </c>
      <c r="E20" s="134">
        <f>IF(AND('SEQ Oct 2022'!P14&gt;0,'SEQ Oct 2022'!R14&gt;0),IF($C$5&lt;'SEQ Oct 2022'!P14,0,IF($C$5&lt;=('SEQ Oct 2022'!R14+'SEQ Oct 2022'!P14),(($C$5-'SEQ Oct 2022'!P14)*'SEQ Oct 2022'!Q14/100),(('SEQ Oct 2022'!R14)*'SEQ Oct 2022'!Q14/100))),0)</f>
        <v>0</v>
      </c>
      <c r="F20" s="134">
        <f>IF(AND('SEQ Oct 2022'!R14&gt;0,'SEQ Oct 2022'!T14&gt;0),IF(($C$5&lt;'SEQ Oct 2022'!T14),(0),($C$5-'SEQ Oct 2022'!T14)*'SEQ Oct 2022'!U14/100),IF(AND('SEQ Oct 2022'!R14&gt;0,'SEQ Oct 2022'!T14=""),IF(($C$5&lt;'SEQ Oct 2022'!R14+'SEQ Oct 2022'!P14),(0),(($C$5-('SEQ Oct 2022'!R14+'SEQ Oct 2022'!P14))*'SEQ Oct 2022'!S14/100)),IF(AND('SEQ Oct 2022'!P14&gt;0,'SEQ Oct 2022'!R14=""&gt;0),IF(($C$5&lt;'SEQ Oct 2022'!P14),(0),($C$5-'SEQ Oct 2022'!P14)*'SEQ Oct 2022'!Q14/100),0)))</f>
        <v>0</v>
      </c>
      <c r="G20" s="232">
        <f t="shared" ref="G20" si="12">SUM(C20:F20)</f>
        <v>1334.1999999999998</v>
      </c>
      <c r="H20" s="239">
        <f t="shared" si="0"/>
        <v>4899.9999999999991</v>
      </c>
      <c r="I20" s="239">
        <f t="shared" si="1"/>
        <v>5336.7999999999993</v>
      </c>
      <c r="J20" s="136">
        <f t="shared" si="4"/>
        <v>5870.48</v>
      </c>
      <c r="K20" s="137">
        <f>'SEQ Oct 2022'!BB14</f>
        <v>0</v>
      </c>
      <c r="L20" s="137">
        <f>'SEQ Oct 2022'!BC14</f>
        <v>0</v>
      </c>
      <c r="M20" s="137">
        <f>'SEQ Oct 2022'!BD14</f>
        <v>0</v>
      </c>
      <c r="N20" s="137">
        <f>'SEQ Oct 2022'!BE14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5336.7999999999993</v>
      </c>
      <c r="R20" s="240">
        <f t="shared" si="7"/>
        <v>5336.7999999999993</v>
      </c>
      <c r="S20" s="136">
        <f t="shared" si="10"/>
        <v>5870.48</v>
      </c>
      <c r="T20" s="136">
        <f t="shared" si="10"/>
        <v>5870.48</v>
      </c>
      <c r="U20" s="160">
        <f>'SEQ Oct 2022'!BL14</f>
        <v>0</v>
      </c>
      <c r="V20" s="161">
        <f>'SEQ Oct 2022'!BM14</f>
        <v>0</v>
      </c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</row>
    <row r="21" spans="1:41" ht="14" x14ac:dyDescent="0.15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</row>
    <row r="22" spans="1:41" ht="15" thickBot="1" x14ac:dyDescent="0.2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</row>
    <row r="23" spans="1:41" ht="14" x14ac:dyDescent="0.15">
      <c r="A23" s="72" t="s">
        <v>265</v>
      </c>
      <c r="B23" s="73"/>
      <c r="C23" s="73"/>
      <c r="D23" s="86"/>
      <c r="E23" s="86"/>
      <c r="F23" s="86"/>
      <c r="G23" s="87"/>
      <c r="H23" s="87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</row>
    <row r="24" spans="1:41" ht="14" x14ac:dyDescent="0.15">
      <c r="A24" s="75" t="s">
        <v>198</v>
      </c>
      <c r="B24" s="47"/>
      <c r="C24" s="91">
        <v>5000</v>
      </c>
      <c r="D24" s="88"/>
      <c r="E24" s="88"/>
      <c r="F24" s="88"/>
      <c r="G24" s="89"/>
      <c r="H24" s="89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</row>
    <row r="25" spans="1:41" ht="14" x14ac:dyDescent="0.15">
      <c r="A25" s="75" t="s">
        <v>266</v>
      </c>
      <c r="B25" s="47"/>
      <c r="C25" s="92">
        <v>0.7</v>
      </c>
      <c r="D25" s="88"/>
      <c r="E25" s="88"/>
      <c r="F25" s="88"/>
      <c r="G25" s="89"/>
      <c r="H25" s="89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76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</row>
    <row r="26" spans="1:41" ht="14" x14ac:dyDescent="0.15">
      <c r="A26" s="75" t="s">
        <v>267</v>
      </c>
      <c r="B26" s="47"/>
      <c r="C26" s="92">
        <v>0.3</v>
      </c>
      <c r="D26" s="88"/>
      <c r="E26" s="88"/>
      <c r="F26" s="88"/>
      <c r="G26" s="89"/>
      <c r="H26" s="89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76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</row>
    <row r="27" spans="1:41" ht="14" x14ac:dyDescent="0.15">
      <c r="A27" s="75"/>
      <c r="B27" s="47"/>
      <c r="C27" s="88"/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76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</row>
    <row r="28" spans="1:41" ht="75" x14ac:dyDescent="0.15">
      <c r="A28" s="276" t="s">
        <v>144</v>
      </c>
      <c r="B28" s="122" t="s">
        <v>320</v>
      </c>
      <c r="C28" s="120" t="s">
        <v>204</v>
      </c>
      <c r="D28" s="120" t="s">
        <v>463</v>
      </c>
      <c r="E28" s="120" t="s">
        <v>205</v>
      </c>
      <c r="F28" s="122" t="s">
        <v>265</v>
      </c>
      <c r="G28" s="120" t="s">
        <v>206</v>
      </c>
      <c r="H28" s="277" t="s">
        <v>570</v>
      </c>
      <c r="I28" s="278" t="s">
        <v>207</v>
      </c>
      <c r="J28" s="123" t="s">
        <v>23</v>
      </c>
      <c r="K28" s="124" t="s">
        <v>286</v>
      </c>
      <c r="L28" s="124" t="s">
        <v>287</v>
      </c>
      <c r="M28" s="124" t="s">
        <v>288</v>
      </c>
      <c r="N28" s="124" t="s">
        <v>289</v>
      </c>
      <c r="O28" s="279" t="s">
        <v>571</v>
      </c>
      <c r="P28" s="279" t="s">
        <v>572</v>
      </c>
      <c r="Q28" s="280" t="s">
        <v>574</v>
      </c>
      <c r="R28" s="280" t="s">
        <v>575</v>
      </c>
      <c r="S28" s="125" t="s">
        <v>271</v>
      </c>
      <c r="T28" s="125" t="s">
        <v>272</v>
      </c>
      <c r="U28" s="124" t="s">
        <v>263</v>
      </c>
      <c r="V28" s="127" t="s">
        <v>264</v>
      </c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</row>
    <row r="29" spans="1:41" ht="14" x14ac:dyDescent="0.15">
      <c r="A29" s="131" t="str">
        <f>'SEQ Oct 2022'!K15</f>
        <v>AGL</v>
      </c>
      <c r="B29" s="132" t="str">
        <f>'SEQ Oct 2022'!L15</f>
        <v>Value Saver</v>
      </c>
      <c r="C29" s="133">
        <f>IF('SEQ Oct 2022'!BP15=0,91*'SEQ Oct 2022'!M15/100,(91*'SEQ Oct 2022'!M15/100)+'SEQ Oct 2022'!BP15/4)</f>
        <v>117.10045454545455</v>
      </c>
      <c r="D29" s="133">
        <f>IF('SEQ Oct 2022'!O15="",$C$24*$C$25*'SEQ Oct 2022'!N15/100,IF($C$24*$C$25&gt;='SEQ Oct 2022'!P15,('SEQ Oct 2022'!P15*'SEQ Oct 2022'!N15/100),($C$24*$C$25*'SEQ Oct 2022'!N15/100)))</f>
        <v>844.13636363636363</v>
      </c>
      <c r="E29" s="133">
        <f>IF(AND('SEQ Oct 2022'!R15&gt;0,'SEQ Oct 2022'!T15&gt;0),IF(($C$24*$C$25&lt;'SEQ Oct 2022'!T15),(0),($C$24*$C$25-'SEQ Oct 2022'!T15)*'SEQ Oct 2022'!U15/100),IF(AND('SEQ Oct 2022'!R15&gt;0,'SEQ Oct 2022'!T15=""),IF(($C$24*$C$25&lt;'SEQ Oct 2022'!R15+'SEQ Oct 2022'!P15),(0),(($C$24*$C$25-('SEQ Oct 2022'!R15+'SEQ Oct 2022'!P15))*'SEQ Oct 2022'!S15/100)),IF(AND('SEQ Oct 2022'!P15&gt;0,'SEQ Oct 2022'!R15=""&gt;0),IF(($C$24*$C$25&lt;'SEQ Oct 2022'!P15),(0),($C$24*$C$25-'SEQ Oct 2022'!P15)*'SEQ Oct 2022'!Q15/100),0)))</f>
        <v>0</v>
      </c>
      <c r="F29" s="134">
        <f>($C$24*$C$26)*'SEQ Oct 2022'!AF15/100</f>
        <v>258.5454545454545</v>
      </c>
      <c r="G29" s="135">
        <f>SUM(C29:F29)</f>
        <v>1219.7822727272728</v>
      </c>
      <c r="H29" s="239">
        <f>(G29-C29)*4</f>
        <v>4410.727272727273</v>
      </c>
      <c r="I29" s="239">
        <f t="shared" ref="I29:I40" si="13">G29*4</f>
        <v>4879.1290909090912</v>
      </c>
      <c r="J29" s="136">
        <f>I29*1.1</f>
        <v>5367.0420000000004</v>
      </c>
      <c r="K29" s="137">
        <f>'SEQ Oct 2022'!BB15</f>
        <v>0</v>
      </c>
      <c r="L29" s="137">
        <f>'SEQ Oct 2022'!BC15</f>
        <v>0</v>
      </c>
      <c r="M29" s="137">
        <f>'SEQ Oct 2022'!BD15</f>
        <v>0</v>
      </c>
      <c r="N29" s="137">
        <f>'SEQ Oct 2022'!BE15</f>
        <v>0</v>
      </c>
      <c r="O29" s="144" t="str">
        <f>IF(SUM(K29:N29)=0,"No discount",IF(K29&gt;0,"Guaranteed off bill",IF(L29&gt;0,"Guaranteed off usage",IF(M29&gt;0,"Pay-on-time off bill","Pay-on-time off usage"))))</f>
        <v>No discount</v>
      </c>
      <c r="P29" s="226" t="str">
        <f>IF(OR(A29="Origin Energy",A29="Red Energy",A29="Powershop"),"Inclusive","Exclusive")</f>
        <v>Exclusive</v>
      </c>
      <c r="Q29" s="240">
        <f>IF(AND(O29="Guaranteed off bill",P29="Inclusive"),((I29*1.1)-((I29*1.1)*K29/100))/1.1,IF(AND(O29="Guaranteed off usage",P29="Inclusive"),((I29*1.1)-((H29*1.1)*L29/100))/1.1,IF(AND(O29="Guaranteed off bill",P29="Exclusive"),I29-(I29*K29/100),IF(AND(O29="Guaranteed off usage",P29="Exclusive"),I29-(H29*L29/100),IF(P29="Inclusive",((I29*1.1))/1.1,I29)))))</f>
        <v>4879.1290909090912</v>
      </c>
      <c r="R29" s="240">
        <f>IF(AND(O29="Pay-on-time off bill",P29="Inclusive"),((Q29*1.1)-((Q29*1.1)*M29/100))/1.1,IF(AND(O29="Pay-on-time off usage",P29="Inclusive"),((Q29*1.1)-((H29*1.1)*N29/100))/1.1,IF(AND(O29="Pay-on-time off bill",P29="Exclusive"),Q29-(Q29*M29/100),IF(AND(O29="Pay-on-time off usage",P29="Exclusive"),Q29-(H29*N29/100),IF(P29="Inclusive",((Q29*1.1))/1.1,Q29)))))</f>
        <v>4879.1290909090912</v>
      </c>
      <c r="S29" s="136">
        <f>Q29*1.1</f>
        <v>5367.0420000000004</v>
      </c>
      <c r="T29" s="136">
        <f>R29*1.1</f>
        <v>5367.0420000000004</v>
      </c>
      <c r="U29" s="160">
        <f>'SEQ Oct 2022'!BL15</f>
        <v>0</v>
      </c>
      <c r="V29" s="161">
        <f>'SEQ Oct 2022'!BM15</f>
        <v>0</v>
      </c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</row>
    <row r="30" spans="1:41" ht="14" x14ac:dyDescent="0.15">
      <c r="A30" s="131" t="str">
        <f>'SEQ Oct 2022'!K16</f>
        <v>Diamond Energy</v>
      </c>
      <c r="B30" s="132" t="str">
        <f>'SEQ Oct 2022'!L16</f>
        <v xml:space="preserve">Renewable Saver </v>
      </c>
      <c r="C30" s="133">
        <f>IF('SEQ Oct 2022'!BP16=0,91*'SEQ Oct 2022'!M16/100,(91*'SEQ Oct 2022'!M16/100)+'SEQ Oct 2022'!BP16/4)</f>
        <v>113.74999999999999</v>
      </c>
      <c r="D30" s="133">
        <f>IF('SEQ Oct 2022'!O16="",$C$24*$C$25*'SEQ Oct 2022'!N16/100,IF($C$24*$C$25&gt;='SEQ Oct 2022'!P16,('SEQ Oct 2022'!P16*'SEQ Oct 2022'!N16/100),($C$24*$C$25*'SEQ Oct 2022'!N16/100)))</f>
        <v>901.40909090909076</v>
      </c>
      <c r="E30" s="133">
        <f>IF(AND('SEQ Oct 2022'!R16&gt;0,'SEQ Oct 2022'!T16&gt;0),IF(($C$24*$C$25&lt;'SEQ Oct 2022'!T16),(0),($C$24*$C$25-'SEQ Oct 2022'!T16)*'SEQ Oct 2022'!U16/100),IF(AND('SEQ Oct 2022'!R16&gt;0,'SEQ Oct 2022'!T16=""),IF(($C$24*$C$25&lt;'SEQ Oct 2022'!R16+'SEQ Oct 2022'!P16),(0),(($C$24*$C$25-('SEQ Oct 2022'!R16+'SEQ Oct 2022'!P16))*'SEQ Oct 2022'!S16/100)),IF(AND('SEQ Oct 2022'!P16&gt;0,'SEQ Oct 2022'!R16=""&gt;0),IF(($C$24*$C$25&lt;'SEQ Oct 2022'!P16),(0),($C$24*$C$25-'SEQ Oct 2022'!P16)*'SEQ Oct 2022'!Q16/100),0)))</f>
        <v>0</v>
      </c>
      <c r="F30" s="134">
        <f>($C$24*$C$26)*'SEQ Oct 2022'!AF16/100</f>
        <v>280.77272727272725</v>
      </c>
      <c r="G30" s="135">
        <f t="shared" ref="G30:G40" si="14">SUM(C30:F30)</f>
        <v>1295.931818181818</v>
      </c>
      <c r="H30" s="239">
        <f t="shared" ref="H30:H40" si="15">(G30-C30)*4</f>
        <v>4728.7272727272721</v>
      </c>
      <c r="I30" s="239">
        <f t="shared" si="13"/>
        <v>5183.7272727272721</v>
      </c>
      <c r="J30" s="136">
        <f t="shared" ref="J30:J40" si="16">I30*1.1</f>
        <v>5702.0999999999995</v>
      </c>
      <c r="K30" s="137">
        <f>'SEQ Oct 2022'!BB16</f>
        <v>0</v>
      </c>
      <c r="L30" s="137">
        <f>'SEQ Oct 2022'!BC16</f>
        <v>0</v>
      </c>
      <c r="M30" s="137">
        <f>'SEQ Oct 2022'!BD16</f>
        <v>2</v>
      </c>
      <c r="N30" s="137">
        <f>'SEQ Oct 2022'!BE16</f>
        <v>0</v>
      </c>
      <c r="O30" s="144" t="str">
        <f t="shared" ref="O30:O40" si="17">IF(SUM(K30:N30)=0,"No discount",IF(K30&gt;0,"Guaranteed off bill",IF(L30&gt;0,"Guaranteed off usage",IF(M30&gt;0,"Pay-on-time off bill","Pay-on-time off usage"))))</f>
        <v>Pay-on-time off bill</v>
      </c>
      <c r="P30" s="226" t="str">
        <f t="shared" ref="P30:P40" si="18">IF(OR(A30="Origin Energy",A30="Red Energy",A30="Powershop"),"Inclusive","Exclusive")</f>
        <v>Exclusive</v>
      </c>
      <c r="Q30" s="240">
        <f t="shared" ref="Q30:Q40" si="19">IF(AND(O30="Guaranteed off bill",P30="Inclusive"),((I30*1.1)-((I30*1.1)*K30/100))/1.1,IF(AND(O30="Guaranteed off usage",P30="Inclusive"),((I30*1.1)-((H30*1.1)*L30/100))/1.1,IF(AND(O30="Guaranteed off bill",P30="Exclusive"),I30-(I30*K30/100),IF(AND(O30="Guaranteed off usage",P30="Exclusive"),I30-(H30*L30/100),IF(P30="Inclusive",((I30*1.1))/1.1,I30)))))</f>
        <v>5183.7272727272721</v>
      </c>
      <c r="R30" s="240">
        <f t="shared" ref="R30:R40" si="20">IF(AND(O30="Pay-on-time off bill",P30="Inclusive"),((Q30*1.1)-((Q30*1.1)*M30/100))/1.1,IF(AND(O30="Pay-on-time off usage",P30="Inclusive"),((Q30*1.1)-((H30*1.1)*N30/100))/1.1,IF(AND(O30="Pay-on-time off bill",P30="Exclusive"),Q30-(Q30*M30/100),IF(AND(O30="Pay-on-time off usage",P30="Exclusive"),Q30-(H30*N30/100),IF(P30="Inclusive",((Q30*1.1))/1.1,Q30)))))</f>
        <v>5080.0527272727268</v>
      </c>
      <c r="S30" s="136">
        <f t="shared" ref="S30:T38" si="21">Q30*1.1</f>
        <v>5702.0999999999995</v>
      </c>
      <c r="T30" s="136">
        <f t="shared" si="21"/>
        <v>5588.058</v>
      </c>
      <c r="U30" s="160">
        <f>'SEQ Oct 2022'!BL16</f>
        <v>0</v>
      </c>
      <c r="V30" s="161">
        <f>'SEQ Oct 2022'!BM16</f>
        <v>0</v>
      </c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</row>
    <row r="31" spans="1:41" ht="14" x14ac:dyDescent="0.15">
      <c r="A31" s="131" t="str">
        <f>'SEQ Oct 2022'!K17</f>
        <v>EnergyAustralia</v>
      </c>
      <c r="B31" s="132" t="str">
        <f>'SEQ Oct 2022'!L17</f>
        <v>Balance Plan</v>
      </c>
      <c r="C31" s="133">
        <f>IF('SEQ Oct 2022'!BP17=0,91*'SEQ Oct 2022'!M17/100,(91*'SEQ Oct 2022'!M17/100)+'SEQ Oct 2022'!BP17/4)</f>
        <v>112.38499999999998</v>
      </c>
      <c r="D31" s="133">
        <f>IF('SEQ Oct 2022'!O17="",$C$24*$C$25*'SEQ Oct 2022'!N17/100,IF($C$24*$C$25&gt;='SEQ Oct 2022'!P17,('SEQ Oct 2022'!P17*'SEQ Oct 2022'!N17/100),($C$24*$C$25*'SEQ Oct 2022'!N17/100)))</f>
        <v>942.4545454545455</v>
      </c>
      <c r="E31" s="133">
        <f>IF(AND('SEQ Oct 2022'!R17&gt;0,'SEQ Oct 2022'!T17&gt;0),IF(($C$24*$C$25&lt;'SEQ Oct 2022'!T17),(0),($C$24*$C$25-'SEQ Oct 2022'!T17)*'SEQ Oct 2022'!U17/100),IF(AND('SEQ Oct 2022'!R17&gt;0,'SEQ Oct 2022'!T17=""),IF(($C$24*$C$25&lt;'SEQ Oct 2022'!R17+'SEQ Oct 2022'!P17),(0),(($C$24*$C$25-('SEQ Oct 2022'!R17+'SEQ Oct 2022'!P17))*'SEQ Oct 2022'!S17/100)),IF(AND('SEQ Oct 2022'!P17&gt;0,'SEQ Oct 2022'!R17=""&gt;0),IF(($C$24*$C$25&lt;'SEQ Oct 2022'!P17),(0),($C$24*$C$25-'SEQ Oct 2022'!P17)*'SEQ Oct 2022'!Q17/100),0)))</f>
        <v>0</v>
      </c>
      <c r="F31" s="134">
        <f>($C$24*$C$26)*'SEQ Oct 2022'!AF17/100</f>
        <v>256.7727272727272</v>
      </c>
      <c r="G31" s="135">
        <f t="shared" si="14"/>
        <v>1311.6122727272727</v>
      </c>
      <c r="H31" s="239">
        <f t="shared" si="15"/>
        <v>4796.909090909091</v>
      </c>
      <c r="I31" s="239">
        <f t="shared" si="13"/>
        <v>5246.449090909091</v>
      </c>
      <c r="J31" s="136">
        <f t="shared" si="16"/>
        <v>5771.094000000001</v>
      </c>
      <c r="K31" s="137">
        <f>'SEQ Oct 2022'!BB17</f>
        <v>5</v>
      </c>
      <c r="L31" s="137">
        <f>'SEQ Oct 2022'!BC17</f>
        <v>0</v>
      </c>
      <c r="M31" s="137">
        <f>'SEQ Oct 2022'!BD17</f>
        <v>0</v>
      </c>
      <c r="N31" s="137">
        <f>'SEQ Oct 2022'!BE17</f>
        <v>0</v>
      </c>
      <c r="O31" s="144" t="str">
        <f t="shared" si="17"/>
        <v>Guaranteed off bill</v>
      </c>
      <c r="P31" s="226" t="str">
        <f t="shared" si="18"/>
        <v>Exclusive</v>
      </c>
      <c r="Q31" s="240">
        <f t="shared" si="19"/>
        <v>4984.1266363636369</v>
      </c>
      <c r="R31" s="240">
        <f t="shared" si="20"/>
        <v>4984.1266363636369</v>
      </c>
      <c r="S31" s="136">
        <f t="shared" si="21"/>
        <v>5482.5393000000013</v>
      </c>
      <c r="T31" s="136">
        <f t="shared" si="21"/>
        <v>5482.5393000000013</v>
      </c>
      <c r="U31" s="160">
        <f>'SEQ Oct 2022'!BL17</f>
        <v>0</v>
      </c>
      <c r="V31" s="161">
        <f>'SEQ Oct 2022'!BM17</f>
        <v>0</v>
      </c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</row>
    <row r="32" spans="1:41" ht="14" x14ac:dyDescent="0.15">
      <c r="A32" s="131" t="str">
        <f>'SEQ Oct 2022'!K18</f>
        <v>Origin Energy</v>
      </c>
      <c r="B32" s="132" t="str">
        <f>'SEQ Oct 2022'!L18</f>
        <v>Go Variable</v>
      </c>
      <c r="C32" s="133">
        <f>IF('SEQ Oct 2022'!BP18=0,91*'SEQ Oct 2022'!M18/100,(91*'SEQ Oct 2022'!M18/100)+'SEQ Oct 2022'!BP18/4)</f>
        <v>116.86881818181818</v>
      </c>
      <c r="D32" s="133">
        <f>IF('SEQ Oct 2022'!O18="",$C$24*$C$25*'SEQ Oct 2022'!N18/100,IF($C$24*$C$25&gt;='SEQ Oct 2022'!P18,('SEQ Oct 2022'!P18*'SEQ Oct 2022'!N18/100),($C$24*$C$25*'SEQ Oct 2022'!N18/100)))</f>
        <v>847.95454545454527</v>
      </c>
      <c r="E32" s="133">
        <f>IF(AND('SEQ Oct 2022'!R18&gt;0,'SEQ Oct 2022'!T18&gt;0),IF(($C$24*$C$25&lt;'SEQ Oct 2022'!T18),(0),($C$24*$C$25-'SEQ Oct 2022'!T18)*'SEQ Oct 2022'!U18/100),IF(AND('SEQ Oct 2022'!R18&gt;0,'SEQ Oct 2022'!T18=""),IF(($C$24*$C$25&lt;'SEQ Oct 2022'!R18+'SEQ Oct 2022'!P18),(0),(($C$24*$C$25-('SEQ Oct 2022'!R18+'SEQ Oct 2022'!P18))*'SEQ Oct 2022'!S18/100)),IF(AND('SEQ Oct 2022'!P18&gt;0,'SEQ Oct 2022'!R18=""&gt;0),IF(($C$24*$C$25&lt;'SEQ Oct 2022'!P18),(0),($C$24*$C$25-'SEQ Oct 2022'!P18)*'SEQ Oct 2022'!Q18/100),0)))</f>
        <v>0</v>
      </c>
      <c r="F32" s="134">
        <f>($C$24*$C$26)*'SEQ Oct 2022'!AF18/100</f>
        <v>250.6363636363636</v>
      </c>
      <c r="G32" s="135">
        <f t="shared" si="14"/>
        <v>1215.4597272727269</v>
      </c>
      <c r="H32" s="239">
        <f t="shared" si="15"/>
        <v>4394.3636363636351</v>
      </c>
      <c r="I32" s="239">
        <f t="shared" si="13"/>
        <v>4861.8389090909077</v>
      </c>
      <c r="J32" s="136">
        <f t="shared" si="16"/>
        <v>5348.0227999999988</v>
      </c>
      <c r="K32" s="137">
        <f>'SEQ Oct 2022'!BB18</f>
        <v>0</v>
      </c>
      <c r="L32" s="137">
        <f>'SEQ Oct 2022'!BC18</f>
        <v>0</v>
      </c>
      <c r="M32" s="137">
        <f>'SEQ Oct 2022'!BD18</f>
        <v>0</v>
      </c>
      <c r="N32" s="137">
        <f>'SEQ Oct 2022'!BE18</f>
        <v>0</v>
      </c>
      <c r="O32" s="144" t="str">
        <f t="shared" si="17"/>
        <v>No discount</v>
      </c>
      <c r="P32" s="226" t="str">
        <f t="shared" si="18"/>
        <v>Inclusive</v>
      </c>
      <c r="Q32" s="240">
        <f t="shared" si="19"/>
        <v>4861.8389090909077</v>
      </c>
      <c r="R32" s="240">
        <f t="shared" si="20"/>
        <v>4861.8389090909077</v>
      </c>
      <c r="S32" s="136">
        <f t="shared" si="21"/>
        <v>5348.0227999999988</v>
      </c>
      <c r="T32" s="136">
        <f t="shared" si="21"/>
        <v>5348.0227999999988</v>
      </c>
      <c r="U32" s="160">
        <f>'SEQ Oct 2022'!BL18</f>
        <v>0</v>
      </c>
      <c r="V32" s="161">
        <f>'SEQ Oct 2022'!BM18</f>
        <v>0</v>
      </c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</row>
    <row r="33" spans="1:41" ht="14" x14ac:dyDescent="0.15">
      <c r="A33" s="131" t="str">
        <f>'SEQ Oct 2022'!K19</f>
        <v>Powershop</v>
      </c>
      <c r="B33" s="132" t="str">
        <f>'SEQ Oct 2022'!L19</f>
        <v>Carbon Neutral</v>
      </c>
      <c r="C33" s="133">
        <f>IF('SEQ Oct 2022'!BP19=0,91*'SEQ Oct 2022'!M19/100,(91*'SEQ Oct 2022'!M19/100)+'SEQ Oct 2022'!BP19/4)</f>
        <v>159.59745454545453</v>
      </c>
      <c r="D33" s="133">
        <f>IF('SEQ Oct 2022'!O19="",$C$24*$C$25*'SEQ Oct 2022'!N19/100,IF($C$24*$C$25&gt;='SEQ Oct 2022'!P19,('SEQ Oct 2022'!P19*'SEQ Oct 2022'!N19/100),($C$24*$C$25*'SEQ Oct 2022'!N19/100)))</f>
        <v>832.99999999999989</v>
      </c>
      <c r="E33" s="133">
        <f>IF(AND('SEQ Oct 2022'!R19&gt;0,'SEQ Oct 2022'!T19&gt;0),IF(($C$24*$C$25&lt;'SEQ Oct 2022'!T19),(0),($C$24*$C$25-'SEQ Oct 2022'!T19)*'SEQ Oct 2022'!U19/100),IF(AND('SEQ Oct 2022'!R19&gt;0,'SEQ Oct 2022'!T19=""),IF(($C$24*$C$25&lt;'SEQ Oct 2022'!R19+'SEQ Oct 2022'!P19),(0),(($C$24*$C$25-('SEQ Oct 2022'!R19+'SEQ Oct 2022'!P19))*'SEQ Oct 2022'!S19/100)),IF(AND('SEQ Oct 2022'!P19&gt;0,'SEQ Oct 2022'!R19=""&gt;0),IF(($C$24*$C$25&lt;'SEQ Oct 2022'!P19),(0),($C$24*$C$25-'SEQ Oct 2022'!P19)*'SEQ Oct 2022'!Q19/100),0)))</f>
        <v>0</v>
      </c>
      <c r="F33" s="134">
        <f>($C$24*$C$26)*'SEQ Oct 2022'!AF19/100</f>
        <v>245.72727272727269</v>
      </c>
      <c r="G33" s="135">
        <f t="shared" si="14"/>
        <v>1238.3247272727272</v>
      </c>
      <c r="H33" s="239">
        <f t="shared" si="15"/>
        <v>4314.9090909090901</v>
      </c>
      <c r="I33" s="239">
        <f t="shared" si="13"/>
        <v>4953.2989090909086</v>
      </c>
      <c r="J33" s="136">
        <f t="shared" si="16"/>
        <v>5448.6287999999995</v>
      </c>
      <c r="K33" s="137">
        <f>'SEQ Oct 2022'!BB19</f>
        <v>0</v>
      </c>
      <c r="L33" s="137">
        <f>'SEQ Oct 2022'!BC19</f>
        <v>0</v>
      </c>
      <c r="M33" s="137">
        <f>'SEQ Oct 2022'!BD19</f>
        <v>0</v>
      </c>
      <c r="N33" s="137">
        <f>'SEQ Oct 2022'!BE19</f>
        <v>0</v>
      </c>
      <c r="O33" s="144" t="str">
        <f t="shared" si="17"/>
        <v>No discount</v>
      </c>
      <c r="P33" s="226" t="str">
        <f t="shared" si="18"/>
        <v>Inclusive</v>
      </c>
      <c r="Q33" s="240">
        <f t="shared" si="19"/>
        <v>4953.2989090909086</v>
      </c>
      <c r="R33" s="240">
        <f t="shared" si="20"/>
        <v>4953.2989090909086</v>
      </c>
      <c r="S33" s="136">
        <f t="shared" si="21"/>
        <v>5448.6287999999995</v>
      </c>
      <c r="T33" s="136">
        <f t="shared" si="21"/>
        <v>5448.6287999999995</v>
      </c>
      <c r="U33" s="160">
        <f>'SEQ Oct 2022'!BL19</f>
        <v>0</v>
      </c>
      <c r="V33" s="161">
        <f>'SEQ Oct 2022'!BM19</f>
        <v>0</v>
      </c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</row>
    <row r="34" spans="1:41" ht="14" x14ac:dyDescent="0.15">
      <c r="A34" s="131" t="str">
        <f>'SEQ Oct 2022'!K20</f>
        <v>Energy Locals</v>
      </c>
      <c r="B34" s="132" t="str">
        <f>'SEQ Oct 2022'!L20</f>
        <v>Business Member</v>
      </c>
      <c r="C34" s="133">
        <f>IF('SEQ Oct 2022'!BP20=0,91*'SEQ Oct 2022'!M20/100,(91*'SEQ Oct 2022'!M20/100)+'SEQ Oct 2022'!BP20/4)</f>
        <v>186.49545454545455</v>
      </c>
      <c r="D34" s="133">
        <f>IF('SEQ Oct 2022'!O20="",$C$24*$C$25*'SEQ Oct 2022'!N20/100,IF($C$24*$C$25&gt;='SEQ Oct 2022'!P20,('SEQ Oct 2022'!P20*'SEQ Oct 2022'!N20/100),($C$24*$C$25*'SEQ Oct 2022'!N20/100)))</f>
        <v>874.99999999999989</v>
      </c>
      <c r="E34" s="133">
        <f>IF(AND('SEQ Oct 2022'!R20&gt;0,'SEQ Oct 2022'!T20&gt;0),IF(($C$24*$C$25&lt;'SEQ Oct 2022'!T20),(0),($C$24*$C$25-'SEQ Oct 2022'!T20)*'SEQ Oct 2022'!U20/100),IF(AND('SEQ Oct 2022'!R20&gt;0,'SEQ Oct 2022'!T20=""),IF(($C$24*$C$25&lt;'SEQ Oct 2022'!R20+'SEQ Oct 2022'!P20),(0),(($C$24*$C$25-('SEQ Oct 2022'!R20+'SEQ Oct 2022'!P20))*'SEQ Oct 2022'!S20/100)),IF(AND('SEQ Oct 2022'!P20&gt;0,'SEQ Oct 2022'!R20=""&gt;0),IF(($C$24*$C$25&lt;'SEQ Oct 2022'!P20),(0),($C$24*$C$25-'SEQ Oct 2022'!P20)*'SEQ Oct 2022'!Q20/100),0)))</f>
        <v>0</v>
      </c>
      <c r="F34" s="134">
        <f>($C$24*$C$26)*'SEQ Oct 2022'!AF20/100</f>
        <v>300</v>
      </c>
      <c r="G34" s="135">
        <f t="shared" si="14"/>
        <v>1361.4954545454543</v>
      </c>
      <c r="H34" s="239">
        <f t="shared" si="15"/>
        <v>4699.9999999999991</v>
      </c>
      <c r="I34" s="239">
        <f t="shared" si="13"/>
        <v>5445.9818181818173</v>
      </c>
      <c r="J34" s="136">
        <f t="shared" si="16"/>
        <v>5990.58</v>
      </c>
      <c r="K34" s="137">
        <f>'SEQ Oct 2022'!BB20</f>
        <v>0</v>
      </c>
      <c r="L34" s="137">
        <f>'SEQ Oct 2022'!BC20</f>
        <v>0</v>
      </c>
      <c r="M34" s="137">
        <f>'SEQ Oct 2022'!BD20</f>
        <v>0</v>
      </c>
      <c r="N34" s="137">
        <f>'SEQ Oct 2022'!BE20</f>
        <v>0</v>
      </c>
      <c r="O34" s="144" t="str">
        <f t="shared" si="17"/>
        <v>No discount</v>
      </c>
      <c r="P34" s="226" t="str">
        <f t="shared" si="18"/>
        <v>Exclusive</v>
      </c>
      <c r="Q34" s="240">
        <f t="shared" si="19"/>
        <v>5445.9818181818173</v>
      </c>
      <c r="R34" s="240">
        <f t="shared" si="20"/>
        <v>5445.9818181818173</v>
      </c>
      <c r="S34" s="136">
        <f t="shared" si="21"/>
        <v>5990.58</v>
      </c>
      <c r="T34" s="136">
        <f t="shared" si="21"/>
        <v>5990.58</v>
      </c>
      <c r="U34" s="160">
        <f>'SEQ Oct 2022'!BL20</f>
        <v>0</v>
      </c>
      <c r="V34" s="161">
        <f>'SEQ Oct 2022'!BM20</f>
        <v>0</v>
      </c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</row>
    <row r="35" spans="1:41" ht="14" x14ac:dyDescent="0.15">
      <c r="A35" s="131" t="str">
        <f>'SEQ Oct 2022'!K21</f>
        <v>Simply Energy</v>
      </c>
      <c r="B35" s="132" t="str">
        <f>'SEQ Oct 2022'!L21</f>
        <v>Business Basic</v>
      </c>
      <c r="C35" s="133">
        <f>IF('SEQ Oct 2022'!BP21=0,91*'SEQ Oct 2022'!M21/100,(91*'SEQ Oct 2022'!M21/100)+'SEQ Oct 2022'!BP21/4)</f>
        <v>105.833</v>
      </c>
      <c r="D35" s="133">
        <f>IF('SEQ Oct 2022'!O21="",$C$24*$C$25*'SEQ Oct 2022'!N21/100,IF($C$24*$C$25&gt;='SEQ Oct 2022'!P21,('SEQ Oct 2022'!P21*'SEQ Oct 2022'!N21/100),($C$24*$C$25*'SEQ Oct 2022'!N21/100)))</f>
        <v>951.0454545454545</v>
      </c>
      <c r="E35" s="133">
        <f>IF(AND('SEQ Oct 2022'!R21&gt;0,'SEQ Oct 2022'!T21&gt;0),IF(($C$24*$C$25&lt;'SEQ Oct 2022'!T21),(0),($C$24*$C$25-'SEQ Oct 2022'!T21)*'SEQ Oct 2022'!U21/100),IF(AND('SEQ Oct 2022'!R21&gt;0,'SEQ Oct 2022'!T21=""),IF(($C$24*$C$25&lt;'SEQ Oct 2022'!R21+'SEQ Oct 2022'!P21),(0),(($C$24*$C$25-('SEQ Oct 2022'!R21+'SEQ Oct 2022'!P21))*'SEQ Oct 2022'!S21/100)),IF(AND('SEQ Oct 2022'!P21&gt;0,'SEQ Oct 2022'!R21=""&gt;0),IF(($C$24*$C$25&lt;'SEQ Oct 2022'!P21),(0),($C$24*$C$25-'SEQ Oct 2022'!P21)*'SEQ Oct 2022'!Q21/100),0)))</f>
        <v>0</v>
      </c>
      <c r="F35" s="134">
        <f>($C$24*$C$26)*'SEQ Oct 2022'!AF21/100</f>
        <v>276.81818181818181</v>
      </c>
      <c r="G35" s="135">
        <f t="shared" si="14"/>
        <v>1333.6966363636363</v>
      </c>
      <c r="H35" s="239">
        <f t="shared" si="15"/>
        <v>4911.454545454545</v>
      </c>
      <c r="I35" s="239">
        <f t="shared" si="13"/>
        <v>5334.7865454545454</v>
      </c>
      <c r="J35" s="136">
        <f t="shared" si="16"/>
        <v>5868.2652000000007</v>
      </c>
      <c r="K35" s="137">
        <f>'SEQ Oct 2022'!BB21</f>
        <v>0</v>
      </c>
      <c r="L35" s="137">
        <f>'SEQ Oct 2022'!BC21</f>
        <v>0</v>
      </c>
      <c r="M35" s="137">
        <f>'SEQ Oct 2022'!BD21</f>
        <v>0</v>
      </c>
      <c r="N35" s="137">
        <f>'SEQ Oct 2022'!BE21</f>
        <v>0</v>
      </c>
      <c r="O35" s="144" t="str">
        <f t="shared" si="17"/>
        <v>No discount</v>
      </c>
      <c r="P35" s="226" t="str">
        <f t="shared" si="18"/>
        <v>Exclusive</v>
      </c>
      <c r="Q35" s="240">
        <f t="shared" si="19"/>
        <v>5334.7865454545454</v>
      </c>
      <c r="R35" s="240">
        <f t="shared" si="20"/>
        <v>5334.7865454545454</v>
      </c>
      <c r="S35" s="136">
        <f t="shared" si="21"/>
        <v>5868.2652000000007</v>
      </c>
      <c r="T35" s="136">
        <f t="shared" si="21"/>
        <v>5868.2652000000007</v>
      </c>
      <c r="U35" s="160">
        <f>'SEQ Oct 2022'!BL21</f>
        <v>0</v>
      </c>
      <c r="V35" s="161">
        <f>'SEQ Oct 2022'!BM21</f>
        <v>0</v>
      </c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</row>
    <row r="36" spans="1:41" ht="14" x14ac:dyDescent="0.15">
      <c r="A36" s="131" t="str">
        <f>'SEQ Oct 2022'!K22</f>
        <v>Alinta Energy</v>
      </c>
      <c r="B36" s="132" t="str">
        <f>'SEQ Oct 2022'!L22</f>
        <v>BusinessDeal</v>
      </c>
      <c r="C36" s="133">
        <f>IF('SEQ Oct 2022'!BP22=0,91*'SEQ Oct 2022'!M22/100,(91*'SEQ Oct 2022'!M22/100)+'SEQ Oct 2022'!BP22/4)</f>
        <v>110.31681818181816</v>
      </c>
      <c r="D36" s="133">
        <f>IF('SEQ Oct 2022'!O22="",$C$24*$C$25*'SEQ Oct 2022'!N22/100,IF($C$24*$C$25&gt;='SEQ Oct 2022'!P22,('SEQ Oct 2022'!P22*'SEQ Oct 2022'!N22/100),($C$24*$C$25*'SEQ Oct 2022'!N22/100)))</f>
        <v>845.72727272727263</v>
      </c>
      <c r="E36" s="133">
        <f>IF(AND('SEQ Oct 2022'!R22&gt;0,'SEQ Oct 2022'!T22&gt;0),IF(($C$24*$C$25&lt;'SEQ Oct 2022'!T22),(0),($C$24*$C$25-'SEQ Oct 2022'!T22)*'SEQ Oct 2022'!U22/100),IF(AND('SEQ Oct 2022'!R22&gt;0,'SEQ Oct 2022'!T22=""),IF(($C$24*$C$25&lt;'SEQ Oct 2022'!R22+'SEQ Oct 2022'!P22),(0),(($C$24*$C$25-('SEQ Oct 2022'!R22+'SEQ Oct 2022'!P22))*'SEQ Oct 2022'!S22/100)),IF(AND('SEQ Oct 2022'!P22&gt;0,'SEQ Oct 2022'!R22=""&gt;0),IF(($C$24*$C$25&lt;'SEQ Oct 2022'!P22),(0),($C$24*$C$25-'SEQ Oct 2022'!P22)*'SEQ Oct 2022'!Q22/100),0)))</f>
        <v>0</v>
      </c>
      <c r="F36" s="134">
        <f>($C$24*$C$26)*'SEQ Oct 2022'!AF22/100</f>
        <v>267.27272727272725</v>
      </c>
      <c r="G36" s="135">
        <f t="shared" si="14"/>
        <v>1223.316818181818</v>
      </c>
      <c r="H36" s="239">
        <f t="shared" si="15"/>
        <v>4451.9999999999991</v>
      </c>
      <c r="I36" s="239">
        <f t="shared" si="13"/>
        <v>4893.267272727272</v>
      </c>
      <c r="J36" s="136">
        <f t="shared" si="16"/>
        <v>5382.5940000000001</v>
      </c>
      <c r="K36" s="137">
        <f>'SEQ Oct 2022'!BB22</f>
        <v>0</v>
      </c>
      <c r="L36" s="137">
        <f>'SEQ Oct 2022'!BC22</f>
        <v>0</v>
      </c>
      <c r="M36" s="137">
        <f>'SEQ Oct 2022'!BD22</f>
        <v>0</v>
      </c>
      <c r="N36" s="137">
        <f>'SEQ Oct 2022'!BE22</f>
        <v>0</v>
      </c>
      <c r="O36" s="144" t="str">
        <f t="shared" si="17"/>
        <v>No discount</v>
      </c>
      <c r="P36" s="226" t="str">
        <f t="shared" si="18"/>
        <v>Exclusive</v>
      </c>
      <c r="Q36" s="240">
        <f t="shared" si="19"/>
        <v>4893.267272727272</v>
      </c>
      <c r="R36" s="240">
        <f t="shared" si="20"/>
        <v>4893.267272727272</v>
      </c>
      <c r="S36" s="136">
        <f t="shared" si="21"/>
        <v>5382.5940000000001</v>
      </c>
      <c r="T36" s="136">
        <f t="shared" si="21"/>
        <v>5382.5940000000001</v>
      </c>
      <c r="U36" s="160">
        <f>'SEQ Oct 2022'!BL22</f>
        <v>0</v>
      </c>
      <c r="V36" s="161">
        <f>'SEQ Oct 2022'!BM22</f>
        <v>0</v>
      </c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</row>
    <row r="37" spans="1:41" ht="14" x14ac:dyDescent="0.15">
      <c r="A37" s="131" t="str">
        <f>'SEQ Oct 2022'!K23</f>
        <v>Red Energy</v>
      </c>
      <c r="B37" s="132" t="str">
        <f>'SEQ Oct 2022'!L23</f>
        <v>Red Business Saver</v>
      </c>
      <c r="C37" s="133">
        <f>IF('SEQ Oct 2022'!BP23=0,91*'SEQ Oct 2022'!M23/100,(91*'SEQ Oct 2022'!M23/100)+'SEQ Oct 2022'!BP23/4)</f>
        <v>123.75999999999998</v>
      </c>
      <c r="D37" s="133">
        <f>IF('SEQ Oct 2022'!O23="",$C$24*$C$25*'SEQ Oct 2022'!N23/100,IF($C$24*$C$25&gt;='SEQ Oct 2022'!P23,('SEQ Oct 2022'!P23*'SEQ Oct 2022'!N23/100),($C$24*$C$25*'SEQ Oct 2022'!N23/100)))</f>
        <v>918.90909090909076</v>
      </c>
      <c r="E37" s="133">
        <f>IF(AND('SEQ Oct 2022'!R23&gt;0,'SEQ Oct 2022'!T23&gt;0),IF(($C$24*$C$25&lt;'SEQ Oct 2022'!T23),(0),($C$24*$C$25-'SEQ Oct 2022'!T23)*'SEQ Oct 2022'!U23/100),IF(AND('SEQ Oct 2022'!R23&gt;0,'SEQ Oct 2022'!T23=""),IF(($C$24*$C$25&lt;'SEQ Oct 2022'!R23+'SEQ Oct 2022'!P23),(0),(($C$24*$C$25-('SEQ Oct 2022'!R23+'SEQ Oct 2022'!P23))*'SEQ Oct 2022'!S23/100)),IF(AND('SEQ Oct 2022'!P23&gt;0,'SEQ Oct 2022'!R23=""&gt;0),IF(($C$24*$C$25&lt;'SEQ Oct 2022'!P23),(0),($C$24*$C$25-'SEQ Oct 2022'!P23)*'SEQ Oct 2022'!Q23/100),0)))</f>
        <v>0</v>
      </c>
      <c r="F37" s="134">
        <f>($C$24*$C$26)*'SEQ Oct 2022'!AF23/100</f>
        <v>281.99999999999994</v>
      </c>
      <c r="G37" s="135">
        <f t="shared" si="14"/>
        <v>1324.6690909090908</v>
      </c>
      <c r="H37" s="239">
        <f t="shared" si="15"/>
        <v>4803.6363636363631</v>
      </c>
      <c r="I37" s="239">
        <f t="shared" si="13"/>
        <v>5298.676363636363</v>
      </c>
      <c r="J37" s="136">
        <f t="shared" si="16"/>
        <v>5828.5439999999999</v>
      </c>
      <c r="K37" s="137">
        <f>'SEQ Oct 2022'!BB23</f>
        <v>0</v>
      </c>
      <c r="L37" s="137">
        <f>'SEQ Oct 2022'!BC23</f>
        <v>0</v>
      </c>
      <c r="M37" s="137">
        <f>'SEQ Oct 2022'!BD23</f>
        <v>0</v>
      </c>
      <c r="N37" s="137">
        <f>'SEQ Oct 2022'!BE23</f>
        <v>0</v>
      </c>
      <c r="O37" s="144" t="str">
        <f t="shared" si="17"/>
        <v>No discount</v>
      </c>
      <c r="P37" s="226" t="str">
        <f t="shared" si="18"/>
        <v>Inclusive</v>
      </c>
      <c r="Q37" s="240">
        <f t="shared" si="19"/>
        <v>5298.676363636363</v>
      </c>
      <c r="R37" s="240">
        <f t="shared" si="20"/>
        <v>5298.676363636363</v>
      </c>
      <c r="S37" s="136">
        <f t="shared" si="21"/>
        <v>5828.5439999999999</v>
      </c>
      <c r="T37" s="136">
        <f t="shared" si="21"/>
        <v>5828.5439999999999</v>
      </c>
      <c r="U37" s="160">
        <f>'SEQ Oct 2022'!BL23</f>
        <v>0</v>
      </c>
      <c r="V37" s="161">
        <f>'SEQ Oct 2022'!BM23</f>
        <v>0</v>
      </c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</row>
    <row r="38" spans="1:41" ht="14" x14ac:dyDescent="0.15">
      <c r="A38" s="131" t="str">
        <f>'SEQ Oct 2022'!K24</f>
        <v>CovaU</v>
      </c>
      <c r="B38" s="132" t="str">
        <f>'SEQ Oct 2022'!L24</f>
        <v>Freedom</v>
      </c>
      <c r="C38" s="133">
        <f>IF('SEQ Oct 2022'!BP24=0,91*'SEQ Oct 2022'!M24/100,(91*'SEQ Oct 2022'!M24/100)+'SEQ Oct 2022'!BP24/4)</f>
        <v>108.29</v>
      </c>
      <c r="D38" s="133">
        <f>IF('SEQ Oct 2022'!O24="",$C$24*$C$25*'SEQ Oct 2022'!N24/100,IF($C$24*$C$25&gt;='SEQ Oct 2022'!P24,('SEQ Oct 2022'!P24*'SEQ Oct 2022'!N24/100),($C$24*$C$25*'SEQ Oct 2022'!N24/100)))</f>
        <v>1598.5454545454545</v>
      </c>
      <c r="E38" s="133">
        <f>IF(AND('SEQ Oct 2022'!R24&gt;0,'SEQ Oct 2022'!T24&gt;0),IF(($C$24*$C$25&lt;'SEQ Oct 2022'!T24),(0),($C$24*$C$25-'SEQ Oct 2022'!T24)*'SEQ Oct 2022'!U24/100),IF(AND('SEQ Oct 2022'!R24&gt;0,'SEQ Oct 2022'!T24=""),IF(($C$24*$C$25&lt;'SEQ Oct 2022'!R24+'SEQ Oct 2022'!P24),(0),(($C$24*$C$25-('SEQ Oct 2022'!R24+'SEQ Oct 2022'!P24))*'SEQ Oct 2022'!S24/100)),IF(AND('SEQ Oct 2022'!P24&gt;0,'SEQ Oct 2022'!R24=""&gt;0),IF(($C$24*$C$25&lt;'SEQ Oct 2022'!P24),(0),($C$24*$C$25-'SEQ Oct 2022'!P24)*'SEQ Oct 2022'!Q24/100),0)))</f>
        <v>0</v>
      </c>
      <c r="F38" s="134">
        <f>($C$24*$C$26)*'SEQ Oct 2022'!AF24/100</f>
        <v>596.72727272727263</v>
      </c>
      <c r="G38" s="135">
        <f t="shared" si="14"/>
        <v>2303.562727272727</v>
      </c>
      <c r="H38" s="239">
        <f t="shared" si="15"/>
        <v>8781.0909090909081</v>
      </c>
      <c r="I38" s="239">
        <f t="shared" si="13"/>
        <v>9214.250909090908</v>
      </c>
      <c r="J38" s="136">
        <f t="shared" si="16"/>
        <v>10135.675999999999</v>
      </c>
      <c r="K38" s="137">
        <f>'SEQ Oct 2022'!BB24</f>
        <v>0</v>
      </c>
      <c r="L38" s="137">
        <f>'SEQ Oct 2022'!BC24</f>
        <v>15</v>
      </c>
      <c r="M38" s="137">
        <f>'SEQ Oct 2022'!BD24</f>
        <v>0</v>
      </c>
      <c r="N38" s="137">
        <f>'SEQ Oct 2022'!BE24</f>
        <v>0</v>
      </c>
      <c r="O38" s="144" t="str">
        <f t="shared" si="17"/>
        <v>Guaranteed off usage</v>
      </c>
      <c r="P38" s="226" t="str">
        <f t="shared" si="18"/>
        <v>Exclusive</v>
      </c>
      <c r="Q38" s="240">
        <f t="shared" si="19"/>
        <v>7897.0872727272717</v>
      </c>
      <c r="R38" s="240">
        <f t="shared" si="20"/>
        <v>7897.0872727272717</v>
      </c>
      <c r="S38" s="136">
        <f t="shared" si="21"/>
        <v>8686.7960000000003</v>
      </c>
      <c r="T38" s="136">
        <f t="shared" si="21"/>
        <v>8686.7960000000003</v>
      </c>
      <c r="U38" s="160">
        <f>'SEQ Oct 2022'!BL24</f>
        <v>0</v>
      </c>
      <c r="V38" s="161">
        <f>'SEQ Oct 2022'!BM24</f>
        <v>0</v>
      </c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</row>
    <row r="39" spans="1:41" ht="14" x14ac:dyDescent="0.15">
      <c r="A39" s="131" t="str">
        <f>'SEQ Oct 2022'!K25</f>
        <v>ReAmped Energy</v>
      </c>
      <c r="B39" s="132" t="str">
        <f>'SEQ Oct 2022'!L25</f>
        <v>Business</v>
      </c>
      <c r="C39" s="133">
        <f>IF('SEQ Oct 2022'!BP25=0,91*'SEQ Oct 2022'!M25/100,(91*'SEQ Oct 2022'!M25/100)+'SEQ Oct 2022'!BP25/4)</f>
        <v>137.70781818181817</v>
      </c>
      <c r="D39" s="133">
        <f>IF('SEQ Oct 2022'!O25="",$C$24*$C$25*'SEQ Oct 2022'!N25/100,IF($C$24*$C$25&gt;='SEQ Oct 2022'!P25,('SEQ Oct 2022'!P25*'SEQ Oct 2022'!N25/100),($C$24*$C$25*'SEQ Oct 2022'!N25/100)))</f>
        <v>1371.681818181818</v>
      </c>
      <c r="E39" s="133">
        <f>IF(AND('SEQ Oct 2022'!R25&gt;0,'SEQ Oct 2022'!T25&gt;0),IF(($C$24*$C$25&lt;'SEQ Oct 2022'!T25),(0),($C$24*$C$25-'SEQ Oct 2022'!T25)*'SEQ Oct 2022'!U25/100),IF(AND('SEQ Oct 2022'!R25&gt;0,'SEQ Oct 2022'!T25=""),IF(($C$24*$C$25&lt;'SEQ Oct 2022'!R25+'SEQ Oct 2022'!P25),(0),(($C$24*$C$25-('SEQ Oct 2022'!R25+'SEQ Oct 2022'!P25))*'SEQ Oct 2022'!S25/100)),IF(AND('SEQ Oct 2022'!P25&gt;0,'SEQ Oct 2022'!R25=""&gt;0),IF(($C$24*$C$25&lt;'SEQ Oct 2022'!P25),(0),($C$24*$C$25-'SEQ Oct 2022'!P25)*'SEQ Oct 2022'!Q25/100),0)))</f>
        <v>0</v>
      </c>
      <c r="F39" s="134">
        <f>($C$24*$C$26)*'SEQ Oct 2022'!AF25/100</f>
        <v>486.2727272727272</v>
      </c>
      <c r="G39" s="135">
        <f t="shared" si="14"/>
        <v>1995.6623636363634</v>
      </c>
      <c r="H39" s="239">
        <f t="shared" si="15"/>
        <v>7431.8181818181811</v>
      </c>
      <c r="I39" s="239">
        <f t="shared" si="13"/>
        <v>7982.6494545454534</v>
      </c>
      <c r="J39" s="136">
        <f t="shared" si="16"/>
        <v>8780.9143999999997</v>
      </c>
      <c r="K39" s="137">
        <f>'SEQ Oct 2022'!BB25</f>
        <v>0</v>
      </c>
      <c r="L39" s="137">
        <f>'SEQ Oct 2022'!BC25</f>
        <v>0</v>
      </c>
      <c r="M39" s="137">
        <f>'SEQ Oct 2022'!BD25</f>
        <v>0</v>
      </c>
      <c r="N39" s="137">
        <f>'SEQ Oct 2022'!BE25</f>
        <v>0</v>
      </c>
      <c r="O39" s="144" t="str">
        <f t="shared" si="17"/>
        <v>No discount</v>
      </c>
      <c r="P39" s="226" t="str">
        <f t="shared" si="18"/>
        <v>Exclusive</v>
      </c>
      <c r="Q39" s="240">
        <f t="shared" si="19"/>
        <v>7982.6494545454534</v>
      </c>
      <c r="R39" s="240">
        <f t="shared" si="20"/>
        <v>7982.6494545454534</v>
      </c>
      <c r="S39" s="136">
        <f t="shared" ref="S39:T40" si="22">Q39*1.1</f>
        <v>8780.9143999999997</v>
      </c>
      <c r="T39" s="136">
        <f t="shared" si="22"/>
        <v>8780.9143999999997</v>
      </c>
      <c r="U39" s="160">
        <f>'SEQ Oct 2022'!BL25</f>
        <v>0</v>
      </c>
      <c r="V39" s="161">
        <f>'SEQ Oct 2022'!BM25</f>
        <v>0</v>
      </c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</row>
    <row r="40" spans="1:41" ht="14" x14ac:dyDescent="0.15">
      <c r="A40" s="131" t="str">
        <f>'SEQ Oct 2022'!K26</f>
        <v>Sumo Power</v>
      </c>
      <c r="B40" s="132" t="str">
        <f>'SEQ Oct 2022'!L26</f>
        <v>Freedom Business</v>
      </c>
      <c r="C40" s="133">
        <f>IF('SEQ Oct 2022'!BP26=0,91*'SEQ Oct 2022'!M26/100,(91*'SEQ Oct 2022'!M26/100)+'SEQ Oct 2022'!BP26/4)</f>
        <v>113.74999999999999</v>
      </c>
      <c r="D40" s="133">
        <f>IF('SEQ Oct 2022'!O26="",$C$24*$C$25*'SEQ Oct 2022'!N26/100,IF($C$24*$C$25&gt;='SEQ Oct 2022'!P26,('SEQ Oct 2022'!P26*'SEQ Oct 2022'!N26/100),($C$24*$C$25*'SEQ Oct 2022'!N26/100)))</f>
        <v>857.49999999999989</v>
      </c>
      <c r="E40" s="133">
        <f>IF(AND('SEQ Oct 2022'!R26&gt;0,'SEQ Oct 2022'!T26&gt;0),IF(($C$24*$C$25&lt;'SEQ Oct 2022'!T26),(0),($C$24*$C$25-'SEQ Oct 2022'!T26)*'SEQ Oct 2022'!U26/100),IF(AND('SEQ Oct 2022'!R26&gt;0,'SEQ Oct 2022'!T26=""),IF(($C$24*$C$25&lt;'SEQ Oct 2022'!R26+'SEQ Oct 2022'!P26),(0),(($C$24*$C$25-('SEQ Oct 2022'!R26+'SEQ Oct 2022'!P26))*'SEQ Oct 2022'!S26/100)),IF(AND('SEQ Oct 2022'!P26&gt;0,'SEQ Oct 2022'!R26=""&gt;0),IF(($C$24*$C$25&lt;'SEQ Oct 2022'!P26),(0),($C$24*$C$25-'SEQ Oct 2022'!P26)*'SEQ Oct 2022'!Q26/100),0)))</f>
        <v>0</v>
      </c>
      <c r="F40" s="134">
        <f>($C$24*$C$26)*'SEQ Oct 2022'!AF26/100</f>
        <v>273</v>
      </c>
      <c r="G40" s="135">
        <f t="shared" si="14"/>
        <v>1244.25</v>
      </c>
      <c r="H40" s="239">
        <f t="shared" si="15"/>
        <v>4522</v>
      </c>
      <c r="I40" s="239">
        <f t="shared" si="13"/>
        <v>4977</v>
      </c>
      <c r="J40" s="136">
        <f t="shared" si="16"/>
        <v>5474.7000000000007</v>
      </c>
      <c r="K40" s="137">
        <f>'SEQ Oct 2022'!BB26</f>
        <v>0</v>
      </c>
      <c r="L40" s="137">
        <f>'SEQ Oct 2022'!BC26</f>
        <v>0</v>
      </c>
      <c r="M40" s="137">
        <f>'SEQ Oct 2022'!BD26</f>
        <v>0</v>
      </c>
      <c r="N40" s="137">
        <f>'SEQ Oct 2022'!BE26</f>
        <v>0</v>
      </c>
      <c r="O40" s="144" t="str">
        <f t="shared" si="17"/>
        <v>No discount</v>
      </c>
      <c r="P40" s="226" t="str">
        <f t="shared" si="18"/>
        <v>Exclusive</v>
      </c>
      <c r="Q40" s="240">
        <f t="shared" si="19"/>
        <v>4977</v>
      </c>
      <c r="R40" s="240">
        <f t="shared" si="20"/>
        <v>4977</v>
      </c>
      <c r="S40" s="136">
        <f t="shared" si="22"/>
        <v>5474.7000000000007</v>
      </c>
      <c r="T40" s="136">
        <f t="shared" si="22"/>
        <v>5474.7000000000007</v>
      </c>
      <c r="U40" s="160">
        <f>'SEQ Oct 2022'!BL26</f>
        <v>0</v>
      </c>
      <c r="V40" s="161">
        <f>'SEQ Oct 2022'!BM26</f>
        <v>0</v>
      </c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</row>
    <row r="41" spans="1:41" ht="14" x14ac:dyDescent="0.15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</row>
    <row r="42" spans="1:41" ht="15" thickBot="1" x14ac:dyDescent="0.2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</row>
    <row r="43" spans="1:41" ht="14" x14ac:dyDescent="0.15">
      <c r="A43" s="72" t="s">
        <v>220</v>
      </c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</row>
    <row r="44" spans="1:41" ht="14" x14ac:dyDescent="0.15">
      <c r="A44" s="75" t="s">
        <v>198</v>
      </c>
      <c r="B44" s="47"/>
      <c r="C44" s="91">
        <v>5000</v>
      </c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76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</row>
    <row r="45" spans="1:41" ht="14" x14ac:dyDescent="0.15">
      <c r="A45" s="75" t="s">
        <v>266</v>
      </c>
      <c r="B45" s="47"/>
      <c r="C45" s="92">
        <v>0.7</v>
      </c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76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</row>
    <row r="46" spans="1:41" ht="14" x14ac:dyDescent="0.15">
      <c r="A46" s="75" t="s">
        <v>218</v>
      </c>
      <c r="B46" s="47"/>
      <c r="C46" s="92">
        <v>0.3</v>
      </c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76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</row>
    <row r="47" spans="1:41" ht="14" x14ac:dyDescent="0.15">
      <c r="A47" s="75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76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</row>
    <row r="48" spans="1:41" ht="75" x14ac:dyDescent="0.15">
      <c r="A48" s="276" t="s">
        <v>144</v>
      </c>
      <c r="B48" s="122" t="s">
        <v>320</v>
      </c>
      <c r="C48" s="120" t="s">
        <v>204</v>
      </c>
      <c r="D48" s="120" t="s">
        <v>465</v>
      </c>
      <c r="E48" s="120" t="s">
        <v>205</v>
      </c>
      <c r="F48" s="122" t="s">
        <v>219</v>
      </c>
      <c r="G48" s="120" t="s">
        <v>206</v>
      </c>
      <c r="H48" s="277" t="s">
        <v>570</v>
      </c>
      <c r="I48" s="278" t="s">
        <v>207</v>
      </c>
      <c r="J48" s="123" t="s">
        <v>23</v>
      </c>
      <c r="K48" s="124" t="s">
        <v>286</v>
      </c>
      <c r="L48" s="124" t="s">
        <v>287</v>
      </c>
      <c r="M48" s="124" t="s">
        <v>288</v>
      </c>
      <c r="N48" s="124" t="s">
        <v>289</v>
      </c>
      <c r="O48" s="279" t="s">
        <v>571</v>
      </c>
      <c r="P48" s="279" t="s">
        <v>572</v>
      </c>
      <c r="Q48" s="280" t="s">
        <v>574</v>
      </c>
      <c r="R48" s="280" t="s">
        <v>575</v>
      </c>
      <c r="S48" s="125" t="s">
        <v>271</v>
      </c>
      <c r="T48" s="125" t="s">
        <v>272</v>
      </c>
      <c r="U48" s="124" t="s">
        <v>263</v>
      </c>
      <c r="V48" s="127" t="s">
        <v>264</v>
      </c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</row>
    <row r="49" spans="1:41" ht="14" x14ac:dyDescent="0.15">
      <c r="A49" s="131" t="str">
        <f>'SEQ Oct 2022'!K27</f>
        <v>AGL</v>
      </c>
      <c r="B49" s="132" t="str">
        <f>'SEQ Oct 2022'!L27</f>
        <v>Value Saver</v>
      </c>
      <c r="C49" s="133">
        <f>IF('SEQ Oct 2022'!BP27=0,91*'SEQ Oct 2022'!M27/100,(91*'SEQ Oct 2022'!M27/100)+'SEQ Oct 2022'!BP27/4)</f>
        <v>109.23309090909089</v>
      </c>
      <c r="D49" s="133">
        <f>IF('SEQ Oct 2022'!O27="",$C$44*$C$45*'SEQ Oct 2022'!N27/100,IF($C$44*$C$45&gt;='SEQ Oct 2022'!P27,('SEQ Oct 2022'!P27*'SEQ Oct 2022'!N27/100),($C$44*$C$45*'SEQ Oct 2022'!N27/100)))</f>
        <v>1004.5</v>
      </c>
      <c r="E49" s="133">
        <f>IF(AND('SEQ Oct 2022'!R27&gt;0,'SEQ Oct 2022'!T27&gt;0),IF(($C$44*$C$45&lt;'SEQ Oct 2022'!T27),(0),($C$44*$C$45-'SEQ Oct 2022'!T27)*'SEQ Oct 2022'!U27/100),IF(AND('SEQ Oct 2022'!R27&gt;0,'SEQ Oct 2022'!T27=""),IF(($C$44*$C$45&lt;'SEQ Oct 2022'!R27+'SEQ Oct 2022'!P27),(0),(($C$44*$C$45-('SEQ Oct 2022'!R27+'SEQ Oct 2022'!P27))*'SEQ Oct 2022'!S27/100)),IF(AND('SEQ Oct 2022'!P27&gt;0,'SEQ Oct 2022'!R27=""&gt;0),IF(($C$44*$C$45&lt;'SEQ Oct 2022'!P27),(0),($C$44*$C$45-'SEQ Oct 2022'!P27)*'SEQ Oct 2022'!Q27/100),0)))</f>
        <v>0</v>
      </c>
      <c r="F49" s="134">
        <f>($C$44*$C$46)*'SEQ Oct 2022'!W27/100</f>
        <v>344.45454545454544</v>
      </c>
      <c r="G49" s="135">
        <f>SUM(C49:F49)</f>
        <v>1458.1876363636363</v>
      </c>
      <c r="H49" s="239">
        <f>(G49-C49)*4</f>
        <v>5395.818181818182</v>
      </c>
      <c r="I49" s="239">
        <f t="shared" ref="I49:I60" si="23">G49*4</f>
        <v>5832.7505454545453</v>
      </c>
      <c r="J49" s="136">
        <f>I49*1.1</f>
        <v>6416.0255999999999</v>
      </c>
      <c r="K49" s="137">
        <f>'SEQ Oct 2022'!BB27</f>
        <v>0</v>
      </c>
      <c r="L49" s="137">
        <f>'SEQ Oct 2022'!BC27</f>
        <v>0</v>
      </c>
      <c r="M49" s="137">
        <f>'SEQ Oct 2022'!BD27</f>
        <v>0</v>
      </c>
      <c r="N49" s="137">
        <f>'SEQ Oct 2022'!BE27</f>
        <v>0</v>
      </c>
      <c r="O49" s="144" t="str">
        <f>IF(SUM(K49:N49)=0,"No discount",IF(K49&gt;0,"Guaranteed off bill",IF(L49&gt;0,"Guaranteed off usage",IF(M49&gt;0,"Pay-on-time off bill","Pay-on-time off usage"))))</f>
        <v>No discount</v>
      </c>
      <c r="P49" s="226" t="str">
        <f>IF(OR(A49="Origin Energy",A49="Red Energy",A49="Powershop"),"Inclusive","Exclusive")</f>
        <v>Exclusive</v>
      </c>
      <c r="Q49" s="240">
        <f>IF(AND(O49="Guaranteed off bill",P49="Inclusive"),((I49*1.1)-((I49*1.1)*K49/100))/1.1,IF(AND(O49="Guaranteed off usage",P49="Inclusive"),((I49*1.1)-((H49*1.1)*L49/100))/1.1,IF(AND(O49="Guaranteed off bill",P49="Exclusive"),I49-(I49*K49/100),IF(AND(O49="Guaranteed off usage",P49="Exclusive"),I49-(H49*L49/100),IF(P49="Inclusive",((I49*1.1))/1.1,I49)))))</f>
        <v>5832.7505454545453</v>
      </c>
      <c r="R49" s="240">
        <f>IF(AND(O49="Pay-on-time off bill",P49="Inclusive"),((Q49*1.1)-((Q49*1.1)*M49/100))/1.1,IF(AND(O49="Pay-on-time off usage",P49="Inclusive"),((Q49*1.1)-((H49*1.1)*N49/100))/1.1,IF(AND(O49="Pay-on-time off bill",P49="Exclusive"),Q49-(Q49*M49/100),IF(AND(O49="Pay-on-time off usage",P49="Exclusive"),Q49-(H49*N49/100),IF(P49="Inclusive",((Q49*1.1))/1.1,Q49)))))</f>
        <v>5832.7505454545453</v>
      </c>
      <c r="S49" s="136">
        <f>Q49*1.1</f>
        <v>6416.0255999999999</v>
      </c>
      <c r="T49" s="136">
        <f>R49*1.1</f>
        <v>6416.0255999999999</v>
      </c>
      <c r="U49" s="160">
        <f>'SEQ Oct 2022'!BL27</f>
        <v>0</v>
      </c>
      <c r="V49" s="161">
        <f>'SEQ Oct 2022'!BM27</f>
        <v>0</v>
      </c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</row>
    <row r="50" spans="1:41" ht="14" x14ac:dyDescent="0.15">
      <c r="A50" s="131" t="str">
        <f>'SEQ Oct 2022'!K28</f>
        <v>Diamond Energy</v>
      </c>
      <c r="B50" s="132" t="str">
        <f>'SEQ Oct 2022'!L28</f>
        <v xml:space="preserve">Renewable Saver </v>
      </c>
      <c r="C50" s="133">
        <f>IF('SEQ Oct 2022'!BP28=0,91*'SEQ Oct 2022'!M28/100,(91*'SEQ Oct 2022'!M28/100)+'SEQ Oct 2022'!BP28/4)</f>
        <v>136.40899999999999</v>
      </c>
      <c r="D50" s="133">
        <f>IF('SEQ Oct 2022'!O28="",$C$44*$C$45*'SEQ Oct 2022'!N28/100,IF($C$44*$C$45&gt;='SEQ Oct 2022'!P28,('SEQ Oct 2022'!P28*'SEQ Oct 2022'!N28/100),($C$44*$C$45*'SEQ Oct 2022'!N28/100)))</f>
        <v>1003.2272727272727</v>
      </c>
      <c r="E50" s="133">
        <f>IF(AND('SEQ Oct 2022'!R28&gt;0,'SEQ Oct 2022'!T28&gt;0),IF(($C$44*$C$45&lt;'SEQ Oct 2022'!T28),(0),($C$44*$C$45-'SEQ Oct 2022'!T28)*'SEQ Oct 2022'!U28/100),IF(AND('SEQ Oct 2022'!R28&gt;0,'SEQ Oct 2022'!T28=""),IF(($C$44*$C$45&lt;'SEQ Oct 2022'!R28+'SEQ Oct 2022'!P28),(0),(($C$44*$C$45-('SEQ Oct 2022'!R28+'SEQ Oct 2022'!P28))*'SEQ Oct 2022'!S28/100)),IF(AND('SEQ Oct 2022'!P28&gt;0,'SEQ Oct 2022'!R28=""&gt;0),IF(($C$44*$C$45&lt;'SEQ Oct 2022'!P28),(0),($C$44*$C$45-'SEQ Oct 2022'!P28)*'SEQ Oct 2022'!Q28/100),0)))</f>
        <v>0</v>
      </c>
      <c r="F50" s="134">
        <f>($C$44*$C$46)*'SEQ Oct 2022'!W28/100</f>
        <v>336.95454545454544</v>
      </c>
      <c r="G50" s="135">
        <f t="shared" ref="G50:G60" si="24">SUM(C50:F50)</f>
        <v>1476.5908181818181</v>
      </c>
      <c r="H50" s="239">
        <f t="shared" ref="H50:H60" si="25">(G50-C50)*4</f>
        <v>5360.7272727272721</v>
      </c>
      <c r="I50" s="239">
        <f t="shared" si="23"/>
        <v>5906.3632727272725</v>
      </c>
      <c r="J50" s="136">
        <f t="shared" ref="J50:J60" si="26">I50*1.1</f>
        <v>6496.9996000000001</v>
      </c>
      <c r="K50" s="137">
        <f>'SEQ Oct 2022'!BB28</f>
        <v>0</v>
      </c>
      <c r="L50" s="137">
        <f>'SEQ Oct 2022'!BC28</f>
        <v>0</v>
      </c>
      <c r="M50" s="137">
        <f>'SEQ Oct 2022'!BD28</f>
        <v>2</v>
      </c>
      <c r="N50" s="137">
        <f>'SEQ Oct 2022'!BE28</f>
        <v>0</v>
      </c>
      <c r="O50" s="144" t="str">
        <f t="shared" ref="O50" si="27">IF(SUM(K50:N50)=0,"No discount",IF(K50&gt;0,"Guaranteed off bill",IF(L50&gt;0,"Guaranteed off usage",IF(M50&gt;0,"Pay-on-time off bill","Pay-on-time off usage"))))</f>
        <v>Pay-on-time off bill</v>
      </c>
      <c r="P50" s="226" t="str">
        <f t="shared" ref="P50:P60" si="28">IF(OR(A50="Origin Energy",A50="Red Energy",A50="Powershop"),"Inclusive","Exclusive")</f>
        <v>Exclusive</v>
      </c>
      <c r="Q50" s="240">
        <f t="shared" ref="Q50:Q60" si="29">IF(AND(O50="Guaranteed off bill",P50="Inclusive"),((I50*1.1)-((I50*1.1)*K50/100))/1.1,IF(AND(O50="Guaranteed off usage",P50="Inclusive"),((I50*1.1)-((H50*1.1)*L50/100))/1.1,IF(AND(O50="Guaranteed off bill",P50="Exclusive"),I50-(I50*K50/100),IF(AND(O50="Guaranteed off usage",P50="Exclusive"),I50-(H50*L50/100),IF(P50="Inclusive",((I50*1.1))/1.1,I50)))))</f>
        <v>5906.3632727272725</v>
      </c>
      <c r="R50" s="240">
        <f t="shared" ref="R50:R60" si="30">IF(AND(O50="Pay-on-time off bill",P50="Inclusive"),((Q50*1.1)-((Q50*1.1)*M50/100))/1.1,IF(AND(O50="Pay-on-time off usage",P50="Inclusive"),((Q50*1.1)-((H50*1.1)*N50/100))/1.1,IF(AND(O50="Pay-on-time off bill",P50="Exclusive"),Q50-(Q50*M50/100),IF(AND(O50="Pay-on-time off usage",P50="Exclusive"),Q50-(H50*N50/100),IF(P50="Inclusive",((Q50*1.1))/1.1,Q50)))))</f>
        <v>5788.236007272727</v>
      </c>
      <c r="S50" s="136">
        <f t="shared" ref="S50:T58" si="31">Q50*1.1</f>
        <v>6496.9996000000001</v>
      </c>
      <c r="T50" s="136">
        <f t="shared" si="31"/>
        <v>6367.0596080000005</v>
      </c>
      <c r="U50" s="160">
        <f>'SEQ Oct 2022'!BL28</f>
        <v>0</v>
      </c>
      <c r="V50" s="161">
        <f>'SEQ Oct 2022'!BM28</f>
        <v>0</v>
      </c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</row>
    <row r="51" spans="1:41" ht="14" x14ac:dyDescent="0.15">
      <c r="A51" s="131" t="str">
        <f>'SEQ Oct 2022'!K29</f>
        <v>EnergyAustralia</v>
      </c>
      <c r="B51" s="132" t="str">
        <f>'SEQ Oct 2022'!L29</f>
        <v>Balance Plan</v>
      </c>
      <c r="C51" s="133">
        <f>IF('SEQ Oct 2022'!BP29=0,91*'SEQ Oct 2022'!M29/100,(91*'SEQ Oct 2022'!M29/100)+'SEQ Oct 2022'!BP29/4)</f>
        <v>115.84299999999999</v>
      </c>
      <c r="D51" s="133">
        <f>IF('SEQ Oct 2022'!O29="",$C$44*$C$45*'SEQ Oct 2022'!N29/100,IF($C$44*$C$45&gt;='SEQ Oct 2022'!P29,('SEQ Oct 2022'!P29*'SEQ Oct 2022'!N29/100),($C$44*$C$45*'SEQ Oct 2022'!N29/100)))</f>
        <v>1159.1363636363637</v>
      </c>
      <c r="E51" s="133">
        <f>IF(AND('SEQ Oct 2022'!R29&gt;0,'SEQ Oct 2022'!T29&gt;0),IF(($C$44*$C$45&lt;'SEQ Oct 2022'!T29),(0),($C$44*$C$45-'SEQ Oct 2022'!T29)*'SEQ Oct 2022'!U29/100),IF(AND('SEQ Oct 2022'!R29&gt;0,'SEQ Oct 2022'!T29=""),IF(($C$44*$C$45&lt;'SEQ Oct 2022'!R29+'SEQ Oct 2022'!P29),(0),(($C$44*$C$45-('SEQ Oct 2022'!R29+'SEQ Oct 2022'!P29))*'SEQ Oct 2022'!S29/100)),IF(AND('SEQ Oct 2022'!P29&gt;0,'SEQ Oct 2022'!R29=""&gt;0),IF(($C$44*$C$45&lt;'SEQ Oct 2022'!P29),(0),($C$44*$C$45-'SEQ Oct 2022'!P29)*'SEQ Oct 2022'!Q29/100),0)))</f>
        <v>0</v>
      </c>
      <c r="F51" s="134">
        <f>($C$44*$C$46)*'SEQ Oct 2022'!W29/100</f>
        <v>408.81818181818181</v>
      </c>
      <c r="G51" s="135">
        <f t="shared" si="24"/>
        <v>1683.7975454545456</v>
      </c>
      <c r="H51" s="239">
        <f t="shared" si="25"/>
        <v>6271.818181818182</v>
      </c>
      <c r="I51" s="239">
        <f t="shared" si="23"/>
        <v>6735.1901818181823</v>
      </c>
      <c r="J51" s="136">
        <f t="shared" si="26"/>
        <v>7408.7092000000011</v>
      </c>
      <c r="K51" s="137">
        <f>'SEQ Oct 2022'!BB29</f>
        <v>5</v>
      </c>
      <c r="L51" s="137">
        <f>'SEQ Oct 2022'!BC29</f>
        <v>0</v>
      </c>
      <c r="M51" s="137">
        <f>'SEQ Oct 2022'!BD29</f>
        <v>0</v>
      </c>
      <c r="N51" s="137">
        <f>'SEQ Oct 2022'!BE29</f>
        <v>0</v>
      </c>
      <c r="O51" s="144" t="str">
        <f t="shared" ref="O51:O60" si="32">IF(SUM(K51:N51)=0,"No discount",IF(K51&gt;0,"Guaranteed off bill",IF(L51&gt;0,"Guaranteed off usage",IF(M51&gt;0,"Pay-on-time off bill","Pay-on-time off usage"))))</f>
        <v>Guaranteed off bill</v>
      </c>
      <c r="P51" s="226" t="str">
        <f t="shared" si="28"/>
        <v>Exclusive</v>
      </c>
      <c r="Q51" s="240">
        <f t="shared" si="29"/>
        <v>6398.4306727272733</v>
      </c>
      <c r="R51" s="240">
        <f t="shared" si="30"/>
        <v>6398.4306727272733</v>
      </c>
      <c r="S51" s="136">
        <f t="shared" si="31"/>
        <v>7038.2737400000015</v>
      </c>
      <c r="T51" s="136">
        <f t="shared" si="31"/>
        <v>7038.2737400000015</v>
      </c>
      <c r="U51" s="160">
        <f>'SEQ Oct 2022'!BL29</f>
        <v>0</v>
      </c>
      <c r="V51" s="161">
        <f>'SEQ Oct 2022'!BM29</f>
        <v>0</v>
      </c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</row>
    <row r="52" spans="1:41" ht="14" x14ac:dyDescent="0.15">
      <c r="A52" s="131" t="str">
        <f>'SEQ Oct 2022'!K30</f>
        <v>Origin Energy</v>
      </c>
      <c r="B52" s="132" t="str">
        <f>'SEQ Oct 2022'!L30</f>
        <v>Go Variable</v>
      </c>
      <c r="C52" s="133">
        <f>IF('SEQ Oct 2022'!BP30=0,91*'SEQ Oct 2022'!M30/100,(91*'SEQ Oct 2022'!M30/100)+'SEQ Oct 2022'!BP30/4)</f>
        <v>112.02927272727271</v>
      </c>
      <c r="D52" s="133">
        <f>IF('SEQ Oct 2022'!O30="",$C$44*$C$45*'SEQ Oct 2022'!N30/100,IF($C$44*$C$45&gt;='SEQ Oct 2022'!P30,('SEQ Oct 2022'!P30*'SEQ Oct 2022'!N30/100),($C$44*$C$45*'SEQ Oct 2022'!N30/100)))</f>
        <v>895.68181818181813</v>
      </c>
      <c r="E52" s="133">
        <f>IF(AND('SEQ Oct 2022'!R30&gt;0,'SEQ Oct 2022'!T30&gt;0),IF(($C$44*$C$45&lt;'SEQ Oct 2022'!T30),(0),($C$44*$C$45-'SEQ Oct 2022'!T30)*'SEQ Oct 2022'!U30/100),IF(AND('SEQ Oct 2022'!R30&gt;0,'SEQ Oct 2022'!T30=""),IF(($C$44*$C$45&lt;'SEQ Oct 2022'!R30+'SEQ Oct 2022'!P30),(0),(($C$44*$C$45-('SEQ Oct 2022'!R30+'SEQ Oct 2022'!P30))*'SEQ Oct 2022'!S30/100)),IF(AND('SEQ Oct 2022'!P30&gt;0,'SEQ Oct 2022'!R30=""&gt;0),IF(($C$44*$C$45&lt;'SEQ Oct 2022'!P30),(0),($C$44*$C$45-'SEQ Oct 2022'!P30)*'SEQ Oct 2022'!Q30/100),0)))</f>
        <v>0</v>
      </c>
      <c r="F52" s="134">
        <f>($C$44*$C$46)*'SEQ Oct 2022'!W30/100</f>
        <v>328.7727272727272</v>
      </c>
      <c r="G52" s="135">
        <f t="shared" si="24"/>
        <v>1336.4838181818182</v>
      </c>
      <c r="H52" s="239">
        <f t="shared" si="25"/>
        <v>4897.818181818182</v>
      </c>
      <c r="I52" s="239">
        <f t="shared" si="23"/>
        <v>5345.9352727272726</v>
      </c>
      <c r="J52" s="136">
        <f t="shared" si="26"/>
        <v>5880.5288</v>
      </c>
      <c r="K52" s="137">
        <f>'SEQ Oct 2022'!BB30</f>
        <v>0</v>
      </c>
      <c r="L52" s="137">
        <f>'SEQ Oct 2022'!BC30</f>
        <v>0</v>
      </c>
      <c r="M52" s="137">
        <f>'SEQ Oct 2022'!BD30</f>
        <v>0</v>
      </c>
      <c r="N52" s="137">
        <f>'SEQ Oct 2022'!BE30</f>
        <v>0</v>
      </c>
      <c r="O52" s="144" t="str">
        <f t="shared" si="32"/>
        <v>No discount</v>
      </c>
      <c r="P52" s="226" t="str">
        <f t="shared" si="28"/>
        <v>Inclusive</v>
      </c>
      <c r="Q52" s="240">
        <f t="shared" si="29"/>
        <v>5345.9352727272726</v>
      </c>
      <c r="R52" s="240">
        <f t="shared" si="30"/>
        <v>5345.9352727272726</v>
      </c>
      <c r="S52" s="136">
        <f t="shared" si="31"/>
        <v>5880.5288</v>
      </c>
      <c r="T52" s="136">
        <f t="shared" si="31"/>
        <v>5880.5288</v>
      </c>
      <c r="U52" s="160">
        <f>'SEQ Oct 2022'!BL30</f>
        <v>0</v>
      </c>
      <c r="V52" s="161">
        <f>'SEQ Oct 2022'!BM30</f>
        <v>0</v>
      </c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</row>
    <row r="53" spans="1:41" ht="14" x14ac:dyDescent="0.15">
      <c r="A53" s="131" t="str">
        <f>'SEQ Oct 2022'!K31</f>
        <v>Powershop</v>
      </c>
      <c r="B53" s="132" t="str">
        <f>'SEQ Oct 2022'!L31</f>
        <v>Carbon Neutral</v>
      </c>
      <c r="C53" s="133">
        <f>IF('SEQ Oct 2022'!BP31=0,91*'SEQ Oct 2022'!M31/100,(91*'SEQ Oct 2022'!M31/100)+'SEQ Oct 2022'!BP31/4)</f>
        <v>155.50245454545455</v>
      </c>
      <c r="D53" s="133">
        <f>IF('SEQ Oct 2022'!O31="",$C$44*$C$45*'SEQ Oct 2022'!N31/100,IF($C$44*$C$45&gt;='SEQ Oct 2022'!P31,('SEQ Oct 2022'!P31*'SEQ Oct 2022'!N31/100),($C$44*$C$45*'SEQ Oct 2022'!N31/100)))</f>
        <v>941.81818181818176</v>
      </c>
      <c r="E53" s="133">
        <f>IF(AND('SEQ Oct 2022'!R31&gt;0,'SEQ Oct 2022'!T31&gt;0),IF(($C$44*$C$45&lt;'SEQ Oct 2022'!T31),(0),($C$44*$C$45-'SEQ Oct 2022'!T31)*'SEQ Oct 2022'!U31/100),IF(AND('SEQ Oct 2022'!R31&gt;0,'SEQ Oct 2022'!T31=""),IF(($C$44*$C$45&lt;'SEQ Oct 2022'!R31+'SEQ Oct 2022'!P31),(0),(($C$44*$C$45-('SEQ Oct 2022'!R31+'SEQ Oct 2022'!P31))*'SEQ Oct 2022'!S31/100)),IF(AND('SEQ Oct 2022'!P31&gt;0,'SEQ Oct 2022'!R31=""&gt;0),IF(($C$44*$C$45&lt;'SEQ Oct 2022'!P31),(0),($C$44*$C$45-'SEQ Oct 2022'!P31)*'SEQ Oct 2022'!Q31/100),0)))</f>
        <v>0</v>
      </c>
      <c r="F53" s="134">
        <f>($C$44*$C$46)*'SEQ Oct 2022'!W31/100</f>
        <v>303.13636363636363</v>
      </c>
      <c r="G53" s="135">
        <f t="shared" si="24"/>
        <v>1400.4569999999999</v>
      </c>
      <c r="H53" s="239">
        <f t="shared" si="25"/>
        <v>4979.8181818181811</v>
      </c>
      <c r="I53" s="239">
        <f t="shared" si="23"/>
        <v>5601.8279999999995</v>
      </c>
      <c r="J53" s="136">
        <f t="shared" si="26"/>
        <v>6162.0108</v>
      </c>
      <c r="K53" s="137">
        <f>'SEQ Oct 2022'!BB31</f>
        <v>0</v>
      </c>
      <c r="L53" s="137">
        <f>'SEQ Oct 2022'!BC31</f>
        <v>0</v>
      </c>
      <c r="M53" s="137">
        <f>'SEQ Oct 2022'!BD31</f>
        <v>0</v>
      </c>
      <c r="N53" s="137">
        <f>'SEQ Oct 2022'!BE31</f>
        <v>0</v>
      </c>
      <c r="O53" s="144" t="str">
        <f t="shared" si="32"/>
        <v>No discount</v>
      </c>
      <c r="P53" s="226" t="str">
        <f t="shared" si="28"/>
        <v>Inclusive</v>
      </c>
      <c r="Q53" s="240">
        <f t="shared" si="29"/>
        <v>5601.8279999999995</v>
      </c>
      <c r="R53" s="240">
        <f t="shared" si="30"/>
        <v>5601.8279999999995</v>
      </c>
      <c r="S53" s="136">
        <f t="shared" si="31"/>
        <v>6162.0108</v>
      </c>
      <c r="T53" s="136">
        <f t="shared" si="31"/>
        <v>6162.0108</v>
      </c>
      <c r="U53" s="160">
        <f>'SEQ Oct 2022'!BL31</f>
        <v>0</v>
      </c>
      <c r="V53" s="161">
        <f>'SEQ Oct 2022'!BM31</f>
        <v>0</v>
      </c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</row>
    <row r="54" spans="1:41" ht="14" x14ac:dyDescent="0.15">
      <c r="A54" s="131" t="str">
        <f>'SEQ Oct 2022'!K32</f>
        <v>Energy Locals</v>
      </c>
      <c r="B54" s="132" t="str">
        <f>'SEQ Oct 2022'!L32</f>
        <v>Business Member</v>
      </c>
      <c r="C54" s="133">
        <f>IF('SEQ Oct 2022'!BP32=0,91*'SEQ Oct 2022'!M32/100,(91*'SEQ Oct 2022'!M32/100)+'SEQ Oct 2022'!BP32/4)</f>
        <v>130.2409090909091</v>
      </c>
      <c r="D54" s="133">
        <f>IF('SEQ Oct 2022'!O32="",$C$44*$C$45*'SEQ Oct 2022'!N32/100,IF($C$44*$C$45&gt;='SEQ Oct 2022'!P32,('SEQ Oct 2022'!P32*'SEQ Oct 2022'!N32/100),($C$44*$C$45*'SEQ Oct 2022'!N32/100)))</f>
        <v>986.36363636363637</v>
      </c>
      <c r="E54" s="133">
        <f>IF(AND('SEQ Oct 2022'!R32&gt;0,'SEQ Oct 2022'!T32&gt;0),IF(($C$44*$C$45&lt;'SEQ Oct 2022'!T32),(0),($C$44*$C$45-'SEQ Oct 2022'!T32)*'SEQ Oct 2022'!U32/100),IF(AND('SEQ Oct 2022'!R32&gt;0,'SEQ Oct 2022'!T32=""),IF(($C$44*$C$45&lt;'SEQ Oct 2022'!R32+'SEQ Oct 2022'!P32),(0),(($C$44*$C$45-('SEQ Oct 2022'!R32+'SEQ Oct 2022'!P32))*'SEQ Oct 2022'!S32/100)),IF(AND('SEQ Oct 2022'!P32&gt;0,'SEQ Oct 2022'!R32=""&gt;0),IF(($C$44*$C$45&lt;'SEQ Oct 2022'!P32),(0),($C$44*$C$45-'SEQ Oct 2022'!P32)*'SEQ Oct 2022'!Q32/100),0)))</f>
        <v>0</v>
      </c>
      <c r="F54" s="134">
        <f>($C$44*$C$46)*'SEQ Oct 2022'!W32/100</f>
        <v>313.63636363636363</v>
      </c>
      <c r="G54" s="135">
        <f t="shared" si="24"/>
        <v>1430.2409090909091</v>
      </c>
      <c r="H54" s="239">
        <f t="shared" si="25"/>
        <v>5200</v>
      </c>
      <c r="I54" s="239">
        <f t="shared" si="23"/>
        <v>5720.9636363636364</v>
      </c>
      <c r="J54" s="136">
        <f t="shared" si="26"/>
        <v>6293.06</v>
      </c>
      <c r="K54" s="137">
        <f>'SEQ Oct 2022'!BB32</f>
        <v>0</v>
      </c>
      <c r="L54" s="137">
        <f>'SEQ Oct 2022'!BC32</f>
        <v>0</v>
      </c>
      <c r="M54" s="137">
        <f>'SEQ Oct 2022'!BD32</f>
        <v>0</v>
      </c>
      <c r="N54" s="137">
        <f>'SEQ Oct 2022'!BE32</f>
        <v>0</v>
      </c>
      <c r="O54" s="144" t="str">
        <f t="shared" si="32"/>
        <v>No discount</v>
      </c>
      <c r="P54" s="226" t="str">
        <f t="shared" si="28"/>
        <v>Exclusive</v>
      </c>
      <c r="Q54" s="240">
        <f t="shared" si="29"/>
        <v>5720.9636363636364</v>
      </c>
      <c r="R54" s="240">
        <f t="shared" si="30"/>
        <v>5720.9636363636364</v>
      </c>
      <c r="S54" s="136">
        <f t="shared" si="31"/>
        <v>6293.06</v>
      </c>
      <c r="T54" s="136">
        <f t="shared" si="31"/>
        <v>6293.06</v>
      </c>
      <c r="U54" s="160">
        <f>'SEQ Oct 2022'!BL32</f>
        <v>0</v>
      </c>
      <c r="V54" s="161">
        <f>'SEQ Oct 2022'!BM32</f>
        <v>0</v>
      </c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</row>
    <row r="55" spans="1:41" ht="14" x14ac:dyDescent="0.15">
      <c r="A55" s="131" t="str">
        <f>'SEQ Oct 2022'!K33</f>
        <v>Simply Energy</v>
      </c>
      <c r="B55" s="132" t="str">
        <f>'SEQ Oct 2022'!L33</f>
        <v>Business Basic</v>
      </c>
      <c r="C55" s="133">
        <f>IF('SEQ Oct 2022'!BP33=0,91*'SEQ Oct 2022'!M33/100,(91*'SEQ Oct 2022'!M33/100)+'SEQ Oct 2022'!BP33/4)</f>
        <v>126.69681818181817</v>
      </c>
      <c r="D55" s="133">
        <f>IF('SEQ Oct 2022'!O33="",$C$44*$C$45*'SEQ Oct 2022'!N33/100,IF($C$44*$C$45&gt;='SEQ Oct 2022'!P33,('SEQ Oct 2022'!P33*'SEQ Oct 2022'!N33/100),($C$44*$C$45*'SEQ Oct 2022'!N33/100)))</f>
        <v>959</v>
      </c>
      <c r="E55" s="133">
        <f>IF(AND('SEQ Oct 2022'!R33&gt;0,'SEQ Oct 2022'!T33&gt;0),IF(($C$44*$C$45&lt;'SEQ Oct 2022'!T33),(0),($C$44*$C$45-'SEQ Oct 2022'!T33)*'SEQ Oct 2022'!U33/100),IF(AND('SEQ Oct 2022'!R33&gt;0,'SEQ Oct 2022'!T33=""),IF(($C$44*$C$45&lt;'SEQ Oct 2022'!R33+'SEQ Oct 2022'!P33),(0),(($C$44*$C$45-('SEQ Oct 2022'!R33+'SEQ Oct 2022'!P33))*'SEQ Oct 2022'!S33/100)),IF(AND('SEQ Oct 2022'!P33&gt;0,'SEQ Oct 2022'!R33=""&gt;0),IF(($C$44*$C$45&lt;'SEQ Oct 2022'!P33),(0),($C$44*$C$45-'SEQ Oct 2022'!P33)*'SEQ Oct 2022'!Q33/100),0)))</f>
        <v>0</v>
      </c>
      <c r="F55" s="134">
        <f>($C$44*$C$46)*'SEQ Oct 2022'!W33/100</f>
        <v>334.63636363636363</v>
      </c>
      <c r="G55" s="135">
        <f t="shared" si="24"/>
        <v>1420.3331818181819</v>
      </c>
      <c r="H55" s="239">
        <f t="shared" si="25"/>
        <v>5174.545454545455</v>
      </c>
      <c r="I55" s="239">
        <f t="shared" si="23"/>
        <v>5681.3327272727274</v>
      </c>
      <c r="J55" s="136">
        <f t="shared" si="26"/>
        <v>6249.4660000000003</v>
      </c>
      <c r="K55" s="137">
        <f>'SEQ Oct 2022'!BB33</f>
        <v>0</v>
      </c>
      <c r="L55" s="137">
        <f>'SEQ Oct 2022'!BC33</f>
        <v>0</v>
      </c>
      <c r="M55" s="137">
        <f>'SEQ Oct 2022'!BD33</f>
        <v>0</v>
      </c>
      <c r="N55" s="137">
        <f>'SEQ Oct 2022'!BE33</f>
        <v>0</v>
      </c>
      <c r="O55" s="144" t="str">
        <f t="shared" si="32"/>
        <v>No discount</v>
      </c>
      <c r="P55" s="226" t="str">
        <f t="shared" si="28"/>
        <v>Exclusive</v>
      </c>
      <c r="Q55" s="240">
        <f t="shared" si="29"/>
        <v>5681.3327272727274</v>
      </c>
      <c r="R55" s="240">
        <f t="shared" si="30"/>
        <v>5681.3327272727274</v>
      </c>
      <c r="S55" s="136">
        <f t="shared" si="31"/>
        <v>6249.4660000000003</v>
      </c>
      <c r="T55" s="136">
        <f t="shared" si="31"/>
        <v>6249.4660000000003</v>
      </c>
      <c r="U55" s="160">
        <f>'SEQ Oct 2022'!BL33</f>
        <v>0</v>
      </c>
      <c r="V55" s="161">
        <f>'SEQ Oct 2022'!BM33</f>
        <v>0</v>
      </c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</row>
    <row r="56" spans="1:41" ht="14" x14ac:dyDescent="0.15">
      <c r="A56" s="131" t="str">
        <f>'SEQ Oct 2022'!K34</f>
        <v>Alinta Energy</v>
      </c>
      <c r="B56" s="132" t="str">
        <f>'SEQ Oct 2022'!L34</f>
        <v>BusinessDeal</v>
      </c>
      <c r="C56" s="133">
        <f>IF('SEQ Oct 2022'!BP34=0,91*'SEQ Oct 2022'!M34/100,(91*'SEQ Oct 2022'!M34/100)+'SEQ Oct 2022'!BP34/4)</f>
        <v>109.49781818181819</v>
      </c>
      <c r="D56" s="133">
        <f>IF('SEQ Oct 2022'!O34="",$C$44*$C$45*'SEQ Oct 2022'!N34/100,IF($C$44*$C$45&gt;='SEQ Oct 2022'!P34,('SEQ Oct 2022'!P34*'SEQ Oct 2022'!N34/100),($C$44*$C$45*'SEQ Oct 2022'!N34/100)))</f>
        <v>1042.9999999999998</v>
      </c>
      <c r="E56" s="133">
        <f>IF(AND('SEQ Oct 2022'!R34&gt;0,'SEQ Oct 2022'!T34&gt;0),IF(($C$44*$C$45&lt;'SEQ Oct 2022'!T34),(0),($C$44*$C$45-'SEQ Oct 2022'!T34)*'SEQ Oct 2022'!U34/100),IF(AND('SEQ Oct 2022'!R34&gt;0,'SEQ Oct 2022'!T34=""),IF(($C$44*$C$45&lt;'SEQ Oct 2022'!R34+'SEQ Oct 2022'!P34),(0),(($C$44*$C$45-('SEQ Oct 2022'!R34+'SEQ Oct 2022'!P34))*'SEQ Oct 2022'!S34/100)),IF(AND('SEQ Oct 2022'!P34&gt;0,'SEQ Oct 2022'!R34=""&gt;0),IF(($C$44*$C$45&lt;'SEQ Oct 2022'!P34),(0),($C$44*$C$45-'SEQ Oct 2022'!P34)*'SEQ Oct 2022'!Q34/100),0)))</f>
        <v>0</v>
      </c>
      <c r="F56" s="134">
        <f>($C$44*$C$46)*'SEQ Oct 2022'!W34/100</f>
        <v>360.27272727272725</v>
      </c>
      <c r="G56" s="135">
        <f t="shared" si="24"/>
        <v>1512.7705454545453</v>
      </c>
      <c r="H56" s="239">
        <f t="shared" si="25"/>
        <v>5613.0909090909081</v>
      </c>
      <c r="I56" s="239">
        <f t="shared" si="23"/>
        <v>6051.0821818181812</v>
      </c>
      <c r="J56" s="136">
        <f t="shared" si="26"/>
        <v>6656.1903999999995</v>
      </c>
      <c r="K56" s="137">
        <f>'SEQ Oct 2022'!BB34</f>
        <v>0</v>
      </c>
      <c r="L56" s="137">
        <f>'SEQ Oct 2022'!BC34</f>
        <v>0</v>
      </c>
      <c r="M56" s="137">
        <f>'SEQ Oct 2022'!BD34</f>
        <v>0</v>
      </c>
      <c r="N56" s="137">
        <f>'SEQ Oct 2022'!BE34</f>
        <v>0</v>
      </c>
      <c r="O56" s="144" t="str">
        <f t="shared" si="32"/>
        <v>No discount</v>
      </c>
      <c r="P56" s="226" t="str">
        <f t="shared" si="28"/>
        <v>Exclusive</v>
      </c>
      <c r="Q56" s="240">
        <f t="shared" si="29"/>
        <v>6051.0821818181812</v>
      </c>
      <c r="R56" s="240">
        <f t="shared" si="30"/>
        <v>6051.0821818181812</v>
      </c>
      <c r="S56" s="136">
        <f t="shared" si="31"/>
        <v>6656.1903999999995</v>
      </c>
      <c r="T56" s="136">
        <f t="shared" si="31"/>
        <v>6656.1903999999995</v>
      </c>
      <c r="U56" s="160">
        <f>'SEQ Oct 2022'!BL34</f>
        <v>0</v>
      </c>
      <c r="V56" s="161">
        <f>'SEQ Oct 2022'!BM34</f>
        <v>0</v>
      </c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</row>
    <row r="57" spans="1:41" ht="14" x14ac:dyDescent="0.15">
      <c r="A57" s="131" t="str">
        <f>'SEQ Oct 2022'!K35</f>
        <v>Red Energy</v>
      </c>
      <c r="B57" s="132" t="str">
        <f>'SEQ Oct 2022'!L35</f>
        <v>Red Business Saver</v>
      </c>
      <c r="C57" s="133">
        <f>IF('SEQ Oct 2022'!BP35=0,91*'SEQ Oct 2022'!M35/100,(91*'SEQ Oct 2022'!M35/100)+'SEQ Oct 2022'!BP35/4)</f>
        <v>123.75999999999998</v>
      </c>
      <c r="D57" s="133">
        <f>IF('SEQ Oct 2022'!O35="",$C$44*$C$45*'SEQ Oct 2022'!N35/100,IF($C$44*$C$45&gt;='SEQ Oct 2022'!P35,('SEQ Oct 2022'!P35*'SEQ Oct 2022'!N35/100),($C$44*$C$45*'SEQ Oct 2022'!N35/100)))</f>
        <v>988.90909090909076</v>
      </c>
      <c r="E57" s="133">
        <f>IF(AND('SEQ Oct 2022'!R35&gt;0,'SEQ Oct 2022'!T35&gt;0),IF(($C$44*$C$45&lt;'SEQ Oct 2022'!T35),(0),($C$44*$C$45-'SEQ Oct 2022'!T35)*'SEQ Oct 2022'!U35/100),IF(AND('SEQ Oct 2022'!R35&gt;0,'SEQ Oct 2022'!T35=""),IF(($C$44*$C$45&lt;'SEQ Oct 2022'!R35+'SEQ Oct 2022'!P35),(0),(($C$44*$C$45-('SEQ Oct 2022'!R35+'SEQ Oct 2022'!P35))*'SEQ Oct 2022'!S35/100)),IF(AND('SEQ Oct 2022'!P35&gt;0,'SEQ Oct 2022'!R35=""&gt;0),IF(($C$44*$C$45&lt;'SEQ Oct 2022'!P35),(0),($C$44*$C$45-'SEQ Oct 2022'!P35)*'SEQ Oct 2022'!Q35/100),0)))</f>
        <v>0</v>
      </c>
      <c r="F57" s="134">
        <f>($C$44*$C$46)*'SEQ Oct 2022'!W35/100</f>
        <v>329.99999999999994</v>
      </c>
      <c r="G57" s="135">
        <f t="shared" si="24"/>
        <v>1442.6690909090908</v>
      </c>
      <c r="H57" s="239">
        <f t="shared" si="25"/>
        <v>5275.6363636363631</v>
      </c>
      <c r="I57" s="239">
        <f t="shared" si="23"/>
        <v>5770.676363636363</v>
      </c>
      <c r="J57" s="136">
        <f t="shared" si="26"/>
        <v>6347.7439999999997</v>
      </c>
      <c r="K57" s="137">
        <f>'SEQ Oct 2022'!BB35</f>
        <v>0</v>
      </c>
      <c r="L57" s="137">
        <f>'SEQ Oct 2022'!BC35</f>
        <v>0</v>
      </c>
      <c r="M57" s="137">
        <f>'SEQ Oct 2022'!BD35</f>
        <v>0</v>
      </c>
      <c r="N57" s="137">
        <f>'SEQ Oct 2022'!BE35</f>
        <v>0</v>
      </c>
      <c r="O57" s="144" t="str">
        <f t="shared" si="32"/>
        <v>No discount</v>
      </c>
      <c r="P57" s="226" t="str">
        <f t="shared" si="28"/>
        <v>Inclusive</v>
      </c>
      <c r="Q57" s="240">
        <f t="shared" si="29"/>
        <v>5770.676363636363</v>
      </c>
      <c r="R57" s="240">
        <f t="shared" si="30"/>
        <v>5770.676363636363</v>
      </c>
      <c r="S57" s="136">
        <f t="shared" si="31"/>
        <v>6347.7439999999997</v>
      </c>
      <c r="T57" s="136">
        <f t="shared" si="31"/>
        <v>6347.7439999999997</v>
      </c>
      <c r="U57" s="160">
        <f>'SEQ Oct 2022'!BL35</f>
        <v>0</v>
      </c>
      <c r="V57" s="161">
        <f>'SEQ Oct 2022'!BM35</f>
        <v>0</v>
      </c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</row>
    <row r="58" spans="1:41" ht="14" x14ac:dyDescent="0.15">
      <c r="A58" s="131" t="str">
        <f>'SEQ Oct 2022'!K36</f>
        <v>CovaU</v>
      </c>
      <c r="B58" s="132" t="str">
        <f>'SEQ Oct 2022'!L36</f>
        <v>Freedom</v>
      </c>
      <c r="C58" s="133">
        <f>IF('SEQ Oct 2022'!BP36=0,91*'SEQ Oct 2022'!M36/100,(91*'SEQ Oct 2022'!M36/100)+'SEQ Oct 2022'!BP36/4)</f>
        <v>108.29</v>
      </c>
      <c r="D58" s="133">
        <f>IF('SEQ Oct 2022'!O36="",$C$44*$C$45*'SEQ Oct 2022'!N36/100,IF($C$44*$C$45&gt;='SEQ Oct 2022'!P36,('SEQ Oct 2022'!P36*'SEQ Oct 2022'!N36/100),($C$44*$C$45*'SEQ Oct 2022'!N36/100)))</f>
        <v>1824.1363636363633</v>
      </c>
      <c r="E58" s="133">
        <f>IF(AND('SEQ Oct 2022'!R36&gt;0,'SEQ Oct 2022'!T36&gt;0),IF(($C$44*$C$45&lt;'SEQ Oct 2022'!T36),(0),($C$44*$C$45-'SEQ Oct 2022'!T36)*'SEQ Oct 2022'!U36/100),IF(AND('SEQ Oct 2022'!R36&gt;0,'SEQ Oct 2022'!T36=""),IF(($C$44*$C$45&lt;'SEQ Oct 2022'!R36+'SEQ Oct 2022'!P36),(0),(($C$44*$C$45-('SEQ Oct 2022'!R36+'SEQ Oct 2022'!P36))*'SEQ Oct 2022'!S36/100)),IF(AND('SEQ Oct 2022'!P36&gt;0,'SEQ Oct 2022'!R36=""&gt;0),IF(($C$44*$C$45&lt;'SEQ Oct 2022'!P36),(0),($C$44*$C$45-'SEQ Oct 2022'!P36)*'SEQ Oct 2022'!Q36/100),0)))</f>
        <v>0</v>
      </c>
      <c r="F58" s="134">
        <f>($C$44*$C$46)*'SEQ Oct 2022'!W36/100</f>
        <v>648.40909090909076</v>
      </c>
      <c r="G58" s="135">
        <f t="shared" si="24"/>
        <v>2580.835454545454</v>
      </c>
      <c r="H58" s="239">
        <f t="shared" si="25"/>
        <v>9890.1818181818162</v>
      </c>
      <c r="I58" s="239">
        <f t="shared" si="23"/>
        <v>10323.341818181816</v>
      </c>
      <c r="J58" s="136">
        <f t="shared" si="26"/>
        <v>11355.675999999999</v>
      </c>
      <c r="K58" s="137">
        <f>'SEQ Oct 2022'!BB36</f>
        <v>0</v>
      </c>
      <c r="L58" s="137">
        <f>'SEQ Oct 2022'!BC36</f>
        <v>15</v>
      </c>
      <c r="M58" s="137">
        <f>'SEQ Oct 2022'!BD36</f>
        <v>0</v>
      </c>
      <c r="N58" s="137">
        <f>'SEQ Oct 2022'!BE36</f>
        <v>0</v>
      </c>
      <c r="O58" s="144" t="str">
        <f t="shared" si="32"/>
        <v>Guaranteed off usage</v>
      </c>
      <c r="P58" s="226" t="str">
        <f t="shared" si="28"/>
        <v>Exclusive</v>
      </c>
      <c r="Q58" s="240">
        <f t="shared" si="29"/>
        <v>8839.8145454545447</v>
      </c>
      <c r="R58" s="240">
        <f t="shared" si="30"/>
        <v>8839.8145454545447</v>
      </c>
      <c r="S58" s="136">
        <f t="shared" si="31"/>
        <v>9723.7960000000003</v>
      </c>
      <c r="T58" s="136">
        <f t="shared" si="31"/>
        <v>9723.7960000000003</v>
      </c>
      <c r="U58" s="160">
        <f>'SEQ Oct 2022'!BL36</f>
        <v>0</v>
      </c>
      <c r="V58" s="161">
        <f>'SEQ Oct 2022'!BM36</f>
        <v>0</v>
      </c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</row>
    <row r="59" spans="1:41" ht="14" x14ac:dyDescent="0.15">
      <c r="A59" s="131" t="str">
        <f>'SEQ Oct 2022'!K37</f>
        <v>ReAmped Energy</v>
      </c>
      <c r="B59" s="132" t="str">
        <f>'SEQ Oct 2022'!L37</f>
        <v>Business</v>
      </c>
      <c r="C59" s="133">
        <f>IF('SEQ Oct 2022'!BP37=0,91*'SEQ Oct 2022'!M37/100,(91*'SEQ Oct 2022'!M37/100)+'SEQ Oct 2022'!BP37/4)</f>
        <v>116.92672727272726</v>
      </c>
      <c r="D59" s="133">
        <f>IF('SEQ Oct 2022'!O37="",$C$44*$C$45*'SEQ Oct 2022'!N37/100,IF($C$44*$C$45&gt;='SEQ Oct 2022'!P37,('SEQ Oct 2022'!P37*'SEQ Oct 2022'!N37/100),($C$44*$C$45*'SEQ Oct 2022'!N37/100)))</f>
        <v>1462.3636363636365</v>
      </c>
      <c r="E59" s="133">
        <f>IF(AND('SEQ Oct 2022'!R37&gt;0,'SEQ Oct 2022'!T37&gt;0),IF(($C$44*$C$45&lt;'SEQ Oct 2022'!T37),(0),($C$44*$C$45-'SEQ Oct 2022'!T37)*'SEQ Oct 2022'!U37/100),IF(AND('SEQ Oct 2022'!R37&gt;0,'SEQ Oct 2022'!T37=""),IF(($C$44*$C$45&lt;'SEQ Oct 2022'!R37+'SEQ Oct 2022'!P37),(0),(($C$44*$C$45-('SEQ Oct 2022'!R37+'SEQ Oct 2022'!P37))*'SEQ Oct 2022'!S37/100)),IF(AND('SEQ Oct 2022'!P37&gt;0,'SEQ Oct 2022'!R37=""&gt;0),IF(($C$44*$C$45&lt;'SEQ Oct 2022'!P37),(0),($C$44*$C$45-'SEQ Oct 2022'!P37)*'SEQ Oct 2022'!Q37/100),0)))</f>
        <v>0</v>
      </c>
      <c r="F59" s="134">
        <f>($C$44*$C$46)*'SEQ Oct 2022'!W37/100</f>
        <v>540.27272727272725</v>
      </c>
      <c r="G59" s="135">
        <f t="shared" si="24"/>
        <v>2119.563090909091</v>
      </c>
      <c r="H59" s="239">
        <f t="shared" si="25"/>
        <v>8010.545454545455</v>
      </c>
      <c r="I59" s="239">
        <f t="shared" si="23"/>
        <v>8478.252363636364</v>
      </c>
      <c r="J59" s="136">
        <f t="shared" si="26"/>
        <v>9326.0776000000005</v>
      </c>
      <c r="K59" s="137">
        <f>'SEQ Oct 2022'!BB37</f>
        <v>0</v>
      </c>
      <c r="L59" s="137">
        <f>'SEQ Oct 2022'!BC37</f>
        <v>0</v>
      </c>
      <c r="M59" s="137">
        <f>'SEQ Oct 2022'!BD37</f>
        <v>0</v>
      </c>
      <c r="N59" s="137">
        <f>'SEQ Oct 2022'!BE37</f>
        <v>0</v>
      </c>
      <c r="O59" s="144" t="str">
        <f t="shared" si="32"/>
        <v>No discount</v>
      </c>
      <c r="P59" s="226" t="str">
        <f t="shared" si="28"/>
        <v>Exclusive</v>
      </c>
      <c r="Q59" s="240">
        <f t="shared" si="29"/>
        <v>8478.252363636364</v>
      </c>
      <c r="R59" s="240">
        <f t="shared" si="30"/>
        <v>8478.252363636364</v>
      </c>
      <c r="S59" s="136">
        <f t="shared" ref="S59:T60" si="33">Q59*1.1</f>
        <v>9326.0776000000005</v>
      </c>
      <c r="T59" s="136">
        <f t="shared" si="33"/>
        <v>9326.0776000000005</v>
      </c>
      <c r="U59" s="160">
        <f>'SEQ Oct 2022'!BL37</f>
        <v>0</v>
      </c>
      <c r="V59" s="161">
        <f>'SEQ Oct 2022'!BM37</f>
        <v>0</v>
      </c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</row>
    <row r="60" spans="1:41" ht="14" x14ac:dyDescent="0.15">
      <c r="A60" s="131" t="str">
        <f>'SEQ Oct 2022'!K38</f>
        <v>Sumo Power</v>
      </c>
      <c r="B60" s="132" t="str">
        <f>'SEQ Oct 2022'!L38</f>
        <v>Freedom Business</v>
      </c>
      <c r="C60" s="133">
        <f>IF('SEQ Oct 2022'!BP38=0,91*'SEQ Oct 2022'!M38/100,(91*'SEQ Oct 2022'!M38/100)+'SEQ Oct 2022'!BP38/4)</f>
        <v>109.19999999999999</v>
      </c>
      <c r="D60" s="133">
        <f>IF('SEQ Oct 2022'!O38="",$C$44*$C$45*'SEQ Oct 2022'!N38/100,IF($C$44*$C$45&gt;='SEQ Oct 2022'!P38,('SEQ Oct 2022'!P38*'SEQ Oct 2022'!N38/100),($C$44*$C$45*'SEQ Oct 2022'!N38/100)))</f>
        <v>980</v>
      </c>
      <c r="E60" s="133">
        <f>IF(AND('SEQ Oct 2022'!R38&gt;0,'SEQ Oct 2022'!T38&gt;0),IF(($C$44*$C$45&lt;'SEQ Oct 2022'!T38),(0),($C$44*$C$45-'SEQ Oct 2022'!T38)*'SEQ Oct 2022'!U38/100),IF(AND('SEQ Oct 2022'!R38&gt;0,'SEQ Oct 2022'!T38=""),IF(($C$44*$C$45&lt;'SEQ Oct 2022'!R38+'SEQ Oct 2022'!P38),(0),(($C$44*$C$45-('SEQ Oct 2022'!R38+'SEQ Oct 2022'!P38))*'SEQ Oct 2022'!S38/100)),IF(AND('SEQ Oct 2022'!P38&gt;0,'SEQ Oct 2022'!R38=""&gt;0),IF(($C$44*$C$45&lt;'SEQ Oct 2022'!P38),(0),($C$44*$C$45-'SEQ Oct 2022'!P38)*'SEQ Oct 2022'!Q38/100),0)))</f>
        <v>0</v>
      </c>
      <c r="F60" s="134">
        <f>($C$44*$C$46)*'SEQ Oct 2022'!W38/100</f>
        <v>329.99999999999994</v>
      </c>
      <c r="G60" s="135">
        <f t="shared" si="24"/>
        <v>1419.2</v>
      </c>
      <c r="H60" s="239">
        <f t="shared" si="25"/>
        <v>5240</v>
      </c>
      <c r="I60" s="239">
        <f t="shared" si="23"/>
        <v>5676.8</v>
      </c>
      <c r="J60" s="136">
        <f t="shared" si="26"/>
        <v>6244.4800000000005</v>
      </c>
      <c r="K60" s="137">
        <f>'SEQ Oct 2022'!BB38</f>
        <v>0</v>
      </c>
      <c r="L60" s="137">
        <f>'SEQ Oct 2022'!BC38</f>
        <v>0</v>
      </c>
      <c r="M60" s="137">
        <f>'SEQ Oct 2022'!BD38</f>
        <v>0</v>
      </c>
      <c r="N60" s="137">
        <f>'SEQ Oct 2022'!BE38</f>
        <v>0</v>
      </c>
      <c r="O60" s="144" t="str">
        <f t="shared" si="32"/>
        <v>No discount</v>
      </c>
      <c r="P60" s="226" t="str">
        <f t="shared" si="28"/>
        <v>Exclusive</v>
      </c>
      <c r="Q60" s="240">
        <f t="shared" si="29"/>
        <v>5676.8</v>
      </c>
      <c r="R60" s="240">
        <f t="shared" si="30"/>
        <v>5676.8</v>
      </c>
      <c r="S60" s="136">
        <f t="shared" si="33"/>
        <v>6244.4800000000005</v>
      </c>
      <c r="T60" s="136">
        <f t="shared" si="33"/>
        <v>6244.4800000000005</v>
      </c>
      <c r="U60" s="160">
        <f>'SEQ Oct 2022'!BL38</f>
        <v>0</v>
      </c>
      <c r="V60" s="161">
        <f>'SEQ Oct 2022'!BM38</f>
        <v>0</v>
      </c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</row>
    <row r="61" spans="1:41" ht="14" x14ac:dyDescent="0.15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</row>
    <row r="62" spans="1:41" ht="14" x14ac:dyDescent="0.15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</row>
    <row r="63" spans="1:41" ht="14" x14ac:dyDescent="0.15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</row>
    <row r="64" spans="1:41" ht="14" x14ac:dyDescent="0.15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</row>
    <row r="65" spans="1:41" ht="14" x14ac:dyDescent="0.15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</row>
    <row r="66" spans="1:41" ht="14" x14ac:dyDescent="0.15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</row>
    <row r="67" spans="1:41" ht="14" x14ac:dyDescent="0.15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</row>
    <row r="68" spans="1:41" ht="14" x14ac:dyDescent="0.1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</row>
    <row r="69" spans="1:41" ht="14" x14ac:dyDescent="0.15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</row>
    <row r="70" spans="1:41" ht="14" x14ac:dyDescent="0.15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</row>
    <row r="71" spans="1:41" ht="14" x14ac:dyDescent="0.15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</row>
    <row r="72" spans="1:41" ht="14" x14ac:dyDescent="0.15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</row>
    <row r="73" spans="1:41" ht="14" x14ac:dyDescent="0.15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</row>
    <row r="74" spans="1:41" ht="14" x14ac:dyDescent="0.15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</row>
    <row r="75" spans="1:41" ht="14" x14ac:dyDescent="0.15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</row>
    <row r="76" spans="1:41" ht="14" x14ac:dyDescent="0.15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</row>
    <row r="77" spans="1:41" ht="14" x14ac:dyDescent="0.15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</row>
    <row r="78" spans="1:41" ht="14" x14ac:dyDescent="0.15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</row>
    <row r="79" spans="1:41" ht="14" x14ac:dyDescent="0.15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</row>
    <row r="80" spans="1:41" ht="14" x14ac:dyDescent="0.15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</row>
    <row r="81" spans="1:41" ht="14" x14ac:dyDescent="0.15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</row>
    <row r="82" spans="1:41" ht="14" x14ac:dyDescent="0.15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</row>
    <row r="83" spans="1:41" ht="14" x14ac:dyDescent="0.15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</row>
    <row r="84" spans="1:41" ht="14" x14ac:dyDescent="0.15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</row>
    <row r="85" spans="1:41" ht="14" x14ac:dyDescent="0.15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</row>
    <row r="86" spans="1:41" ht="14" x14ac:dyDescent="0.15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</row>
    <row r="87" spans="1:41" ht="14" x14ac:dyDescent="0.15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</row>
    <row r="88" spans="1:41" ht="14" x14ac:dyDescent="0.15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</row>
    <row r="89" spans="1:41" ht="14" x14ac:dyDescent="0.15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</row>
    <row r="90" spans="1:41" ht="14" x14ac:dyDescent="0.15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</row>
    <row r="91" spans="1:41" ht="14" x14ac:dyDescent="0.15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</row>
    <row r="92" spans="1:41" ht="14" x14ac:dyDescent="0.15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</row>
    <row r="93" spans="1:41" ht="14" x14ac:dyDescent="0.15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</row>
    <row r="94" spans="1:41" ht="14" x14ac:dyDescent="0.15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</row>
    <row r="95" spans="1:41" ht="14" x14ac:dyDescent="0.15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</row>
    <row r="96" spans="1:41" ht="14" x14ac:dyDescent="0.15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</row>
    <row r="97" spans="1:41" ht="14" x14ac:dyDescent="0.15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</row>
    <row r="98" spans="1:41" ht="14" x14ac:dyDescent="0.15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</row>
    <row r="99" spans="1:41" ht="14" x14ac:dyDescent="0.15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</row>
  </sheetData>
  <sheetProtection algorithmName="SHA-512" hashValue="9e6hNnLYwzykpRpkJ06pfzrVSOrrVlIKYBR6vCOj8aS3amxWwqyRsi7epabfuXINrAEEpXQqVDc/B0fIJGmMEg==" saltValue="NmaJ9VnRb2jEW+qUCKzmhA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2"/>
  <dimension ref="A1:BR27"/>
  <sheetViews>
    <sheetView topLeftCell="M1" zoomScale="120" zoomScaleNormal="120" zoomScalePageLayoutView="120" workbookViewId="0">
      <selection activeCell="A9" sqref="A9:XFD9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3" max="43" width="22.83203125" customWidth="1"/>
  </cols>
  <sheetData>
    <row r="1" spans="1:70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2" t="s">
        <v>241</v>
      </c>
      <c r="AE1" s="12" t="s">
        <v>217</v>
      </c>
      <c r="AF1" s="13" t="s">
        <v>163</v>
      </c>
      <c r="AG1" s="14" t="s">
        <v>164</v>
      </c>
      <c r="AH1" s="14" t="s">
        <v>165</v>
      </c>
      <c r="AI1" s="15" t="s">
        <v>245</v>
      </c>
      <c r="AJ1" s="15" t="s">
        <v>246</v>
      </c>
      <c r="AK1" s="15" t="s">
        <v>200</v>
      </c>
      <c r="AL1" s="15" t="s">
        <v>201</v>
      </c>
      <c r="AM1" s="15" t="s">
        <v>202</v>
      </c>
      <c r="AN1" s="16" t="s">
        <v>203</v>
      </c>
      <c r="AO1" s="16" t="s">
        <v>135</v>
      </c>
      <c r="AP1" s="16" t="s">
        <v>268</v>
      </c>
      <c r="AQ1" s="17" t="s">
        <v>226</v>
      </c>
      <c r="AR1" s="18" t="s">
        <v>247</v>
      </c>
      <c r="AS1" s="18" t="s">
        <v>130</v>
      </c>
      <c r="AT1" s="19" t="s">
        <v>227</v>
      </c>
      <c r="AU1" s="20" t="s">
        <v>131</v>
      </c>
      <c r="AV1" s="21" t="s">
        <v>222</v>
      </c>
      <c r="AW1" s="22" t="s">
        <v>223</v>
      </c>
      <c r="AX1" s="23" t="s">
        <v>224</v>
      </c>
      <c r="AY1" s="24" t="s">
        <v>285</v>
      </c>
      <c r="AZ1" s="25" t="s">
        <v>228</v>
      </c>
      <c r="BA1" s="24" t="s">
        <v>229</v>
      </c>
      <c r="BB1" s="25" t="s">
        <v>230</v>
      </c>
      <c r="BC1" s="24" t="s">
        <v>231</v>
      </c>
      <c r="BD1" s="25" t="s">
        <v>232</v>
      </c>
      <c r="BE1" s="24" t="s">
        <v>233</v>
      </c>
      <c r="BF1" s="26" t="s">
        <v>242</v>
      </c>
      <c r="BG1" s="24" t="s">
        <v>243</v>
      </c>
      <c r="BH1" s="26" t="s">
        <v>244</v>
      </c>
      <c r="BI1" s="7" t="s">
        <v>322</v>
      </c>
      <c r="BJ1" s="7" t="s">
        <v>323</v>
      </c>
      <c r="BK1" s="7" t="s">
        <v>136</v>
      </c>
      <c r="BL1" s="7" t="s">
        <v>137</v>
      </c>
      <c r="BM1" s="7" t="s">
        <v>138</v>
      </c>
      <c r="BN1" s="5" t="s">
        <v>238</v>
      </c>
      <c r="BO1" s="5" t="s">
        <v>155</v>
      </c>
      <c r="BP1" s="7" t="s">
        <v>156</v>
      </c>
      <c r="BQ1" s="7" t="s">
        <v>139</v>
      </c>
      <c r="BR1" s="5" t="s">
        <v>140</v>
      </c>
    </row>
    <row r="2" spans="1:70" x14ac:dyDescent="0.15">
      <c r="A2" s="30">
        <v>75</v>
      </c>
      <c r="B2" s="28">
        <v>41012</v>
      </c>
      <c r="C2" s="29" t="s">
        <v>215</v>
      </c>
      <c r="D2" s="30" t="s">
        <v>216</v>
      </c>
      <c r="E2" s="30"/>
      <c r="F2" s="30" t="s">
        <v>154</v>
      </c>
      <c r="G2" s="31">
        <v>40989</v>
      </c>
      <c r="H2" s="32" t="s">
        <v>273</v>
      </c>
      <c r="I2" s="32" t="s">
        <v>278</v>
      </c>
      <c r="J2" s="32"/>
      <c r="K2" s="30" t="s">
        <v>279</v>
      </c>
      <c r="L2" s="30" t="s">
        <v>280</v>
      </c>
      <c r="M2" s="55">
        <v>140.21</v>
      </c>
      <c r="N2" s="55">
        <v>22.48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269</v>
      </c>
      <c r="AR2" s="32" t="s">
        <v>273</v>
      </c>
      <c r="AS2" s="32"/>
      <c r="AT2" s="32"/>
      <c r="AU2" s="32"/>
      <c r="AV2" s="32"/>
      <c r="AW2" s="32" t="s">
        <v>274</v>
      </c>
      <c r="AX2" s="30"/>
      <c r="AY2" s="32">
        <v>0</v>
      </c>
      <c r="AZ2" s="32">
        <v>10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 t="s">
        <v>273</v>
      </c>
      <c r="BK2" s="32">
        <v>24</v>
      </c>
      <c r="BL2" s="32" t="s">
        <v>273</v>
      </c>
      <c r="BM2" s="32"/>
      <c r="BN2" s="30" t="s">
        <v>275</v>
      </c>
      <c r="BO2" s="56" t="s">
        <v>276</v>
      </c>
      <c r="BP2" s="32">
        <v>25</v>
      </c>
      <c r="BQ2" s="32" t="s">
        <v>273</v>
      </c>
      <c r="BR2" s="30"/>
    </row>
    <row r="3" spans="1:70" x14ac:dyDescent="0.15">
      <c r="A3" s="30">
        <v>199</v>
      </c>
      <c r="B3" s="28">
        <v>41012</v>
      </c>
      <c r="C3" s="29" t="s">
        <v>215</v>
      </c>
      <c r="D3" s="30" t="s">
        <v>216</v>
      </c>
      <c r="E3" s="30"/>
      <c r="F3" s="30" t="s">
        <v>154</v>
      </c>
      <c r="G3" s="31">
        <v>40724</v>
      </c>
      <c r="H3" s="32" t="s">
        <v>273</v>
      </c>
      <c r="I3" s="32" t="s">
        <v>278</v>
      </c>
      <c r="J3" s="32"/>
      <c r="K3" s="30" t="s">
        <v>152</v>
      </c>
      <c r="L3" s="30" t="s">
        <v>153</v>
      </c>
      <c r="M3" s="30">
        <v>145.83500000000001</v>
      </c>
      <c r="N3" s="30">
        <v>22.931000000000001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269</v>
      </c>
      <c r="AR3" s="32" t="s">
        <v>273</v>
      </c>
      <c r="AS3" s="32"/>
      <c r="AT3" s="32"/>
      <c r="AU3" s="32"/>
      <c r="AV3" s="32"/>
      <c r="AW3" s="32" t="s">
        <v>273</v>
      </c>
      <c r="AX3" s="30"/>
      <c r="AY3" s="32">
        <v>0</v>
      </c>
      <c r="AZ3" s="32">
        <v>0</v>
      </c>
      <c r="BA3" s="32">
        <v>7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 t="s">
        <v>273</v>
      </c>
      <c r="BK3" s="32"/>
      <c r="BL3" s="32" t="s">
        <v>273</v>
      </c>
      <c r="BM3" s="32"/>
      <c r="BN3" s="30"/>
      <c r="BO3" s="30"/>
      <c r="BP3" s="32"/>
      <c r="BQ3" s="32" t="s">
        <v>273</v>
      </c>
      <c r="BR3" s="30" t="s">
        <v>225</v>
      </c>
    </row>
    <row r="4" spans="1:70" x14ac:dyDescent="0.15">
      <c r="A4" s="30">
        <v>387</v>
      </c>
      <c r="B4" s="28">
        <v>41012</v>
      </c>
      <c r="C4" s="29" t="s">
        <v>215</v>
      </c>
      <c r="D4" s="30" t="s">
        <v>216</v>
      </c>
      <c r="E4" s="30"/>
      <c r="F4" s="30" t="s">
        <v>154</v>
      </c>
      <c r="G4" s="31">
        <v>40724</v>
      </c>
      <c r="H4" s="32" t="s">
        <v>282</v>
      </c>
      <c r="I4" s="32" t="s">
        <v>273</v>
      </c>
      <c r="J4" s="32"/>
      <c r="K4" s="30" t="s">
        <v>260</v>
      </c>
      <c r="L4" s="30" t="s">
        <v>261</v>
      </c>
      <c r="M4" s="30">
        <v>140.22399999999999</v>
      </c>
      <c r="N4" s="30">
        <v>22.481000000000002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 t="s">
        <v>269</v>
      </c>
      <c r="AR4" s="32" t="s">
        <v>273</v>
      </c>
      <c r="AS4" s="32"/>
      <c r="AT4" s="32"/>
      <c r="AU4" s="32" t="s">
        <v>151</v>
      </c>
      <c r="AV4" s="32">
        <v>8</v>
      </c>
      <c r="AW4" s="32" t="s">
        <v>273</v>
      </c>
      <c r="AX4" s="30"/>
      <c r="AY4" s="32">
        <v>0</v>
      </c>
      <c r="AZ4" s="32">
        <v>0</v>
      </c>
      <c r="BA4" s="32">
        <v>3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 t="s">
        <v>273</v>
      </c>
      <c r="BK4" s="32"/>
      <c r="BL4" s="32" t="s">
        <v>273</v>
      </c>
      <c r="BM4" s="32"/>
      <c r="BN4" s="30"/>
      <c r="BO4" s="30"/>
      <c r="BP4" s="32"/>
      <c r="BQ4" s="32" t="s">
        <v>273</v>
      </c>
      <c r="BR4" s="30"/>
    </row>
    <row r="5" spans="1:70" x14ac:dyDescent="0.15">
      <c r="A5" s="30">
        <v>557</v>
      </c>
      <c r="B5" s="28">
        <v>41012</v>
      </c>
      <c r="C5" s="29" t="s">
        <v>215</v>
      </c>
      <c r="D5" s="30" t="s">
        <v>216</v>
      </c>
      <c r="E5" s="30"/>
      <c r="F5" s="30" t="s">
        <v>154</v>
      </c>
      <c r="G5" s="31">
        <v>40939</v>
      </c>
      <c r="H5" s="32" t="s">
        <v>282</v>
      </c>
      <c r="I5" s="32" t="s">
        <v>273</v>
      </c>
      <c r="J5" s="32"/>
      <c r="K5" s="30" t="s">
        <v>262</v>
      </c>
      <c r="L5" s="30" t="s">
        <v>162</v>
      </c>
      <c r="M5" s="30">
        <v>140.22399999999999</v>
      </c>
      <c r="N5" s="30">
        <v>22.481000000000002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269</v>
      </c>
      <c r="AR5" s="32" t="s">
        <v>273</v>
      </c>
      <c r="AS5" s="32"/>
      <c r="AT5" s="32"/>
      <c r="AU5" s="32" t="s">
        <v>151</v>
      </c>
      <c r="AV5" s="32">
        <v>6</v>
      </c>
      <c r="AW5" s="32" t="s">
        <v>274</v>
      </c>
      <c r="AX5" s="30"/>
      <c r="AY5" s="32">
        <v>0</v>
      </c>
      <c r="AZ5" s="32">
        <v>12</v>
      </c>
      <c r="BA5" s="32">
        <v>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24</v>
      </c>
      <c r="BJ5" s="32" t="s">
        <v>282</v>
      </c>
      <c r="BK5" s="32"/>
      <c r="BL5" s="32" t="s">
        <v>273</v>
      </c>
      <c r="BM5" s="32"/>
      <c r="BN5" s="30"/>
      <c r="BO5" s="30"/>
      <c r="BP5" s="32"/>
      <c r="BQ5" s="32" t="s">
        <v>273</v>
      </c>
      <c r="BR5" s="30"/>
    </row>
    <row r="6" spans="1:70" x14ac:dyDescent="0.15">
      <c r="A6" s="30">
        <v>698</v>
      </c>
      <c r="B6" s="28">
        <v>41012</v>
      </c>
      <c r="C6" s="29" t="s">
        <v>215</v>
      </c>
      <c r="D6" s="30" t="s">
        <v>216</v>
      </c>
      <c r="E6" s="30"/>
      <c r="F6" s="30" t="s">
        <v>154</v>
      </c>
      <c r="G6" s="31">
        <v>40999</v>
      </c>
      <c r="H6" s="32" t="s">
        <v>282</v>
      </c>
      <c r="I6" s="32" t="s">
        <v>273</v>
      </c>
      <c r="J6" s="32"/>
      <c r="K6" s="30" t="s">
        <v>132</v>
      </c>
      <c r="L6" s="30" t="s">
        <v>133</v>
      </c>
      <c r="M6" s="30">
        <v>130</v>
      </c>
      <c r="N6" s="30">
        <v>22.36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 t="s">
        <v>269</v>
      </c>
      <c r="AR6" s="32" t="s">
        <v>273</v>
      </c>
      <c r="AS6" s="32"/>
      <c r="AT6" s="32"/>
      <c r="AU6" s="32" t="s">
        <v>151</v>
      </c>
      <c r="AV6" s="32">
        <v>8</v>
      </c>
      <c r="AW6" s="32" t="s">
        <v>273</v>
      </c>
      <c r="AX6" s="30"/>
      <c r="AY6" s="32">
        <v>0</v>
      </c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 t="s">
        <v>273</v>
      </c>
      <c r="BK6" s="32"/>
      <c r="BL6" s="32" t="s">
        <v>273</v>
      </c>
      <c r="BM6" s="32"/>
      <c r="BN6" s="56"/>
      <c r="BO6" s="56"/>
      <c r="BP6" s="32"/>
      <c r="BQ6" s="32" t="s">
        <v>273</v>
      </c>
      <c r="BR6" s="30"/>
    </row>
    <row r="7" spans="1:70" x14ac:dyDescent="0.15">
      <c r="A7" s="30">
        <v>828</v>
      </c>
      <c r="B7" s="28">
        <v>41012</v>
      </c>
      <c r="C7" s="29" t="s">
        <v>215</v>
      </c>
      <c r="D7" s="30" t="s">
        <v>216</v>
      </c>
      <c r="E7" s="30"/>
      <c r="F7" s="30" t="s">
        <v>154</v>
      </c>
      <c r="G7" s="31">
        <v>40939</v>
      </c>
      <c r="H7" s="32" t="s">
        <v>282</v>
      </c>
      <c r="I7" s="32" t="s">
        <v>273</v>
      </c>
      <c r="J7" s="32"/>
      <c r="K7" s="30" t="s">
        <v>259</v>
      </c>
      <c r="L7" s="30" t="s">
        <v>248</v>
      </c>
      <c r="M7" s="30">
        <v>137.27000000000001</v>
      </c>
      <c r="N7" s="30">
        <v>20.64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269</v>
      </c>
      <c r="AR7" s="32" t="s">
        <v>273</v>
      </c>
      <c r="AS7" s="32"/>
      <c r="AT7" s="32"/>
      <c r="AU7" s="32" t="s">
        <v>151</v>
      </c>
      <c r="AV7" s="32">
        <v>6</v>
      </c>
      <c r="AW7" s="32" t="s">
        <v>273</v>
      </c>
      <c r="AX7" s="30"/>
      <c r="AY7" s="32">
        <v>0</v>
      </c>
      <c r="AZ7" s="32">
        <v>0</v>
      </c>
      <c r="BA7" s="32">
        <v>0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36</v>
      </c>
      <c r="BJ7" s="32" t="s">
        <v>273</v>
      </c>
      <c r="BK7" s="32"/>
      <c r="BL7" s="32" t="s">
        <v>273</v>
      </c>
      <c r="BM7" s="32"/>
      <c r="BN7" s="30"/>
      <c r="BO7" s="30"/>
      <c r="BP7" s="32"/>
      <c r="BQ7" s="32" t="s">
        <v>273</v>
      </c>
      <c r="BR7" s="30" t="s">
        <v>249</v>
      </c>
    </row>
    <row r="8" spans="1:70" x14ac:dyDescent="0.15">
      <c r="A8" s="30">
        <v>1140</v>
      </c>
      <c r="B8" s="28">
        <v>41013</v>
      </c>
      <c r="C8" s="29" t="s">
        <v>215</v>
      </c>
      <c r="D8" s="30" t="s">
        <v>216</v>
      </c>
      <c r="E8" s="30"/>
      <c r="F8" s="30" t="s">
        <v>154</v>
      </c>
      <c r="G8" s="31">
        <v>40999</v>
      </c>
      <c r="H8" s="32" t="s">
        <v>282</v>
      </c>
      <c r="I8" s="32" t="s">
        <v>273</v>
      </c>
      <c r="J8" s="32">
        <v>6.7670000000000003</v>
      </c>
      <c r="K8" s="30" t="s">
        <v>134</v>
      </c>
      <c r="L8" s="30" t="s">
        <v>321</v>
      </c>
      <c r="M8" s="30">
        <v>140.226</v>
      </c>
      <c r="N8" s="30">
        <v>22.481000000000002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269</v>
      </c>
      <c r="AR8" s="32" t="s">
        <v>273</v>
      </c>
      <c r="AS8" s="32"/>
      <c r="AT8" s="32"/>
      <c r="AU8" s="32" t="s">
        <v>151</v>
      </c>
      <c r="AV8" s="32">
        <v>6</v>
      </c>
      <c r="AW8" s="32" t="s">
        <v>274</v>
      </c>
      <c r="AX8" s="30"/>
      <c r="AY8" s="32">
        <v>0</v>
      </c>
      <c r="AZ8" s="32">
        <v>13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12</v>
      </c>
      <c r="BJ8" s="32" t="s">
        <v>282</v>
      </c>
      <c r="BK8" s="32"/>
      <c r="BL8" s="32" t="s">
        <v>273</v>
      </c>
      <c r="BM8" s="32"/>
      <c r="BN8" s="30"/>
      <c r="BO8" s="30"/>
      <c r="BP8" s="32"/>
      <c r="BQ8" s="32" t="s">
        <v>273</v>
      </c>
      <c r="BR8" s="56" t="s">
        <v>142</v>
      </c>
    </row>
    <row r="9" spans="1:70" x14ac:dyDescent="0.15">
      <c r="A9" s="30">
        <v>1307</v>
      </c>
      <c r="B9" s="28">
        <v>41012</v>
      </c>
      <c r="C9" s="29" t="s">
        <v>215</v>
      </c>
      <c r="D9" s="30" t="s">
        <v>216</v>
      </c>
      <c r="E9" s="30"/>
      <c r="F9" s="30" t="s">
        <v>154</v>
      </c>
      <c r="G9" s="31">
        <v>40949</v>
      </c>
      <c r="H9" s="32" t="s">
        <v>282</v>
      </c>
      <c r="I9" s="32" t="s">
        <v>273</v>
      </c>
      <c r="J9" s="32"/>
      <c r="K9" s="30" t="s">
        <v>235</v>
      </c>
      <c r="L9" s="30" t="s">
        <v>236</v>
      </c>
      <c r="M9" s="30">
        <v>140.21</v>
      </c>
      <c r="N9" s="30">
        <v>22.48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269</v>
      </c>
      <c r="AR9" s="32" t="s">
        <v>273</v>
      </c>
      <c r="AS9" s="32"/>
      <c r="AT9" s="32"/>
      <c r="AU9" s="32" t="s">
        <v>151</v>
      </c>
      <c r="AV9" s="32">
        <v>6</v>
      </c>
      <c r="AW9" s="32" t="s">
        <v>274</v>
      </c>
      <c r="AX9" s="30"/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 t="s">
        <v>273</v>
      </c>
      <c r="BK9" s="32">
        <v>24</v>
      </c>
      <c r="BL9" s="32" t="s">
        <v>273</v>
      </c>
      <c r="BM9" s="32"/>
      <c r="BN9" s="56"/>
      <c r="BO9" s="56"/>
      <c r="BP9" s="32"/>
      <c r="BQ9" s="32" t="s">
        <v>273</v>
      </c>
      <c r="BR9" s="30"/>
    </row>
    <row r="10" spans="1:70" x14ac:dyDescent="0.15">
      <c r="A10" s="30">
        <v>1628</v>
      </c>
      <c r="B10" s="28">
        <v>41013</v>
      </c>
      <c r="C10" s="29" t="s">
        <v>215</v>
      </c>
      <c r="D10" s="30" t="s">
        <v>216</v>
      </c>
      <c r="E10" s="30"/>
      <c r="F10" s="30" t="s">
        <v>154</v>
      </c>
      <c r="G10" s="31">
        <v>40918</v>
      </c>
      <c r="H10" s="32" t="s">
        <v>282</v>
      </c>
      <c r="I10" s="32" t="s">
        <v>273</v>
      </c>
      <c r="J10" s="32"/>
      <c r="K10" s="30" t="s">
        <v>283</v>
      </c>
      <c r="L10" s="30" t="s">
        <v>284</v>
      </c>
      <c r="M10" s="30">
        <v>140.21</v>
      </c>
      <c r="N10" s="30">
        <v>22.48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269</v>
      </c>
      <c r="AR10" s="32" t="s">
        <v>273</v>
      </c>
      <c r="AS10" s="32"/>
      <c r="AT10" s="32"/>
      <c r="AU10" s="32" t="s">
        <v>151</v>
      </c>
      <c r="AV10" s="32">
        <v>10</v>
      </c>
      <c r="AW10" s="32" t="s">
        <v>273</v>
      </c>
      <c r="AX10" s="30"/>
      <c r="AY10" s="32">
        <v>0</v>
      </c>
      <c r="AZ10" s="32">
        <v>0</v>
      </c>
      <c r="BA10" s="32">
        <v>0</v>
      </c>
      <c r="BB10" s="32">
        <v>10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36</v>
      </c>
      <c r="BJ10" s="32" t="s">
        <v>282</v>
      </c>
      <c r="BK10" s="32"/>
      <c r="BL10" s="32" t="s">
        <v>273</v>
      </c>
      <c r="BM10" s="32"/>
      <c r="BN10" s="56"/>
      <c r="BO10" s="56"/>
      <c r="BP10" s="32"/>
      <c r="BQ10" s="32" t="s">
        <v>273</v>
      </c>
      <c r="BR10" s="30"/>
    </row>
    <row r="11" spans="1:70" x14ac:dyDescent="0.15">
      <c r="A11" s="30">
        <v>73</v>
      </c>
      <c r="B11" s="28">
        <v>41012</v>
      </c>
      <c r="C11" s="29" t="s">
        <v>215</v>
      </c>
      <c r="D11" s="30" t="s">
        <v>216</v>
      </c>
      <c r="E11" s="30"/>
      <c r="F11" s="30" t="s">
        <v>277</v>
      </c>
      <c r="G11" s="31">
        <v>40989</v>
      </c>
      <c r="H11" s="32" t="s">
        <v>273</v>
      </c>
      <c r="I11" s="32" t="s">
        <v>278</v>
      </c>
      <c r="J11" s="32"/>
      <c r="K11" s="30" t="s">
        <v>279</v>
      </c>
      <c r="L11" s="30" t="s">
        <v>280</v>
      </c>
      <c r="M11" s="55">
        <v>143.1</v>
      </c>
      <c r="N11" s="55">
        <v>22.48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>
        <v>12.44</v>
      </c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281</v>
      </c>
      <c r="AR11" s="32" t="s">
        <v>273</v>
      </c>
      <c r="AS11" s="32"/>
      <c r="AT11" s="32"/>
      <c r="AU11" s="32"/>
      <c r="AV11" s="32"/>
      <c r="AW11" s="32" t="s">
        <v>274</v>
      </c>
      <c r="AX11" s="30"/>
      <c r="AY11" s="32">
        <v>0</v>
      </c>
      <c r="AZ11" s="32">
        <v>10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 t="s">
        <v>273</v>
      </c>
      <c r="BK11" s="32">
        <v>24</v>
      </c>
      <c r="BL11" s="32" t="s">
        <v>273</v>
      </c>
      <c r="BM11" s="32"/>
      <c r="BN11" s="30" t="s">
        <v>275</v>
      </c>
      <c r="BO11" s="56" t="s">
        <v>276</v>
      </c>
      <c r="BP11" s="32">
        <v>25</v>
      </c>
      <c r="BQ11" s="32" t="s">
        <v>273</v>
      </c>
      <c r="BR11" s="30"/>
    </row>
    <row r="12" spans="1:70" x14ac:dyDescent="0.15">
      <c r="A12" s="30">
        <v>197</v>
      </c>
      <c r="B12" s="28">
        <v>41012</v>
      </c>
      <c r="C12" s="29" t="s">
        <v>215</v>
      </c>
      <c r="D12" s="30" t="s">
        <v>216</v>
      </c>
      <c r="E12" s="30"/>
      <c r="F12" s="30" t="s">
        <v>277</v>
      </c>
      <c r="G12" s="31">
        <v>40724</v>
      </c>
      <c r="H12" s="32" t="s">
        <v>273</v>
      </c>
      <c r="I12" s="32" t="s">
        <v>278</v>
      </c>
      <c r="J12" s="32"/>
      <c r="K12" s="30" t="s">
        <v>152</v>
      </c>
      <c r="L12" s="30" t="s">
        <v>153</v>
      </c>
      <c r="M12" s="30">
        <v>148.851</v>
      </c>
      <c r="N12" s="30">
        <v>22.931000000000001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>
        <v>12.696999999999999</v>
      </c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281</v>
      </c>
      <c r="AR12" s="32" t="s">
        <v>273</v>
      </c>
      <c r="AS12" s="32"/>
      <c r="AT12" s="32"/>
      <c r="AU12" s="32"/>
      <c r="AV12" s="32"/>
      <c r="AW12" s="32" t="s">
        <v>273</v>
      </c>
      <c r="AX12" s="30"/>
      <c r="AY12" s="32">
        <v>0</v>
      </c>
      <c r="AZ12" s="32">
        <v>0</v>
      </c>
      <c r="BA12" s="32">
        <v>7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 t="s">
        <v>273</v>
      </c>
      <c r="BK12" s="32"/>
      <c r="BL12" s="32" t="s">
        <v>273</v>
      </c>
      <c r="BM12" s="32"/>
      <c r="BN12" s="30"/>
      <c r="BO12" s="30"/>
      <c r="BP12" s="32"/>
      <c r="BQ12" s="32" t="s">
        <v>273</v>
      </c>
      <c r="BR12" s="30" t="s">
        <v>225</v>
      </c>
    </row>
    <row r="13" spans="1:70" x14ac:dyDescent="0.15">
      <c r="A13" s="30">
        <v>385</v>
      </c>
      <c r="B13" s="28">
        <v>41012</v>
      </c>
      <c r="C13" s="29" t="s">
        <v>215</v>
      </c>
      <c r="D13" s="30" t="s">
        <v>216</v>
      </c>
      <c r="E13" s="30"/>
      <c r="F13" s="30" t="s">
        <v>277</v>
      </c>
      <c r="G13" s="31">
        <v>40724</v>
      </c>
      <c r="H13" s="32" t="s">
        <v>282</v>
      </c>
      <c r="I13" s="32" t="s">
        <v>273</v>
      </c>
      <c r="J13" s="32"/>
      <c r="K13" s="30" t="s">
        <v>260</v>
      </c>
      <c r="L13" s="30" t="s">
        <v>261</v>
      </c>
      <c r="M13" s="30">
        <v>143.12299999999999</v>
      </c>
      <c r="N13" s="30">
        <v>22.481000000000002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>
        <v>12.448</v>
      </c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281</v>
      </c>
      <c r="AR13" s="32" t="s">
        <v>273</v>
      </c>
      <c r="AS13" s="32"/>
      <c r="AT13" s="32"/>
      <c r="AU13" s="32" t="s">
        <v>151</v>
      </c>
      <c r="AV13" s="32">
        <v>8</v>
      </c>
      <c r="AW13" s="32" t="s">
        <v>273</v>
      </c>
      <c r="AX13" s="30"/>
      <c r="AY13" s="32">
        <v>0</v>
      </c>
      <c r="AZ13" s="32">
        <v>0</v>
      </c>
      <c r="BA13" s="32">
        <v>3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 t="s">
        <v>273</v>
      </c>
      <c r="BK13" s="32"/>
      <c r="BL13" s="32" t="s">
        <v>273</v>
      </c>
      <c r="BM13" s="32"/>
      <c r="BN13" s="30"/>
      <c r="BO13" s="30"/>
      <c r="BP13" s="32"/>
      <c r="BQ13" s="32" t="s">
        <v>273</v>
      </c>
      <c r="BR13" s="30"/>
    </row>
    <row r="14" spans="1:70" x14ac:dyDescent="0.15">
      <c r="A14" s="30">
        <v>555</v>
      </c>
      <c r="B14" s="28">
        <v>41012</v>
      </c>
      <c r="C14" s="29" t="s">
        <v>215</v>
      </c>
      <c r="D14" s="30" t="s">
        <v>216</v>
      </c>
      <c r="E14" s="30"/>
      <c r="F14" s="30" t="s">
        <v>277</v>
      </c>
      <c r="G14" s="31">
        <v>40939</v>
      </c>
      <c r="H14" s="32" t="s">
        <v>282</v>
      </c>
      <c r="I14" s="32" t="s">
        <v>273</v>
      </c>
      <c r="J14" s="32"/>
      <c r="K14" s="30" t="s">
        <v>262</v>
      </c>
      <c r="L14" s="30" t="s">
        <v>162</v>
      </c>
      <c r="M14" s="30">
        <v>143.12299999999999</v>
      </c>
      <c r="N14" s="30">
        <v>22.481000000000002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>
        <v>12.448</v>
      </c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281</v>
      </c>
      <c r="AR14" s="32" t="s">
        <v>273</v>
      </c>
      <c r="AS14" s="32"/>
      <c r="AT14" s="32"/>
      <c r="AU14" s="32" t="s">
        <v>151</v>
      </c>
      <c r="AV14" s="32">
        <v>6</v>
      </c>
      <c r="AW14" s="32" t="s">
        <v>274</v>
      </c>
      <c r="AX14" s="30"/>
      <c r="AY14" s="32">
        <v>0</v>
      </c>
      <c r="AZ14" s="32">
        <v>12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24</v>
      </c>
      <c r="BJ14" s="32" t="s">
        <v>282</v>
      </c>
      <c r="BK14" s="32"/>
      <c r="BL14" s="32" t="s">
        <v>273</v>
      </c>
      <c r="BM14" s="32"/>
      <c r="BN14" s="30"/>
      <c r="BO14" s="30"/>
      <c r="BP14" s="32"/>
      <c r="BQ14" s="32" t="s">
        <v>273</v>
      </c>
      <c r="BR14" s="30"/>
    </row>
    <row r="15" spans="1:70" x14ac:dyDescent="0.15">
      <c r="A15" s="30">
        <v>696</v>
      </c>
      <c r="B15" s="28">
        <v>41012</v>
      </c>
      <c r="C15" s="29" t="s">
        <v>215</v>
      </c>
      <c r="D15" s="30" t="s">
        <v>216</v>
      </c>
      <c r="E15" s="30"/>
      <c r="F15" s="30" t="s">
        <v>277</v>
      </c>
      <c r="G15" s="31">
        <v>40999</v>
      </c>
      <c r="H15" s="32" t="s">
        <v>282</v>
      </c>
      <c r="I15" s="32" t="s">
        <v>273</v>
      </c>
      <c r="J15" s="32"/>
      <c r="K15" s="30" t="s">
        <v>132</v>
      </c>
      <c r="L15" s="30" t="s">
        <v>133</v>
      </c>
      <c r="M15" s="30">
        <v>130</v>
      </c>
      <c r="N15" s="30">
        <v>22.36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>
        <v>12.37</v>
      </c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281</v>
      </c>
      <c r="AR15" s="32" t="s">
        <v>273</v>
      </c>
      <c r="AS15" s="32"/>
      <c r="AT15" s="32"/>
      <c r="AU15" s="32" t="s">
        <v>151</v>
      </c>
      <c r="AV15" s="32">
        <v>8</v>
      </c>
      <c r="AW15" s="32" t="s">
        <v>273</v>
      </c>
      <c r="AX15" s="30"/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 t="s">
        <v>273</v>
      </c>
      <c r="BK15" s="32"/>
      <c r="BL15" s="32" t="s">
        <v>273</v>
      </c>
      <c r="BM15" s="32"/>
      <c r="BN15" s="56"/>
      <c r="BO15" s="56"/>
      <c r="BP15" s="32"/>
      <c r="BQ15" s="32" t="s">
        <v>273</v>
      </c>
      <c r="BR15" s="30"/>
    </row>
    <row r="16" spans="1:70" x14ac:dyDescent="0.15">
      <c r="A16" s="30">
        <v>1138</v>
      </c>
      <c r="B16" s="28">
        <v>41013</v>
      </c>
      <c r="C16" s="29" t="s">
        <v>215</v>
      </c>
      <c r="D16" s="30" t="s">
        <v>216</v>
      </c>
      <c r="E16" s="30"/>
      <c r="F16" s="30" t="s">
        <v>277</v>
      </c>
      <c r="G16" s="31">
        <v>40999</v>
      </c>
      <c r="H16" s="32" t="s">
        <v>282</v>
      </c>
      <c r="I16" s="32" t="s">
        <v>273</v>
      </c>
      <c r="J16" s="32">
        <v>6.7670000000000003</v>
      </c>
      <c r="K16" s="30" t="s">
        <v>134</v>
      </c>
      <c r="L16" s="30" t="s">
        <v>321</v>
      </c>
      <c r="M16" s="30">
        <v>143.126</v>
      </c>
      <c r="N16" s="30">
        <v>22.481000000000002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>
        <v>12.448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281</v>
      </c>
      <c r="AR16" s="32" t="s">
        <v>273</v>
      </c>
      <c r="AS16" s="32"/>
      <c r="AT16" s="32"/>
      <c r="AU16" s="32" t="s">
        <v>151</v>
      </c>
      <c r="AV16" s="32">
        <v>6</v>
      </c>
      <c r="AW16" s="32" t="s">
        <v>274</v>
      </c>
      <c r="AX16" s="30"/>
      <c r="AY16" s="32">
        <v>0</v>
      </c>
      <c r="AZ16" s="32">
        <v>13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12</v>
      </c>
      <c r="BJ16" s="32" t="s">
        <v>282</v>
      </c>
      <c r="BK16" s="32"/>
      <c r="BL16" s="32" t="s">
        <v>273</v>
      </c>
      <c r="BM16" s="32"/>
      <c r="BN16" s="30"/>
      <c r="BO16" s="30"/>
      <c r="BP16" s="32"/>
      <c r="BQ16" s="32" t="s">
        <v>273</v>
      </c>
      <c r="BR16" s="56" t="s">
        <v>142</v>
      </c>
    </row>
    <row r="17" spans="1:70" x14ac:dyDescent="0.15">
      <c r="A17" s="30">
        <v>1305</v>
      </c>
      <c r="B17" s="28">
        <v>41012</v>
      </c>
      <c r="C17" s="29" t="s">
        <v>215</v>
      </c>
      <c r="D17" s="30" t="s">
        <v>216</v>
      </c>
      <c r="E17" s="30"/>
      <c r="F17" s="30" t="s">
        <v>277</v>
      </c>
      <c r="G17" s="31">
        <v>40949</v>
      </c>
      <c r="H17" s="32" t="s">
        <v>282</v>
      </c>
      <c r="I17" s="32" t="s">
        <v>273</v>
      </c>
      <c r="J17" s="32"/>
      <c r="K17" s="30" t="s">
        <v>235</v>
      </c>
      <c r="L17" s="30" t="s">
        <v>236</v>
      </c>
      <c r="M17" s="30">
        <v>143.1</v>
      </c>
      <c r="N17" s="30">
        <v>22.48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>
        <v>12.44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281</v>
      </c>
      <c r="AR17" s="32" t="s">
        <v>273</v>
      </c>
      <c r="AS17" s="32"/>
      <c r="AT17" s="32"/>
      <c r="AU17" s="32" t="s">
        <v>151</v>
      </c>
      <c r="AV17" s="32">
        <v>6</v>
      </c>
      <c r="AW17" s="32" t="s">
        <v>274</v>
      </c>
      <c r="AX17" s="30"/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 t="s">
        <v>273</v>
      </c>
      <c r="BK17" s="32">
        <v>24</v>
      </c>
      <c r="BL17" s="32" t="s">
        <v>273</v>
      </c>
      <c r="BM17" s="32"/>
      <c r="BN17" s="56"/>
      <c r="BO17" s="56"/>
      <c r="BP17" s="32"/>
      <c r="BQ17" s="32" t="s">
        <v>273</v>
      </c>
      <c r="BR17" s="30"/>
    </row>
    <row r="18" spans="1:70" x14ac:dyDescent="0.15">
      <c r="A18" s="30">
        <v>1626</v>
      </c>
      <c r="B18" s="28">
        <v>41013</v>
      </c>
      <c r="C18" s="29" t="s">
        <v>215</v>
      </c>
      <c r="D18" s="30" t="s">
        <v>216</v>
      </c>
      <c r="E18" s="30"/>
      <c r="F18" s="30" t="s">
        <v>277</v>
      </c>
      <c r="G18" s="31">
        <v>40918</v>
      </c>
      <c r="H18" s="32" t="s">
        <v>282</v>
      </c>
      <c r="I18" s="32" t="s">
        <v>273</v>
      </c>
      <c r="J18" s="32"/>
      <c r="K18" s="30" t="s">
        <v>283</v>
      </c>
      <c r="L18" s="30" t="s">
        <v>284</v>
      </c>
      <c r="M18" s="30">
        <v>143.11000000000001</v>
      </c>
      <c r="N18" s="30">
        <v>22.48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12.45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281</v>
      </c>
      <c r="AR18" s="32" t="s">
        <v>273</v>
      </c>
      <c r="AS18" s="32"/>
      <c r="AT18" s="32"/>
      <c r="AU18" s="32" t="s">
        <v>151</v>
      </c>
      <c r="AV18" s="32">
        <v>10</v>
      </c>
      <c r="AW18" s="32" t="s">
        <v>273</v>
      </c>
      <c r="AX18" s="30"/>
      <c r="AY18" s="32">
        <v>0</v>
      </c>
      <c r="AZ18" s="32">
        <v>0</v>
      </c>
      <c r="BA18" s="32">
        <v>0</v>
      </c>
      <c r="BB18" s="32">
        <v>10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36</v>
      </c>
      <c r="BJ18" s="32" t="s">
        <v>282</v>
      </c>
      <c r="BK18" s="32"/>
      <c r="BL18" s="32" t="s">
        <v>273</v>
      </c>
      <c r="BM18" s="32"/>
      <c r="BN18" s="56"/>
      <c r="BO18" s="56"/>
      <c r="BP18" s="32"/>
      <c r="BQ18" s="32" t="s">
        <v>273</v>
      </c>
      <c r="BR18" s="30"/>
    </row>
    <row r="19" spans="1:70" x14ac:dyDescent="0.15">
      <c r="A19" s="30">
        <v>76</v>
      </c>
      <c r="B19" s="28">
        <v>41012</v>
      </c>
      <c r="C19" s="29" t="s">
        <v>215</v>
      </c>
      <c r="D19" s="30" t="s">
        <v>216</v>
      </c>
      <c r="E19" s="30"/>
      <c r="F19" s="30" t="s">
        <v>250</v>
      </c>
      <c r="G19" s="31">
        <v>40989</v>
      </c>
      <c r="H19" s="32" t="s">
        <v>273</v>
      </c>
      <c r="I19" s="32" t="s">
        <v>278</v>
      </c>
      <c r="J19" s="32"/>
      <c r="K19" s="30" t="s">
        <v>279</v>
      </c>
      <c r="L19" s="30" t="s">
        <v>280</v>
      </c>
      <c r="M19" s="30">
        <v>140.21</v>
      </c>
      <c r="N19" s="30">
        <v>24.51</v>
      </c>
      <c r="O19" s="30"/>
      <c r="P19" s="30"/>
      <c r="Q19" s="30"/>
      <c r="R19" s="30"/>
      <c r="S19" s="30"/>
      <c r="T19" s="30"/>
      <c r="U19" s="30"/>
      <c r="V19" s="30"/>
      <c r="W19" s="30">
        <v>19.2</v>
      </c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 t="s">
        <v>214</v>
      </c>
      <c r="AR19" s="32" t="s">
        <v>273</v>
      </c>
      <c r="AS19" s="32"/>
      <c r="AT19" s="32"/>
      <c r="AU19" s="32"/>
      <c r="AV19" s="32"/>
      <c r="AW19" s="32" t="s">
        <v>274</v>
      </c>
      <c r="AX19" s="30"/>
      <c r="AY19" s="32">
        <v>0</v>
      </c>
      <c r="AZ19" s="32">
        <v>10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 t="s">
        <v>273</v>
      </c>
      <c r="BK19" s="32">
        <v>24</v>
      </c>
      <c r="BL19" s="32" t="s">
        <v>273</v>
      </c>
      <c r="BM19" s="32"/>
      <c r="BN19" s="30" t="s">
        <v>275</v>
      </c>
      <c r="BO19" s="56" t="s">
        <v>276</v>
      </c>
      <c r="BP19" s="32">
        <v>25</v>
      </c>
      <c r="BQ19" s="32" t="s">
        <v>273</v>
      </c>
      <c r="BR19" s="30"/>
    </row>
    <row r="20" spans="1:70" x14ac:dyDescent="0.15">
      <c r="A20" s="30">
        <v>200</v>
      </c>
      <c r="B20" s="28">
        <v>41012</v>
      </c>
      <c r="C20" s="29" t="s">
        <v>215</v>
      </c>
      <c r="D20" s="30" t="s">
        <v>216</v>
      </c>
      <c r="E20" s="30"/>
      <c r="F20" s="30" t="s">
        <v>250</v>
      </c>
      <c r="G20" s="31">
        <v>40724</v>
      </c>
      <c r="H20" s="32" t="s">
        <v>273</v>
      </c>
      <c r="I20" s="32" t="s">
        <v>278</v>
      </c>
      <c r="J20" s="32"/>
      <c r="K20" s="30" t="s">
        <v>152</v>
      </c>
      <c r="L20" s="30" t="s">
        <v>153</v>
      </c>
      <c r="M20" s="30">
        <v>145.83500000000001</v>
      </c>
      <c r="N20" s="30">
        <v>25.006</v>
      </c>
      <c r="O20" s="30"/>
      <c r="P20" s="30"/>
      <c r="Q20" s="30"/>
      <c r="R20" s="30"/>
      <c r="S20" s="30"/>
      <c r="T20" s="30"/>
      <c r="U20" s="30"/>
      <c r="V20" s="30"/>
      <c r="W20" s="30">
        <v>19.59</v>
      </c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214</v>
      </c>
      <c r="AR20" s="32" t="s">
        <v>273</v>
      </c>
      <c r="AS20" s="32"/>
      <c r="AT20" s="32"/>
      <c r="AU20" s="32"/>
      <c r="AV20" s="32"/>
      <c r="AW20" s="32" t="s">
        <v>273</v>
      </c>
      <c r="AX20" s="30"/>
      <c r="AY20" s="32">
        <v>0</v>
      </c>
      <c r="AZ20" s="32">
        <v>0</v>
      </c>
      <c r="BA20" s="32">
        <v>7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 t="s">
        <v>273</v>
      </c>
      <c r="BK20" s="32"/>
      <c r="BL20" s="32" t="s">
        <v>273</v>
      </c>
      <c r="BM20" s="32"/>
      <c r="BN20" s="30"/>
      <c r="BO20" s="30"/>
      <c r="BP20" s="32"/>
      <c r="BQ20" s="32" t="s">
        <v>273</v>
      </c>
      <c r="BR20" s="30" t="s">
        <v>225</v>
      </c>
    </row>
    <row r="21" spans="1:70" x14ac:dyDescent="0.15">
      <c r="A21" s="30">
        <v>388</v>
      </c>
      <c r="B21" s="28">
        <v>41012</v>
      </c>
      <c r="C21" s="29" t="s">
        <v>215</v>
      </c>
      <c r="D21" s="30" t="s">
        <v>216</v>
      </c>
      <c r="E21" s="30"/>
      <c r="F21" s="30" t="s">
        <v>250</v>
      </c>
      <c r="G21" s="31">
        <v>40724</v>
      </c>
      <c r="H21" s="32" t="s">
        <v>282</v>
      </c>
      <c r="I21" s="32" t="s">
        <v>273</v>
      </c>
      <c r="J21" s="32"/>
      <c r="K21" s="30" t="s">
        <v>260</v>
      </c>
      <c r="L21" s="30" t="s">
        <v>261</v>
      </c>
      <c r="M21" s="30">
        <v>140.22399999999999</v>
      </c>
      <c r="N21" s="30">
        <v>24.515999999999998</v>
      </c>
      <c r="O21" s="30"/>
      <c r="P21" s="30"/>
      <c r="Q21" s="30"/>
      <c r="R21" s="30"/>
      <c r="S21" s="30"/>
      <c r="T21" s="30"/>
      <c r="U21" s="30"/>
      <c r="V21" s="30"/>
      <c r="W21" s="30">
        <v>19.206</v>
      </c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 t="s">
        <v>214</v>
      </c>
      <c r="AR21" s="32" t="s">
        <v>273</v>
      </c>
      <c r="AS21" s="32"/>
      <c r="AT21" s="32"/>
      <c r="AU21" s="32" t="s">
        <v>151</v>
      </c>
      <c r="AV21" s="32">
        <v>8</v>
      </c>
      <c r="AW21" s="32" t="s">
        <v>273</v>
      </c>
      <c r="AX21" s="30"/>
      <c r="AY21" s="32">
        <v>0</v>
      </c>
      <c r="AZ21" s="32">
        <v>0</v>
      </c>
      <c r="BA21" s="32">
        <v>3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 t="s">
        <v>273</v>
      </c>
      <c r="BK21" s="32"/>
      <c r="BL21" s="32" t="s">
        <v>273</v>
      </c>
      <c r="BM21" s="32"/>
      <c r="BN21" s="30"/>
      <c r="BO21" s="30"/>
      <c r="BP21" s="32"/>
      <c r="BQ21" s="32" t="s">
        <v>273</v>
      </c>
      <c r="BR21" s="30"/>
    </row>
    <row r="22" spans="1:70" x14ac:dyDescent="0.15">
      <c r="A22" s="30">
        <v>558</v>
      </c>
      <c r="B22" s="28">
        <v>41012</v>
      </c>
      <c r="C22" s="29" t="s">
        <v>215</v>
      </c>
      <c r="D22" s="30" t="s">
        <v>216</v>
      </c>
      <c r="E22" s="30"/>
      <c r="F22" s="30" t="s">
        <v>250</v>
      </c>
      <c r="G22" s="31">
        <v>40939</v>
      </c>
      <c r="H22" s="32" t="s">
        <v>282</v>
      </c>
      <c r="I22" s="32" t="s">
        <v>273</v>
      </c>
      <c r="J22" s="32"/>
      <c r="K22" s="30" t="s">
        <v>262</v>
      </c>
      <c r="L22" s="30" t="s">
        <v>162</v>
      </c>
      <c r="M22" s="30">
        <v>140.22399999999999</v>
      </c>
      <c r="N22" s="30">
        <v>24.515999999999998</v>
      </c>
      <c r="O22" s="30"/>
      <c r="P22" s="30"/>
      <c r="Q22" s="30"/>
      <c r="R22" s="30"/>
      <c r="S22" s="30"/>
      <c r="T22" s="30"/>
      <c r="U22" s="30"/>
      <c r="V22" s="30"/>
      <c r="W22" s="30">
        <v>19.206</v>
      </c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214</v>
      </c>
      <c r="AR22" s="32" t="s">
        <v>273</v>
      </c>
      <c r="AS22" s="32"/>
      <c r="AT22" s="32"/>
      <c r="AU22" s="32" t="s">
        <v>151</v>
      </c>
      <c r="AV22" s="32">
        <v>6</v>
      </c>
      <c r="AW22" s="32" t="s">
        <v>274</v>
      </c>
      <c r="AX22" s="30"/>
      <c r="AY22" s="32">
        <v>0</v>
      </c>
      <c r="AZ22" s="32">
        <v>12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24</v>
      </c>
      <c r="BJ22" s="32" t="s">
        <v>282</v>
      </c>
      <c r="BK22" s="32"/>
      <c r="BL22" s="32" t="s">
        <v>273</v>
      </c>
      <c r="BM22" s="32"/>
      <c r="BN22" s="30"/>
      <c r="BO22" s="30"/>
      <c r="BP22" s="32"/>
      <c r="BQ22" s="32" t="s">
        <v>273</v>
      </c>
      <c r="BR22" s="30"/>
    </row>
    <row r="23" spans="1:70" x14ac:dyDescent="0.15">
      <c r="A23" s="30">
        <v>699</v>
      </c>
      <c r="B23" s="28">
        <v>41012</v>
      </c>
      <c r="C23" s="29" t="s">
        <v>215</v>
      </c>
      <c r="D23" s="30" t="s">
        <v>216</v>
      </c>
      <c r="E23" s="30"/>
      <c r="F23" s="30" t="s">
        <v>250</v>
      </c>
      <c r="G23" s="31">
        <v>40999</v>
      </c>
      <c r="H23" s="32" t="s">
        <v>282</v>
      </c>
      <c r="I23" s="32" t="s">
        <v>273</v>
      </c>
      <c r="J23" s="32"/>
      <c r="K23" s="30" t="s">
        <v>132</v>
      </c>
      <c r="L23" s="30" t="s">
        <v>133</v>
      </c>
      <c r="M23" s="30">
        <v>130</v>
      </c>
      <c r="N23" s="30">
        <v>24.41</v>
      </c>
      <c r="O23" s="30"/>
      <c r="P23" s="30"/>
      <c r="Q23" s="30"/>
      <c r="R23" s="30"/>
      <c r="S23" s="30"/>
      <c r="T23" s="30"/>
      <c r="U23" s="30"/>
      <c r="V23" s="30"/>
      <c r="W23" s="30">
        <v>19.12</v>
      </c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214</v>
      </c>
      <c r="AR23" s="32" t="s">
        <v>273</v>
      </c>
      <c r="AS23" s="32"/>
      <c r="AT23" s="32"/>
      <c r="AU23" s="32" t="s">
        <v>151</v>
      </c>
      <c r="AV23" s="32">
        <v>8</v>
      </c>
      <c r="AW23" s="32" t="s">
        <v>273</v>
      </c>
      <c r="AX23" s="30"/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 t="s">
        <v>273</v>
      </c>
      <c r="BK23" s="32"/>
      <c r="BL23" s="32" t="s">
        <v>273</v>
      </c>
      <c r="BM23" s="32"/>
      <c r="BN23" s="56"/>
      <c r="BO23" s="56"/>
      <c r="BP23" s="32"/>
      <c r="BQ23" s="32" t="s">
        <v>273</v>
      </c>
      <c r="BR23" s="30"/>
    </row>
    <row r="24" spans="1:70" x14ac:dyDescent="0.15">
      <c r="A24" s="30">
        <v>829</v>
      </c>
      <c r="B24" s="28">
        <v>41012</v>
      </c>
      <c r="C24" s="29" t="s">
        <v>215</v>
      </c>
      <c r="D24" s="30" t="s">
        <v>216</v>
      </c>
      <c r="E24" s="30"/>
      <c r="F24" s="30" t="s">
        <v>250</v>
      </c>
      <c r="G24" s="31">
        <v>40939</v>
      </c>
      <c r="H24" s="32" t="s">
        <v>282</v>
      </c>
      <c r="I24" s="32" t="s">
        <v>273</v>
      </c>
      <c r="J24" s="32"/>
      <c r="K24" s="30" t="s">
        <v>259</v>
      </c>
      <c r="L24" s="30" t="s">
        <v>248</v>
      </c>
      <c r="M24" s="30">
        <v>137.27000000000001</v>
      </c>
      <c r="N24" s="30">
        <v>22.29</v>
      </c>
      <c r="O24" s="30"/>
      <c r="P24" s="30"/>
      <c r="Q24" s="30"/>
      <c r="R24" s="30"/>
      <c r="S24" s="30"/>
      <c r="T24" s="30"/>
      <c r="U24" s="30"/>
      <c r="V24" s="30"/>
      <c r="W24" s="30">
        <v>17.22</v>
      </c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214</v>
      </c>
      <c r="AR24" s="32" t="s">
        <v>273</v>
      </c>
      <c r="AS24" s="32"/>
      <c r="AT24" s="32"/>
      <c r="AU24" s="32" t="s">
        <v>151</v>
      </c>
      <c r="AV24" s="32">
        <v>6</v>
      </c>
      <c r="AW24" s="32" t="s">
        <v>273</v>
      </c>
      <c r="AX24" s="30"/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36</v>
      </c>
      <c r="BJ24" s="32" t="s">
        <v>273</v>
      </c>
      <c r="BK24" s="32"/>
      <c r="BL24" s="32" t="s">
        <v>273</v>
      </c>
      <c r="BM24" s="32"/>
      <c r="BN24" s="30"/>
      <c r="BO24" s="30"/>
      <c r="BP24" s="32"/>
      <c r="BQ24" s="32" t="s">
        <v>273</v>
      </c>
      <c r="BR24" s="30" t="s">
        <v>249</v>
      </c>
    </row>
    <row r="25" spans="1:70" x14ac:dyDescent="0.15">
      <c r="A25" s="30">
        <v>1141</v>
      </c>
      <c r="B25" s="28">
        <v>41013</v>
      </c>
      <c r="C25" s="29" t="s">
        <v>215</v>
      </c>
      <c r="D25" s="30" t="s">
        <v>216</v>
      </c>
      <c r="E25" s="30"/>
      <c r="F25" s="30" t="s">
        <v>250</v>
      </c>
      <c r="G25" s="31">
        <v>40999</v>
      </c>
      <c r="H25" s="32" t="s">
        <v>282</v>
      </c>
      <c r="I25" s="32" t="s">
        <v>273</v>
      </c>
      <c r="J25" s="32">
        <v>6.7670000000000003</v>
      </c>
      <c r="K25" s="30" t="s">
        <v>134</v>
      </c>
      <c r="L25" s="30" t="s">
        <v>321</v>
      </c>
      <c r="M25" s="30">
        <v>140.226</v>
      </c>
      <c r="N25" s="30">
        <v>24.515999999999998</v>
      </c>
      <c r="O25" s="30"/>
      <c r="P25" s="30"/>
      <c r="Q25" s="30"/>
      <c r="R25" s="30"/>
      <c r="S25" s="30"/>
      <c r="T25" s="30"/>
      <c r="U25" s="30"/>
      <c r="V25" s="30"/>
      <c r="W25" s="30">
        <v>19.206</v>
      </c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214</v>
      </c>
      <c r="AR25" s="32" t="s">
        <v>273</v>
      </c>
      <c r="AS25" s="32"/>
      <c r="AT25" s="32"/>
      <c r="AU25" s="32" t="s">
        <v>151</v>
      </c>
      <c r="AV25" s="32">
        <v>6</v>
      </c>
      <c r="AW25" s="32" t="s">
        <v>274</v>
      </c>
      <c r="AX25" s="30"/>
      <c r="AY25" s="32">
        <v>0</v>
      </c>
      <c r="AZ25" s="32">
        <v>13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12</v>
      </c>
      <c r="BJ25" s="32" t="s">
        <v>282</v>
      </c>
      <c r="BK25" s="32"/>
      <c r="BL25" s="32" t="s">
        <v>273</v>
      </c>
      <c r="BM25" s="32"/>
      <c r="BN25" s="30"/>
      <c r="BO25" s="30"/>
      <c r="BP25" s="32"/>
      <c r="BQ25" s="32" t="s">
        <v>273</v>
      </c>
      <c r="BR25" s="56" t="s">
        <v>142</v>
      </c>
    </row>
    <row r="26" spans="1:70" x14ac:dyDescent="0.15">
      <c r="A26" s="30">
        <v>1308</v>
      </c>
      <c r="B26" s="28">
        <v>41012</v>
      </c>
      <c r="C26" s="29" t="s">
        <v>215</v>
      </c>
      <c r="D26" s="30" t="s">
        <v>216</v>
      </c>
      <c r="E26" s="30"/>
      <c r="F26" s="30" t="s">
        <v>141</v>
      </c>
      <c r="G26" s="31">
        <v>40949</v>
      </c>
      <c r="H26" s="32" t="s">
        <v>282</v>
      </c>
      <c r="I26" s="32" t="s">
        <v>273</v>
      </c>
      <c r="J26" s="32"/>
      <c r="K26" s="30" t="s">
        <v>235</v>
      </c>
      <c r="L26" s="30" t="s">
        <v>236</v>
      </c>
      <c r="M26" s="30">
        <v>140.21</v>
      </c>
      <c r="N26" s="30">
        <v>22.05</v>
      </c>
      <c r="O26" s="30"/>
      <c r="P26" s="30"/>
      <c r="Q26" s="30"/>
      <c r="R26" s="30"/>
      <c r="S26" s="30"/>
      <c r="T26" s="30"/>
      <c r="U26" s="30"/>
      <c r="V26" s="30"/>
      <c r="W26" s="30">
        <v>17.28</v>
      </c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214</v>
      </c>
      <c r="AR26" s="32" t="s">
        <v>273</v>
      </c>
      <c r="AS26" s="32"/>
      <c r="AT26" s="32"/>
      <c r="AU26" s="32" t="s">
        <v>151</v>
      </c>
      <c r="AV26" s="32">
        <v>6</v>
      </c>
      <c r="AW26" s="32" t="s">
        <v>274</v>
      </c>
      <c r="AX26" s="30"/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 t="s">
        <v>273</v>
      </c>
      <c r="BK26" s="32">
        <v>24</v>
      </c>
      <c r="BL26" s="32" t="s">
        <v>273</v>
      </c>
      <c r="BM26" s="32"/>
      <c r="BN26" s="56"/>
      <c r="BO26" s="56"/>
      <c r="BP26" s="32"/>
      <c r="BQ26" s="32" t="s">
        <v>273</v>
      </c>
      <c r="BR26" s="30"/>
    </row>
    <row r="27" spans="1:70" x14ac:dyDescent="0.15">
      <c r="A27" s="30">
        <v>1629</v>
      </c>
      <c r="B27" s="28">
        <v>41013</v>
      </c>
      <c r="C27" s="29" t="s">
        <v>215</v>
      </c>
      <c r="D27" s="30" t="s">
        <v>216</v>
      </c>
      <c r="E27" s="30"/>
      <c r="F27" s="30" t="s">
        <v>250</v>
      </c>
      <c r="G27" s="31">
        <v>40918</v>
      </c>
      <c r="H27" s="32" t="s">
        <v>282</v>
      </c>
      <c r="I27" s="32" t="s">
        <v>273</v>
      </c>
      <c r="J27" s="32"/>
      <c r="K27" s="30" t="s">
        <v>283</v>
      </c>
      <c r="L27" s="30" t="s">
        <v>284</v>
      </c>
      <c r="M27" s="30">
        <v>140.21</v>
      </c>
      <c r="N27" s="30">
        <v>24.51</v>
      </c>
      <c r="O27" s="30"/>
      <c r="P27" s="30"/>
      <c r="Q27" s="30"/>
      <c r="R27" s="30"/>
      <c r="S27" s="30"/>
      <c r="T27" s="30"/>
      <c r="U27" s="30"/>
      <c r="V27" s="30"/>
      <c r="W27" s="30">
        <v>19.2</v>
      </c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 t="s">
        <v>214</v>
      </c>
      <c r="AR27" s="32" t="s">
        <v>273</v>
      </c>
      <c r="AS27" s="32"/>
      <c r="AT27" s="32"/>
      <c r="AU27" s="32" t="s">
        <v>151</v>
      </c>
      <c r="AV27" s="32">
        <v>10</v>
      </c>
      <c r="AW27" s="32" t="s">
        <v>273</v>
      </c>
      <c r="AX27" s="30"/>
      <c r="AY27" s="32">
        <v>0</v>
      </c>
      <c r="AZ27" s="32">
        <v>0</v>
      </c>
      <c r="BA27" s="32">
        <v>0</v>
      </c>
      <c r="BB27" s="32">
        <v>10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36</v>
      </c>
      <c r="BJ27" s="32" t="s">
        <v>282</v>
      </c>
      <c r="BK27" s="32"/>
      <c r="BL27" s="32" t="s">
        <v>273</v>
      </c>
      <c r="BM27" s="32"/>
      <c r="BN27" s="56"/>
      <c r="BO27" s="56"/>
      <c r="BP27" s="32"/>
      <c r="BQ27" s="32" t="s">
        <v>273</v>
      </c>
      <c r="BR27" s="30"/>
    </row>
  </sheetData>
  <sheetProtection algorithmName="SHA-512" hashValue="oy8e2E4RCmykOrbWRnawHOjNrPr34MgZ9WhFOfwoEKZlVLTUI1+txDJ7DludJtKDeq/7ZhMVvMRhQVJq8MoTwg==" saltValue="R0M2q7CtR7fQastEqD9aag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3" type="noConversion"/>
  <pageMargins left="0.75" right="0.75" top="1" bottom="1" header="0.5" footer="0.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3"/>
  <dimension ref="A1:BR5"/>
  <sheetViews>
    <sheetView workbookViewId="0">
      <selection sqref="A1:XFD5"/>
    </sheetView>
  </sheetViews>
  <sheetFormatPr baseColWidth="10" defaultRowHeight="13" x14ac:dyDescent="0.15"/>
  <sheetData>
    <row r="1" spans="1:70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2" t="s">
        <v>81</v>
      </c>
      <c r="AX1" s="23" t="s">
        <v>82</v>
      </c>
      <c r="AY1" s="24" t="s">
        <v>285</v>
      </c>
      <c r="AZ1" s="25" t="s">
        <v>83</v>
      </c>
      <c r="BA1" s="24" t="s">
        <v>84</v>
      </c>
      <c r="BB1" s="25" t="s">
        <v>85</v>
      </c>
      <c r="BC1" s="24" t="s">
        <v>86</v>
      </c>
      <c r="BD1" s="25" t="s">
        <v>87</v>
      </c>
      <c r="BE1" s="24" t="s">
        <v>88</v>
      </c>
      <c r="BF1" s="26" t="s">
        <v>89</v>
      </c>
      <c r="BG1" s="24" t="s">
        <v>243</v>
      </c>
      <c r="BH1" s="26" t="s">
        <v>0</v>
      </c>
      <c r="BI1" s="7" t="s">
        <v>322</v>
      </c>
      <c r="BJ1" s="7" t="s">
        <v>323</v>
      </c>
      <c r="BK1" s="7" t="s">
        <v>1</v>
      </c>
      <c r="BL1" s="7" t="s">
        <v>2</v>
      </c>
      <c r="BM1" s="7" t="s">
        <v>3</v>
      </c>
      <c r="BN1" s="5" t="s">
        <v>238</v>
      </c>
      <c r="BO1" s="5" t="s">
        <v>4</v>
      </c>
      <c r="BP1" s="7" t="s">
        <v>5</v>
      </c>
      <c r="BQ1" s="7" t="s">
        <v>139</v>
      </c>
      <c r="BR1" s="5" t="s">
        <v>6</v>
      </c>
    </row>
    <row r="2" spans="1:70" x14ac:dyDescent="0.15">
      <c r="A2" s="30">
        <v>645</v>
      </c>
      <c r="B2" s="28">
        <v>41013</v>
      </c>
      <c r="C2" s="29" t="s">
        <v>7</v>
      </c>
      <c r="D2" s="30" t="s">
        <v>8</v>
      </c>
      <c r="E2" s="30"/>
      <c r="F2" s="30" t="s">
        <v>154</v>
      </c>
      <c r="G2" s="31">
        <v>40934</v>
      </c>
      <c r="H2" s="32" t="s">
        <v>282</v>
      </c>
      <c r="I2" s="32" t="s">
        <v>9</v>
      </c>
      <c r="J2" s="32"/>
      <c r="K2" s="30" t="s">
        <v>10</v>
      </c>
      <c r="L2" s="30" t="s">
        <v>11</v>
      </c>
      <c r="M2" s="30">
        <v>130.55600000000001</v>
      </c>
      <c r="N2" s="30">
        <v>22.481000000000002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12</v>
      </c>
      <c r="AR2" s="32" t="s">
        <v>9</v>
      </c>
      <c r="AS2" s="32"/>
      <c r="AT2" s="32"/>
      <c r="AU2" s="32" t="s">
        <v>13</v>
      </c>
      <c r="AV2" s="32">
        <v>5.7709089999999996</v>
      </c>
      <c r="AW2" s="32" t="s">
        <v>14</v>
      </c>
      <c r="AX2" s="30"/>
      <c r="AY2" s="32">
        <v>0</v>
      </c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 t="s">
        <v>9</v>
      </c>
      <c r="BK2" s="32"/>
      <c r="BL2" s="32" t="s">
        <v>9</v>
      </c>
      <c r="BM2" s="32"/>
      <c r="BN2" s="30"/>
      <c r="BO2" s="30"/>
      <c r="BP2" s="32"/>
      <c r="BQ2" s="32" t="s">
        <v>9</v>
      </c>
      <c r="BR2" s="30"/>
    </row>
    <row r="3" spans="1:70" x14ac:dyDescent="0.15">
      <c r="A3" s="30">
        <v>643</v>
      </c>
      <c r="B3" s="28">
        <v>41013</v>
      </c>
      <c r="C3" s="29" t="s">
        <v>7</v>
      </c>
      <c r="D3" s="30" t="s">
        <v>15</v>
      </c>
      <c r="E3" s="30"/>
      <c r="F3" s="30" t="s">
        <v>16</v>
      </c>
      <c r="G3" s="31">
        <v>40934</v>
      </c>
      <c r="H3" s="32" t="s">
        <v>282</v>
      </c>
      <c r="I3" s="32" t="s">
        <v>9</v>
      </c>
      <c r="J3" s="32"/>
      <c r="K3" s="30" t="s">
        <v>10</v>
      </c>
      <c r="L3" s="30" t="s">
        <v>11</v>
      </c>
      <c r="M3" s="30">
        <v>130.55600000000001</v>
      </c>
      <c r="N3" s="30">
        <v>22.481000000000002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12.448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281</v>
      </c>
      <c r="AR3" s="32" t="s">
        <v>9</v>
      </c>
      <c r="AS3" s="32"/>
      <c r="AT3" s="32"/>
      <c r="AU3" s="32" t="s">
        <v>13</v>
      </c>
      <c r="AV3" s="32">
        <v>5.7709089999999996</v>
      </c>
      <c r="AW3" s="32" t="s">
        <v>14</v>
      </c>
      <c r="AX3" s="30"/>
      <c r="AY3" s="32">
        <v>0</v>
      </c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 t="s">
        <v>9</v>
      </c>
      <c r="BK3" s="32"/>
      <c r="BL3" s="32" t="s">
        <v>9</v>
      </c>
      <c r="BM3" s="32"/>
      <c r="BN3" s="30"/>
      <c r="BO3" s="30"/>
      <c r="BP3" s="32"/>
      <c r="BQ3" s="32" t="s">
        <v>9</v>
      </c>
      <c r="BR3" s="30"/>
    </row>
    <row r="4" spans="1:70" x14ac:dyDescent="0.15">
      <c r="A4" s="30">
        <v>646</v>
      </c>
      <c r="B4" s="28">
        <v>41013</v>
      </c>
      <c r="C4" s="29" t="s">
        <v>7</v>
      </c>
      <c r="D4" s="30" t="s">
        <v>8</v>
      </c>
      <c r="E4" s="30"/>
      <c r="F4" s="30" t="s">
        <v>250</v>
      </c>
      <c r="G4" s="31">
        <v>40934</v>
      </c>
      <c r="H4" s="32" t="s">
        <v>282</v>
      </c>
      <c r="I4" s="32" t="s">
        <v>9</v>
      </c>
      <c r="J4" s="32"/>
      <c r="K4" s="30" t="s">
        <v>10</v>
      </c>
      <c r="L4" s="30" t="s">
        <v>11</v>
      </c>
      <c r="M4" s="30">
        <v>130.55600000000001</v>
      </c>
      <c r="N4" s="30">
        <v>24.515999999999998</v>
      </c>
      <c r="O4" s="30"/>
      <c r="P4" s="30"/>
      <c r="Q4" s="30"/>
      <c r="R4" s="30"/>
      <c r="S4" s="30"/>
      <c r="T4" s="30"/>
      <c r="U4" s="30"/>
      <c r="V4" s="30"/>
      <c r="W4" s="30">
        <v>19.209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 t="s">
        <v>17</v>
      </c>
      <c r="AR4" s="32" t="s">
        <v>9</v>
      </c>
      <c r="AS4" s="32"/>
      <c r="AT4" s="32"/>
      <c r="AU4" s="32" t="s">
        <v>13</v>
      </c>
      <c r="AV4" s="32">
        <v>5.7709089999999996</v>
      </c>
      <c r="AW4" s="32" t="s">
        <v>14</v>
      </c>
      <c r="AX4" s="30"/>
      <c r="AY4" s="32">
        <v>0</v>
      </c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 t="s">
        <v>9</v>
      </c>
      <c r="BK4" s="32"/>
      <c r="BL4" s="32" t="s">
        <v>9</v>
      </c>
      <c r="BM4" s="32"/>
      <c r="BN4" s="30"/>
      <c r="BO4" s="30"/>
      <c r="BP4" s="32"/>
      <c r="BQ4" s="32" t="s">
        <v>9</v>
      </c>
      <c r="BR4" s="30"/>
    </row>
    <row r="5" spans="1:70" x14ac:dyDescent="0.15">
      <c r="A5" s="30">
        <v>649</v>
      </c>
      <c r="B5" s="28">
        <v>41013</v>
      </c>
      <c r="C5" s="29" t="s">
        <v>7</v>
      </c>
      <c r="D5" s="30" t="s">
        <v>8</v>
      </c>
      <c r="E5" s="30"/>
      <c r="F5" s="30" t="s">
        <v>18</v>
      </c>
      <c r="G5" s="31">
        <v>40934</v>
      </c>
      <c r="H5" s="32" t="s">
        <v>282</v>
      </c>
      <c r="I5" s="32" t="s">
        <v>9</v>
      </c>
      <c r="J5" s="32"/>
      <c r="K5" s="30" t="s">
        <v>10</v>
      </c>
      <c r="L5" s="30" t="s">
        <v>11</v>
      </c>
      <c r="M5" s="30">
        <v>130.55600000000001</v>
      </c>
      <c r="N5" s="30">
        <v>38.027999999999999</v>
      </c>
      <c r="O5" s="30"/>
      <c r="P5" s="30"/>
      <c r="Q5" s="30"/>
      <c r="R5" s="30"/>
      <c r="S5" s="30"/>
      <c r="T5" s="30"/>
      <c r="U5" s="30"/>
      <c r="V5" s="30"/>
      <c r="W5" s="30">
        <v>19.934000000000001</v>
      </c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19</v>
      </c>
      <c r="AR5" s="32" t="s">
        <v>282</v>
      </c>
      <c r="AS5" s="32" t="s">
        <v>20</v>
      </c>
      <c r="AT5" s="32">
        <v>3</v>
      </c>
      <c r="AU5" s="32" t="s">
        <v>13</v>
      </c>
      <c r="AV5" s="32">
        <v>5.7709089999999996</v>
      </c>
      <c r="AW5" s="32" t="s">
        <v>14</v>
      </c>
      <c r="AX5" s="30"/>
      <c r="AY5" s="32">
        <v>0</v>
      </c>
      <c r="AZ5" s="32">
        <v>0</v>
      </c>
      <c r="BA5" s="32">
        <v>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 t="s">
        <v>9</v>
      </c>
      <c r="BK5" s="32"/>
      <c r="BL5" s="32" t="s">
        <v>9</v>
      </c>
      <c r="BM5" s="32"/>
      <c r="BN5" s="30"/>
      <c r="BO5" s="30"/>
      <c r="BP5" s="32"/>
      <c r="BQ5" s="32" t="s">
        <v>9</v>
      </c>
      <c r="BR5" s="30"/>
    </row>
  </sheetData>
  <sheetProtection algorithmName="SHA-512" hashValue="sMWoDLDt3HKQ3sGTY+/bXvBDSmst7K6c41M9HW9dI+NbocEFRd8xpIcbgrv7wUjJwrAhNyPQNkdOEdLIevNLcw==" saltValue="HNg3+as6EY2GhEK24W/8Bg==" spinCount="100000" sheet="1" objects="1" scenarios="1"/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BD110-9669-D54F-B6D9-E5152CEBAC1B}">
  <sheetPr codeName="Sheet51">
    <tabColor theme="6" tint="0.39997558519241921"/>
  </sheetPr>
  <dimension ref="A1:AO42"/>
  <sheetViews>
    <sheetView zoomScale="110" zoomScaleNormal="110" workbookViewId="0">
      <selection activeCell="O1" sqref="O1:R1048576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41" ht="14" x14ac:dyDescent="0.15">
      <c r="A1" s="101" t="s">
        <v>24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2"/>
      <c r="AM1" s="102"/>
      <c r="AN1" s="102"/>
      <c r="AO1" s="102"/>
    </row>
    <row r="2" spans="1:41" ht="14" x14ac:dyDescent="0.15">
      <c r="A2" s="103" t="s">
        <v>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2"/>
      <c r="AM2" s="102"/>
      <c r="AN2" s="102"/>
      <c r="AO2" s="102"/>
    </row>
    <row r="3" spans="1:4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2"/>
      <c r="AM3" s="102"/>
      <c r="AN3" s="102"/>
      <c r="AO3" s="102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2"/>
      <c r="AO7" s="102"/>
    </row>
    <row r="8" spans="1:41" ht="18" customHeight="1" thickBot="1" x14ac:dyDescent="0.2">
      <c r="A8" s="186" t="str">
        <f>'ERG Oct 2022'!K2</f>
        <v>Ergon Energy</v>
      </c>
      <c r="B8" s="187" t="str">
        <f>'ERG Oct 2022'!L2</f>
        <v>Regulated</v>
      </c>
      <c r="C8" s="252">
        <f>IF('ERG Oct 2022'!BP2=0,91*'ERG Oct 2022'!M2/100,(91*'ERG Oct 2022'!M2/100)+'ERG Oct 2022'!BP2/4)</f>
        <v>112.05409090909089</v>
      </c>
      <c r="D8" s="253">
        <f>IF('ERG Oct 2022'!O2="",$C$5*'ERG Oct 2022'!N2/100,IF($C$5&gt;='ERG Oct 2022'!P2,('ERG Oct 2022'!P2*'ERG Oct 2022'!N2/100),($C$5*'ERG Oct 2022'!N2/100)))</f>
        <v>1270.4545454545453</v>
      </c>
      <c r="E8" s="253">
        <f>IF(AND('ERG Oct 2022'!P2&gt;0,'ERG Oct 2022'!R2&gt;0),IF($C$5&lt;'ERG Oct 2022'!P2,0,IF($C$5&lt;=('ERG Oct 2022'!R2+'ERG Oct 2022'!P2),(($C$5-'ERG Oct 2022'!P2)*'ERG Oct 2022'!Q2/100),(('ERG Oct 2022'!R2)*'ERG Oct 2022'!Q2/100))),0)</f>
        <v>0</v>
      </c>
      <c r="F8" s="253">
        <f>IF(AND('ERG Oct 2022'!R2&gt;0,'ERG Oct 2022'!T2&gt;0),IF(($C$5&lt;'ERG Oct 2022'!T2),(0),($C$5-'ERG Oct 2022'!T2)*'ERG Oct 2022'!U2/100),IF(AND('ERG Oct 2022'!R2&gt;0,'ERG Oct 2022'!T2=""),IF(($C$5&lt;'ERG Oct 2022'!R2+'ERG Oct 2022'!P2),(0),(($C$5-('ERG Oct 2022'!R2+'ERG Oct 2022'!P2))*'ERG Oct 2022'!S2/100)),IF(AND('ERG Oct 2022'!P2&gt;0,'ERG Oct 2022'!R2=""&gt;0),IF(($C$5&lt;'ERG Oct 2022'!P2),(0),($C$5-'ERG Oct 2022'!P2)*'ERG Oct 2022'!Q2/100),0)))</f>
        <v>0</v>
      </c>
      <c r="G8" s="254">
        <f>SUM(C8:F8)</f>
        <v>1382.5086363636362</v>
      </c>
      <c r="H8" s="255">
        <f t="shared" ref="H8" si="0">(G8-C8)*4</f>
        <v>5081.8181818181811</v>
      </c>
      <c r="I8" s="255">
        <f t="shared" ref="I8" si="1">G8*4</f>
        <v>5530.034545454545</v>
      </c>
      <c r="J8" s="256">
        <f>I8*1.1</f>
        <v>6083.0379999999996</v>
      </c>
      <c r="K8" s="257">
        <f>'ERG Oct 2022'!BB2</f>
        <v>0</v>
      </c>
      <c r="L8" s="257">
        <f>'ERG Oct 2022'!BC2</f>
        <v>0</v>
      </c>
      <c r="M8" s="257">
        <f>'ERG Oct 2022'!BD2</f>
        <v>0</v>
      </c>
      <c r="N8" s="257">
        <f>'ERG Oct 2022'!BE2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5530.034545454545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5530.034545454545</v>
      </c>
      <c r="S8" s="261">
        <f>Q8*1.1</f>
        <v>6083.0379999999996</v>
      </c>
      <c r="T8" s="256">
        <f>R8*1.1</f>
        <v>6083.0379999999996</v>
      </c>
      <c r="U8" s="262">
        <f>'ERG Oct 2022'!BL2</f>
        <v>0</v>
      </c>
      <c r="V8" s="263">
        <f>'ERG Oct 2022'!BM2</f>
        <v>0</v>
      </c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2"/>
      <c r="AO8" s="102"/>
    </row>
    <row r="9" spans="1:41" ht="14" x14ac:dyDescent="0.15">
      <c r="A9" s="102"/>
      <c r="B9" s="102"/>
      <c r="C9" s="102"/>
      <c r="D9" s="102"/>
      <c r="E9" s="102"/>
      <c r="F9" s="102"/>
      <c r="G9" s="102"/>
      <c r="H9" s="102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2"/>
      <c r="AM9" s="102"/>
      <c r="AN9" s="102"/>
      <c r="AO9" s="102"/>
    </row>
    <row r="10" spans="1:41" ht="15" thickBot="1" x14ac:dyDescent="0.2">
      <c r="A10" s="102"/>
      <c r="B10" s="102"/>
      <c r="C10" s="102"/>
      <c r="D10" s="102"/>
      <c r="E10" s="102"/>
      <c r="F10" s="102"/>
      <c r="G10" s="102"/>
      <c r="H10" s="102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2"/>
      <c r="AM10" s="102"/>
      <c r="AN10" s="102"/>
      <c r="AO10" s="102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2"/>
      <c r="AM13" s="102"/>
      <c r="AN13" s="102"/>
      <c r="AO13" s="102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2"/>
      <c r="AM14" s="102"/>
      <c r="AN14" s="102"/>
      <c r="AO14" s="102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2"/>
      <c r="AM15" s="102"/>
      <c r="AN15" s="102"/>
      <c r="AO15" s="102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2"/>
      <c r="AO16" s="102"/>
    </row>
    <row r="17" spans="1:41" ht="15" thickBot="1" x14ac:dyDescent="0.2">
      <c r="A17" s="186" t="str">
        <f>'ERG Oct 2022'!K3</f>
        <v>Ergon Energy</v>
      </c>
      <c r="B17" s="187" t="str">
        <f>'ERG Oct 2022'!L3</f>
        <v>Regulated</v>
      </c>
      <c r="C17" s="188">
        <f>IF('ERG Oct 2022'!BP3=0,91*'ERG Oct 2022'!M3/100,(91*'ERG Oct 2022'!M3/100)+'ERG Oct 2022'!BP3/4)</f>
        <v>112.05409090909089</v>
      </c>
      <c r="D17" s="188">
        <f>IF('ERG Oct 2022'!O3="",$C$12*$C$13*'ERG Oct 2022'!N3/100,IF($C$12*$C$13&gt;='ERG Oct 2022'!P3,('ERG Oct 2022'!P3*'ERG Oct 2022'!N3/100),($C$12*$C$13*'ERG Oct 2022'!N3/100)))</f>
        <v>778.90909090909088</v>
      </c>
      <c r="E17" s="189">
        <f>IF(AND('ERG Oct 2022'!R3&gt;0,'ERG Oct 2022'!T3&gt;0),IF(($C$12*$C$13&lt;'ERG Oct 2022'!T3),(0),($C$12*$C$13-'ERG Oct 2022'!T3)*'ERG Oct 2022'!U3/100),IF(AND('ERG Oct 2022'!R3&gt;0,'ERG Oct 2022'!T3=""),IF(($C$12*$C$13&lt;'ERG Oct 2022'!R3+'ERG Oct 2022'!P3),(0),(($C$12*$C$13-('ERG Oct 2022'!R3+'ERG Oct 2022'!P3))*'ERG Oct 2022'!S3/100)),IF(AND('ERG Oct 2022'!P3&gt;0,'ERG Oct 2022'!R3=""&gt;0),IF(($C$12*$C$13&lt;'ERG Oct 2022'!P3),(0),($C$12*$C$13-'ERG Oct 2022'!P3)*'ERG Oct 2022'!Q3/100),0)))</f>
        <v>0</v>
      </c>
      <c r="F17" s="189">
        <f>($C$12*$C$14)*'ERG Oct 2022'!AF3/100</f>
        <v>235.49999999999997</v>
      </c>
      <c r="G17" s="190">
        <f>SUM(C17:F17)</f>
        <v>1126.4631818181817</v>
      </c>
      <c r="H17" s="190">
        <f>(G17-C17)*4</f>
        <v>4057.6363636363635</v>
      </c>
      <c r="I17" s="191">
        <f t="shared" ref="I17" si="3">G17*4</f>
        <v>4505.852727272727</v>
      </c>
      <c r="J17" s="245">
        <f>I17*1.1</f>
        <v>4956.4380000000001</v>
      </c>
      <c r="K17" s="190">
        <f>'ERG Oct 2022'!BB3</f>
        <v>0</v>
      </c>
      <c r="L17" s="190">
        <f>'ERG Oct 2022'!BC3</f>
        <v>0</v>
      </c>
      <c r="M17" s="190">
        <f>'ERG Oct 2022'!BD3</f>
        <v>0</v>
      </c>
      <c r="N17" s="190">
        <f>'ERG Oct 2022'!BE3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4505.852727272727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4505.852727272727</v>
      </c>
      <c r="S17" s="190">
        <f>Q17*1.1</f>
        <v>4956.4380000000001</v>
      </c>
      <c r="T17" s="190">
        <f>R17*1.1</f>
        <v>4956.4380000000001</v>
      </c>
      <c r="U17" s="190">
        <f>'ERG Oct 2022'!BL3</f>
        <v>0</v>
      </c>
      <c r="V17" s="190">
        <f>'ERG Oct 2022'!BM3</f>
        <v>0</v>
      </c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2"/>
      <c r="AO17" s="102"/>
    </row>
    <row r="18" spans="1:41" ht="14" x14ac:dyDescent="0.15">
      <c r="A18" s="102"/>
      <c r="B18" s="102"/>
      <c r="C18" s="102"/>
      <c r="D18" s="102"/>
      <c r="E18" s="102"/>
      <c r="F18" s="102"/>
      <c r="G18" s="102"/>
      <c r="H18" s="102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2"/>
      <c r="AM18" s="102"/>
      <c r="AN18" s="102"/>
      <c r="AO18" s="102"/>
    </row>
    <row r="19" spans="1:41" ht="14" x14ac:dyDescent="0.15">
      <c r="A19" s="102"/>
      <c r="B19" s="102"/>
      <c r="C19" s="102"/>
      <c r="D19" s="102"/>
      <c r="E19" s="102"/>
      <c r="F19" s="102"/>
      <c r="G19" s="102"/>
      <c r="H19" s="102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2"/>
      <c r="AM19" s="102"/>
      <c r="AN19" s="102"/>
      <c r="AO19" s="102"/>
    </row>
    <row r="20" spans="1:41" ht="14" x14ac:dyDescent="0.15">
      <c r="A20" s="102"/>
      <c r="B20" s="102"/>
      <c r="C20" s="102"/>
      <c r="D20" s="102"/>
      <c r="E20" s="102"/>
      <c r="F20" s="102"/>
      <c r="G20" s="102"/>
      <c r="H20" s="102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2"/>
      <c r="AM20" s="102"/>
      <c r="AN20" s="102"/>
      <c r="AO20" s="102"/>
    </row>
    <row r="21" spans="1:41" ht="14" x14ac:dyDescent="0.15">
      <c r="A21" s="102"/>
      <c r="B21" s="102"/>
      <c r="C21" s="102"/>
      <c r="D21" s="102"/>
      <c r="E21" s="102"/>
      <c r="F21" s="102"/>
      <c r="G21" s="102"/>
      <c r="H21" s="102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2"/>
      <c r="AM21" s="102"/>
      <c r="AN21" s="102"/>
      <c r="AO21" s="102"/>
    </row>
    <row r="22" spans="1:41" ht="14" x14ac:dyDescent="0.15">
      <c r="A22" s="102"/>
      <c r="B22" s="102"/>
      <c r="C22" s="102"/>
      <c r="D22" s="102"/>
      <c r="E22" s="102"/>
      <c r="F22" s="102"/>
      <c r="G22" s="102"/>
      <c r="H22" s="102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2"/>
      <c r="AM22" s="102"/>
      <c r="AN22" s="102"/>
      <c r="AO22" s="102"/>
    </row>
    <row r="23" spans="1:41" ht="14" x14ac:dyDescent="0.15">
      <c r="A23" s="102"/>
      <c r="B23" s="102"/>
      <c r="C23" s="102"/>
      <c r="D23" s="102"/>
      <c r="E23" s="102"/>
      <c r="F23" s="102"/>
      <c r="G23" s="102"/>
      <c r="H23" s="102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2"/>
      <c r="AM23" s="102"/>
      <c r="AN23" s="102"/>
      <c r="AO23" s="102"/>
    </row>
    <row r="24" spans="1:41" ht="14" x14ac:dyDescent="0.15">
      <c r="A24" s="102"/>
      <c r="B24" s="102"/>
      <c r="C24" s="102"/>
      <c r="D24" s="102"/>
      <c r="E24" s="102"/>
      <c r="F24" s="102"/>
      <c r="G24" s="102"/>
      <c r="H24" s="102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2"/>
      <c r="AM24" s="102"/>
      <c r="AN24" s="102"/>
      <c r="AO24" s="102"/>
    </row>
    <row r="25" spans="1:41" ht="14" x14ac:dyDescent="0.15">
      <c r="A25" s="102"/>
      <c r="B25" s="102"/>
      <c r="C25" s="102"/>
      <c r="D25" s="102"/>
      <c r="E25" s="102"/>
      <c r="F25" s="102"/>
      <c r="G25" s="102"/>
      <c r="H25" s="102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2"/>
      <c r="AM25" s="102"/>
      <c r="AN25" s="102"/>
      <c r="AO25" s="102"/>
    </row>
    <row r="26" spans="1:41" ht="14" x14ac:dyDescent="0.15">
      <c r="A26" s="102"/>
      <c r="B26" s="102"/>
      <c r="C26" s="102"/>
      <c r="D26" s="102"/>
      <c r="E26" s="102"/>
      <c r="F26" s="102"/>
      <c r="G26" s="102"/>
      <c r="H26" s="102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2"/>
      <c r="AM26" s="102"/>
      <c r="AN26" s="102"/>
      <c r="AO26" s="102"/>
    </row>
    <row r="27" spans="1:41" ht="14" x14ac:dyDescent="0.15">
      <c r="A27" s="102"/>
      <c r="B27" s="102"/>
      <c r="C27" s="102"/>
      <c r="D27" s="102"/>
      <c r="E27" s="102"/>
      <c r="F27" s="102"/>
      <c r="G27" s="102"/>
      <c r="H27" s="102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2"/>
      <c r="AM27" s="102"/>
      <c r="AN27" s="102"/>
      <c r="AO27" s="102"/>
    </row>
    <row r="28" spans="1:41" ht="14" x14ac:dyDescent="0.15">
      <c r="A28" s="102"/>
      <c r="B28" s="102"/>
      <c r="C28" s="102"/>
      <c r="D28" s="102"/>
      <c r="E28" s="102"/>
      <c r="F28" s="102"/>
      <c r="G28" s="102"/>
      <c r="H28" s="102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</row>
    <row r="29" spans="1:41" ht="14" x14ac:dyDescent="0.15">
      <c r="A29" s="102"/>
      <c r="B29" s="102"/>
      <c r="C29" s="102"/>
      <c r="D29" s="102"/>
      <c r="E29" s="102"/>
      <c r="F29" s="102"/>
      <c r="G29" s="102"/>
      <c r="H29" s="102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</row>
    <row r="30" spans="1:41" ht="14" x14ac:dyDescent="0.15">
      <c r="A30" s="102"/>
      <c r="B30" s="102"/>
      <c r="C30" s="102"/>
      <c r="D30" s="102"/>
      <c r="E30" s="102"/>
      <c r="F30" s="102"/>
      <c r="G30" s="102"/>
      <c r="H30" s="102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</row>
    <row r="31" spans="1:41" ht="14" x14ac:dyDescent="0.15">
      <c r="A31" s="102"/>
      <c r="B31" s="102"/>
      <c r="C31" s="102"/>
      <c r="D31" s="102"/>
      <c r="E31" s="102"/>
      <c r="F31" s="102"/>
      <c r="G31" s="102"/>
      <c r="H31" s="102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</row>
    <row r="32" spans="1:41" ht="14" x14ac:dyDescent="0.15">
      <c r="A32" s="102"/>
      <c r="B32" s="102"/>
      <c r="C32" s="102"/>
      <c r="D32" s="102"/>
      <c r="E32" s="102"/>
      <c r="F32" s="102"/>
      <c r="G32" s="102"/>
      <c r="H32" s="102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</row>
    <row r="33" spans="1:41" ht="14" x14ac:dyDescent="0.15">
      <c r="A33" s="102"/>
      <c r="B33" s="102"/>
      <c r="C33" s="102"/>
      <c r="D33" s="102"/>
      <c r="E33" s="102"/>
      <c r="F33" s="102"/>
      <c r="G33" s="102"/>
      <c r="H33" s="102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</row>
    <row r="34" spans="1:41" ht="14" x14ac:dyDescent="0.15">
      <c r="A34" s="102"/>
      <c r="B34" s="102"/>
      <c r="C34" s="102"/>
      <c r="D34" s="102"/>
      <c r="E34" s="102"/>
      <c r="F34" s="102"/>
      <c r="G34" s="102"/>
      <c r="H34" s="102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</row>
    <row r="35" spans="1:41" ht="14" x14ac:dyDescent="0.15">
      <c r="A35" s="102"/>
      <c r="B35" s="102"/>
      <c r="C35" s="102"/>
      <c r="D35" s="102"/>
      <c r="E35" s="102"/>
      <c r="F35" s="102"/>
      <c r="G35" s="102"/>
      <c r="H35" s="102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</row>
    <row r="36" spans="1:41" ht="14" x14ac:dyDescent="0.15">
      <c r="A36" s="102"/>
      <c r="B36" s="102"/>
      <c r="C36" s="102"/>
      <c r="D36" s="102"/>
      <c r="E36" s="102"/>
      <c r="F36" s="102"/>
      <c r="G36" s="102"/>
      <c r="H36" s="102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</row>
    <row r="37" spans="1:41" ht="14" x14ac:dyDescent="0.15">
      <c r="A37" s="102"/>
      <c r="B37" s="102"/>
      <c r="C37" s="102"/>
      <c r="D37" s="102"/>
      <c r="E37" s="102"/>
      <c r="F37" s="102"/>
      <c r="G37" s="102"/>
      <c r="H37" s="102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</row>
    <row r="38" spans="1:41" ht="14" x14ac:dyDescent="0.15">
      <c r="A38" s="102"/>
      <c r="B38" s="102"/>
      <c r="C38" s="102"/>
      <c r="D38" s="102"/>
      <c r="E38" s="102"/>
      <c r="F38" s="102"/>
      <c r="G38" s="102"/>
      <c r="H38" s="102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</row>
    <row r="39" spans="1:41" ht="14" x14ac:dyDescent="0.15">
      <c r="A39" s="102"/>
      <c r="B39" s="102"/>
      <c r="C39" s="102"/>
      <c r="D39" s="102"/>
      <c r="E39" s="102"/>
      <c r="F39" s="102"/>
      <c r="G39" s="102"/>
      <c r="H39" s="102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</row>
    <row r="40" spans="1:41" ht="14" x14ac:dyDescent="0.15">
      <c r="A40" s="102"/>
      <c r="B40" s="102"/>
      <c r="C40" s="102"/>
      <c r="D40" s="102"/>
      <c r="E40" s="102"/>
      <c r="F40" s="102"/>
      <c r="G40" s="102"/>
      <c r="H40" s="102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</row>
    <row r="41" spans="1:41" ht="14" x14ac:dyDescent="0.15">
      <c r="A41" s="102"/>
      <c r="B41" s="102"/>
      <c r="C41" s="102"/>
      <c r="D41" s="102"/>
      <c r="E41" s="102"/>
      <c r="F41" s="102"/>
      <c r="G41" s="102"/>
      <c r="H41" s="102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</row>
    <row r="42" spans="1:41" ht="14" x14ac:dyDescent="0.15">
      <c r="A42" s="102"/>
      <c r="B42" s="102"/>
      <c r="C42" s="102"/>
      <c r="D42" s="102"/>
      <c r="E42" s="102"/>
      <c r="F42" s="102"/>
      <c r="G42" s="102"/>
      <c r="H42" s="102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</row>
  </sheetData>
  <sheetProtection algorithmName="SHA-512" hashValue="YPRWnGgqd3EnR2hcV/xu7FIOl/EDgBdVggQr/FQg5HlENpFLbjPLy+z0H67No9JB+DbktceZZTt91+Iv4KQgJw==" saltValue="ktVw7tQxbVKJ8ok3LCNTHg==" spinCount="100000" sheet="1" objects="1" scenarios="1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7F2E3-8886-D94B-809A-3D01C4521372}">
  <sheetPr codeName="Sheet52">
    <tabColor theme="4" tint="0.79998168889431442"/>
  </sheetPr>
  <dimension ref="A1:AO138"/>
  <sheetViews>
    <sheetView zoomScaleNormal="100" zoomScalePageLayoutView="120" workbookViewId="0">
      <selection activeCell="T17" activeCellId="1" sqref="T8:T15 T17:T35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94" t="s">
        <v>270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</row>
    <row r="2" spans="1:41" ht="14" x14ac:dyDescent="0.15">
      <c r="A2" s="96" t="s">
        <v>221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</row>
    <row r="3" spans="1:4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</row>
    <row r="8" spans="1:41" ht="14" x14ac:dyDescent="0.15">
      <c r="A8" s="131" t="str">
        <f>'SEQ Apr 2022'!K2</f>
        <v>AGL</v>
      </c>
      <c r="B8" s="132" t="str">
        <f>'SEQ Apr 2022'!L2</f>
        <v>Business Value Saver</v>
      </c>
      <c r="C8" s="133">
        <f>IF('SEQ Apr 2022'!BP2=0,91*'SEQ Apr 2022'!M2/100,(91*'SEQ Apr 2022'!M2/100)+'SEQ Apr 2022'!BP2/4)</f>
        <v>103.09472727272727</v>
      </c>
      <c r="D8" s="134">
        <f>IF('SEQ Apr 2022'!O2="",$C$5*'SEQ Apr 2022'!N2/100,IF($C$5&gt;='SEQ Apr 2022'!P2,('SEQ Apr 2022'!P2*'SEQ Apr 2022'!N2/100),($C$5*'SEQ Apr 2022'!N2/100)))</f>
        <v>911.81818181818176</v>
      </c>
      <c r="E8" s="134">
        <f>IF(AND('SEQ Apr 2022'!P2&gt;0,'SEQ Apr 2022'!R2&gt;0),IF($C$5&lt;'SEQ Apr 2022'!P2,0,IF($C$5&lt;=('SEQ Apr 2022'!R2+'SEQ Apr 2022'!P2),(($C$5-'SEQ Apr 2022'!P2)*'SEQ Apr 2022'!Q2/100),(('SEQ Apr 2022'!R2)*'SEQ Apr 2022'!Q2/100))),0)</f>
        <v>0</v>
      </c>
      <c r="F8" s="134">
        <f>IF(AND('SEQ Apr 2022'!R2&gt;0,'SEQ Apr 2022'!T2&gt;0),IF(($C$5&lt;'SEQ Apr 2022'!T2),(0),($C$5-'SEQ Apr 2022'!T2)*'SEQ Apr 2022'!U2/100),IF(AND('SEQ Apr 2022'!R2&gt;0,'SEQ Apr 2022'!T2=""),IF(($C$5&lt;'SEQ Apr 2022'!R2+'SEQ Apr 2022'!P2),(0),(($C$5-('SEQ Apr 2022'!R2+'SEQ Apr 2022'!P2))*'SEQ Apr 2022'!S2/100)),IF(AND('SEQ Apr 2022'!P2&gt;0,'SEQ Apr 2022'!R2=""&gt;0),IF(($C$5&lt;'SEQ Apr 2022'!P2),(0),($C$5-'SEQ Apr 2022'!P2)*'SEQ Apr 2022'!Q2/100),0)))</f>
        <v>0</v>
      </c>
      <c r="G8" s="232">
        <f>SUM(C8:F8)</f>
        <v>1014.912909090909</v>
      </c>
      <c r="H8" s="239">
        <f t="shared" ref="H8:H34" si="0">(G8-C8)*4</f>
        <v>3647.272727272727</v>
      </c>
      <c r="I8" s="239">
        <f t="shared" ref="I8:I34" si="1">G8*4</f>
        <v>4059.651636363636</v>
      </c>
      <c r="J8" s="136">
        <f>I8*1.1</f>
        <v>4465.6167999999998</v>
      </c>
      <c r="K8" s="137">
        <f>'SEQ Apr 2022'!BB2</f>
        <v>0</v>
      </c>
      <c r="L8" s="137">
        <f>'SEQ Apr 2022'!BC2</f>
        <v>0</v>
      </c>
      <c r="M8" s="137">
        <f>'SEQ Apr 2022'!BD2</f>
        <v>0</v>
      </c>
      <c r="N8" s="137">
        <f>'SEQ Apr 2022'!BE2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34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4059.651636363636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4059.651636363636</v>
      </c>
      <c r="S8" s="236">
        <f>Q8*1.1</f>
        <v>4465.6167999999998</v>
      </c>
      <c r="T8" s="136">
        <f>R8*1.1</f>
        <v>4465.6167999999998</v>
      </c>
      <c r="U8" s="160">
        <f>'SEQ Apr 2022'!BL2</f>
        <v>0</v>
      </c>
      <c r="V8" s="161">
        <f>'SEQ Apr 2022'!BM2</f>
        <v>0</v>
      </c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</row>
    <row r="9" spans="1:41" ht="14" x14ac:dyDescent="0.15">
      <c r="A9" s="131" t="str">
        <f>'SEQ Apr 2022'!K3</f>
        <v>Diamond Energy</v>
      </c>
      <c r="B9" s="132" t="str">
        <f>'SEQ Apr 2022'!L3</f>
        <v>Renewable Saver POT</v>
      </c>
      <c r="C9" s="133">
        <f>IF('SEQ Apr 2022'!BP3=0,91*'SEQ Apr 2022'!M3/100,(91*'SEQ Apr 2022'!M3/100)+'SEQ Apr 2022'!BP3/4)</f>
        <v>115.57827272727272</v>
      </c>
      <c r="D9" s="134">
        <f>IF('SEQ Apr 2022'!O3="",$C$5*'SEQ Apr 2022'!N3/100,IF($C$5&gt;='SEQ Apr 2022'!P3,('SEQ Apr 2022'!P3*'SEQ Apr 2022'!N3/100),($C$5*'SEQ Apr 2022'!N3/100)))</f>
        <v>1064.9999999999998</v>
      </c>
      <c r="E9" s="134">
        <f>IF(AND('SEQ Apr 2022'!P3&gt;0,'SEQ Apr 2022'!R3&gt;0),IF($C$5&lt;'SEQ Apr 2022'!P3,0,IF($C$5&lt;=('SEQ Apr 2022'!R3+'SEQ Apr 2022'!P3),(($C$5-'SEQ Apr 2022'!P3)*'SEQ Apr 2022'!Q3/100),(('SEQ Apr 2022'!R3)*'SEQ Apr 2022'!Q3/100))),0)</f>
        <v>0</v>
      </c>
      <c r="F9" s="134">
        <f>IF(AND('SEQ Apr 2022'!R3&gt;0,'SEQ Apr 2022'!T3&gt;0),IF(($C$5&lt;'SEQ Apr 2022'!T3),(0),($C$5-'SEQ Apr 2022'!T3)*'SEQ Apr 2022'!U3/100),IF(AND('SEQ Apr 2022'!R3&gt;0,'SEQ Apr 2022'!T3=""),IF(($C$5&lt;'SEQ Apr 2022'!R3+'SEQ Apr 2022'!P3),(0),(($C$5-('SEQ Apr 2022'!R3+'SEQ Apr 2022'!P3))*'SEQ Apr 2022'!S3/100)),IF(AND('SEQ Apr 2022'!P3&gt;0,'SEQ Apr 2022'!R3=""&gt;0),IF(($C$5&lt;'SEQ Apr 2022'!P3),(0),($C$5-'SEQ Apr 2022'!P3)*'SEQ Apr 2022'!Q3/100),0)))</f>
        <v>0</v>
      </c>
      <c r="G9" s="232">
        <f t="shared" ref="G9:G22" si="3">SUM(C9:F9)</f>
        <v>1180.5782727272724</v>
      </c>
      <c r="H9" s="239">
        <f t="shared" si="0"/>
        <v>4259.9999999999991</v>
      </c>
      <c r="I9" s="239">
        <f t="shared" si="1"/>
        <v>4722.3130909090896</v>
      </c>
      <c r="J9" s="136">
        <f t="shared" ref="J9:J34" si="4">I9*1.1</f>
        <v>5194.5443999999989</v>
      </c>
      <c r="K9" s="137">
        <f>'SEQ Apr 2022'!BB3</f>
        <v>0</v>
      </c>
      <c r="L9" s="137">
        <f>'SEQ Apr 2022'!BC3</f>
        <v>0</v>
      </c>
      <c r="M9" s="137">
        <f>'SEQ Apr 2022'!BD3</f>
        <v>7</v>
      </c>
      <c r="N9" s="137">
        <f>'SEQ Apr 2022'!BE3</f>
        <v>0</v>
      </c>
      <c r="O9" s="144" t="str">
        <f t="shared" ref="O9:O32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34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40">
        <f t="shared" ref="R9:R34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36">
        <f t="shared" ref="S9:T23" si="8">Q9*1.1</f>
        <v>5194.5443999999989</v>
      </c>
      <c r="T9" s="136">
        <f t="shared" si="8"/>
        <v>4830.9262919999992</v>
      </c>
      <c r="U9" s="160">
        <f>'SEQ Apr 2022'!BL3</f>
        <v>0</v>
      </c>
      <c r="V9" s="161">
        <f>'SEQ Apr 2022'!BM3</f>
        <v>0</v>
      </c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</row>
    <row r="10" spans="1:41" ht="14" x14ac:dyDescent="0.15">
      <c r="A10" s="131" t="str">
        <f>'SEQ Apr 2022'!K4</f>
        <v>EnergyAustralia</v>
      </c>
      <c r="B10" s="132" t="str">
        <f>'SEQ Apr 2022'!L4</f>
        <v>Total Plan</v>
      </c>
      <c r="C10" s="133">
        <f>IF('SEQ Apr 2022'!BP4=0,91*'SEQ Apr 2022'!M4/100,(91*'SEQ Apr 2022'!M4/100)+'SEQ Apr 2022'!BP4/4)</f>
        <v>104.64999999999998</v>
      </c>
      <c r="D10" s="134">
        <f>IF('SEQ Apr 2022'!O4="",$C$5*'SEQ Apr 2022'!N4/100,IF($C$5&gt;='SEQ Apr 2022'!P4,('SEQ Apr 2022'!P4*'SEQ Apr 2022'!N4/100),($C$5*'SEQ Apr 2022'!N4/100)))</f>
        <v>1148.6363636363633</v>
      </c>
      <c r="E10" s="134">
        <f>IF(AND('SEQ Apr 2022'!P4&gt;0,'SEQ Apr 2022'!R4&gt;0),IF($C$5&lt;'SEQ Apr 2022'!P4,0,IF($C$5&lt;=('SEQ Apr 2022'!R4+'SEQ Apr 2022'!P4),(($C$5-'SEQ Apr 2022'!P4)*'SEQ Apr 2022'!Q4/100),(('SEQ Apr 2022'!R4)*'SEQ Apr 2022'!Q4/100))),0)</f>
        <v>0</v>
      </c>
      <c r="F10" s="134">
        <f>IF(AND('SEQ Apr 2022'!R4&gt;0,'SEQ Apr 2022'!T4&gt;0),IF(($C$5&lt;'SEQ Apr 2022'!T4),(0),($C$5-'SEQ Apr 2022'!T4)*'SEQ Apr 2022'!U4/100),IF(AND('SEQ Apr 2022'!R4&gt;0,'SEQ Apr 2022'!T4=""),IF(($C$5&lt;'SEQ Apr 2022'!R4+'SEQ Apr 2022'!P4),(0),(($C$5-('SEQ Apr 2022'!R4+'SEQ Apr 2022'!P4))*'SEQ Apr 2022'!S4/100)),IF(AND('SEQ Apr 2022'!P4&gt;0,'SEQ Apr 2022'!R4=""&gt;0),IF(($C$5&lt;'SEQ Apr 2022'!P4),(0),($C$5-'SEQ Apr 2022'!P4)*'SEQ Apr 2022'!Q4/100),0)))</f>
        <v>0</v>
      </c>
      <c r="G10" s="232">
        <f t="shared" si="3"/>
        <v>1253.2863636363631</v>
      </c>
      <c r="H10" s="239">
        <f t="shared" si="0"/>
        <v>4594.5454545454522</v>
      </c>
      <c r="I10" s="239">
        <f t="shared" si="1"/>
        <v>5013.1454545454526</v>
      </c>
      <c r="J10" s="136">
        <f t="shared" si="4"/>
        <v>5514.4599999999982</v>
      </c>
      <c r="K10" s="137">
        <f>'SEQ Apr 2022'!BB4</f>
        <v>13</v>
      </c>
      <c r="L10" s="137">
        <f>'SEQ Apr 2022'!BC4</f>
        <v>0</v>
      </c>
      <c r="M10" s="137">
        <f>'SEQ Apr 2022'!BD4</f>
        <v>0</v>
      </c>
      <c r="N10" s="137">
        <f>'SEQ Apr 2022'!BE4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4361.4365454545441</v>
      </c>
      <c r="R10" s="240">
        <f t="shared" si="7"/>
        <v>4361.4365454545441</v>
      </c>
      <c r="S10" s="136">
        <f t="shared" si="8"/>
        <v>4797.5801999999985</v>
      </c>
      <c r="T10" s="136">
        <f t="shared" si="8"/>
        <v>4797.5801999999985</v>
      </c>
      <c r="U10" s="160">
        <f>'SEQ Apr 2022'!BL4</f>
        <v>0</v>
      </c>
      <c r="V10" s="161">
        <f>'SEQ Apr 2022'!BM4</f>
        <v>0</v>
      </c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</row>
    <row r="11" spans="1:41" ht="14" x14ac:dyDescent="0.15">
      <c r="A11" s="131" t="str">
        <f>'SEQ Apr 2022'!K5</f>
        <v>Origin Energy</v>
      </c>
      <c r="B11" s="132" t="str">
        <f>'SEQ Apr 2022'!L5</f>
        <v>Go Variable</v>
      </c>
      <c r="C11" s="133">
        <f>IF('SEQ Apr 2022'!BP5=0,91*'SEQ Apr 2022'!M5/100,(91*'SEQ Apr 2022'!M5/100)+'SEQ Apr 2022'!BP5/4)</f>
        <v>97.179727272727263</v>
      </c>
      <c r="D11" s="134">
        <f>IF('SEQ Apr 2022'!O5="",$C$5*'SEQ Apr 2022'!N5/100,IF($C$5&gt;='SEQ Apr 2022'!P5,('SEQ Apr 2022'!P5*'SEQ Apr 2022'!N5/100),($C$5*'SEQ Apr 2022'!N5/100)))</f>
        <v>1005.9090909090909</v>
      </c>
      <c r="E11" s="134">
        <f>IF(AND('SEQ Apr 2022'!P5&gt;0,'SEQ Apr 2022'!R5&gt;0),IF($C$5&lt;'SEQ Apr 2022'!P5,0,IF($C$5&lt;=('SEQ Apr 2022'!R5+'SEQ Apr 2022'!P5),(($C$5-'SEQ Apr 2022'!P5)*'SEQ Apr 2022'!Q5/100),(('SEQ Apr 2022'!R5)*'SEQ Apr 2022'!Q5/100))),0)</f>
        <v>0</v>
      </c>
      <c r="F11" s="134">
        <f>IF(AND('SEQ Apr 2022'!R5&gt;0,'SEQ Apr 2022'!T5&gt;0),IF(($C$5&lt;'SEQ Apr 2022'!T5),(0),($C$5-'SEQ Apr 2022'!T5)*'SEQ Apr 2022'!U5/100),IF(AND('SEQ Apr 2022'!R5&gt;0,'SEQ Apr 2022'!T5=""),IF(($C$5&lt;'SEQ Apr 2022'!R5+'SEQ Apr 2022'!P5),(0),(($C$5-('SEQ Apr 2022'!R5+'SEQ Apr 2022'!P5))*'SEQ Apr 2022'!S5/100)),IF(AND('SEQ Apr 2022'!P5&gt;0,'SEQ Apr 2022'!R5=""&gt;0),IF(($C$5&lt;'SEQ Apr 2022'!P5),(0),($C$5-'SEQ Apr 2022'!P5)*'SEQ Apr 2022'!Q5/100),0)))</f>
        <v>0</v>
      </c>
      <c r="G11" s="232">
        <f t="shared" si="3"/>
        <v>1103.0888181818182</v>
      </c>
      <c r="H11" s="239">
        <f t="shared" si="0"/>
        <v>4023.6363636363635</v>
      </c>
      <c r="I11" s="239">
        <f t="shared" si="1"/>
        <v>4412.3552727272727</v>
      </c>
      <c r="J11" s="136">
        <f t="shared" si="4"/>
        <v>4853.5907999999999</v>
      </c>
      <c r="K11" s="137">
        <f>'SEQ Apr 2022'!BB5</f>
        <v>0</v>
      </c>
      <c r="L11" s="137">
        <f>'SEQ Apr 2022'!BC5</f>
        <v>0</v>
      </c>
      <c r="M11" s="137">
        <f>'SEQ Apr 2022'!BD5</f>
        <v>0</v>
      </c>
      <c r="N11" s="137">
        <f>'SEQ Apr 2022'!BE5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4412.3552727272727</v>
      </c>
      <c r="R11" s="240">
        <f t="shared" si="7"/>
        <v>4412.3552727272727</v>
      </c>
      <c r="S11" s="136">
        <f t="shared" si="8"/>
        <v>4853.5907999999999</v>
      </c>
      <c r="T11" s="136">
        <f t="shared" si="8"/>
        <v>4853.5907999999999</v>
      </c>
      <c r="U11" s="160">
        <f>'SEQ Apr 2022'!BL5</f>
        <v>0</v>
      </c>
      <c r="V11" s="161">
        <f>'SEQ Apr 2022'!BM5</f>
        <v>0</v>
      </c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</row>
    <row r="12" spans="1:41" ht="14" x14ac:dyDescent="0.15">
      <c r="A12" s="131" t="str">
        <f>'SEQ Apr 2022'!K6</f>
        <v>Powershop</v>
      </c>
      <c r="B12" s="132" t="str">
        <f>'SEQ Apr 2022'!L6</f>
        <v>100% Carbon Neutral</v>
      </c>
      <c r="C12" s="133">
        <f>IF('SEQ Apr 2022'!BP6=0,91*'SEQ Apr 2022'!M6/100,(91*'SEQ Apr 2022'!M6/100)+'SEQ Apr 2022'!BP6/4)</f>
        <v>128.30999999999997</v>
      </c>
      <c r="D12" s="134">
        <f>IF('SEQ Apr 2022'!O6="",$C$5*'SEQ Apr 2022'!N6/100,IF($C$5&gt;='SEQ Apr 2022'!P6,('SEQ Apr 2022'!P6*'SEQ Apr 2022'!N6/100),($C$5*'SEQ Apr 2022'!N6/100)))</f>
        <v>1099.9999999999998</v>
      </c>
      <c r="E12" s="134">
        <f>IF(AND('SEQ Apr 2022'!P6&gt;0,'SEQ Apr 2022'!R6&gt;0),IF($C$5&lt;'SEQ Apr 2022'!P6,0,IF($C$5&lt;=('SEQ Apr 2022'!R6+'SEQ Apr 2022'!P6),(($C$5-'SEQ Apr 2022'!P6)*'SEQ Apr 2022'!Q6/100),(('SEQ Apr 2022'!R6)*'SEQ Apr 2022'!Q6/100))),0)</f>
        <v>0</v>
      </c>
      <c r="F12" s="134">
        <f>IF(AND('SEQ Apr 2022'!R6&gt;0,'SEQ Apr 2022'!T6&gt;0),IF(($C$5&lt;'SEQ Apr 2022'!T6),(0),($C$5-'SEQ Apr 2022'!T6)*'SEQ Apr 2022'!U6/100),IF(AND('SEQ Apr 2022'!R6&gt;0,'SEQ Apr 2022'!T6=""),IF(($C$5&lt;'SEQ Apr 2022'!R6+'SEQ Apr 2022'!P6),(0),(($C$5-('SEQ Apr 2022'!R6+'SEQ Apr 2022'!P6))*'SEQ Apr 2022'!S6/100)),IF(AND('SEQ Apr 2022'!P6&gt;0,'SEQ Apr 2022'!R6=""&gt;0),IF(($C$5&lt;'SEQ Apr 2022'!P6),(0),($C$5-'SEQ Apr 2022'!P6)*'SEQ Apr 2022'!Q6/100),0)))</f>
        <v>0</v>
      </c>
      <c r="G12" s="232">
        <f t="shared" si="3"/>
        <v>1228.3099999999997</v>
      </c>
      <c r="H12" s="239">
        <f t="shared" si="0"/>
        <v>4399.9999999999991</v>
      </c>
      <c r="I12" s="239">
        <f t="shared" si="1"/>
        <v>4913.2399999999989</v>
      </c>
      <c r="J12" s="136">
        <f t="shared" si="4"/>
        <v>5404.5639999999994</v>
      </c>
      <c r="K12" s="137">
        <f>'SEQ Apr 2022'!BB6</f>
        <v>0</v>
      </c>
      <c r="L12" s="137">
        <f>'SEQ Apr 2022'!BC6</f>
        <v>0</v>
      </c>
      <c r="M12" s="137">
        <f>'SEQ Apr 2022'!BD6</f>
        <v>0</v>
      </c>
      <c r="N12" s="137">
        <f>'SEQ Apr 2022'!BE6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4913.2399999999989</v>
      </c>
      <c r="R12" s="240">
        <f t="shared" si="7"/>
        <v>4913.2399999999989</v>
      </c>
      <c r="S12" s="136">
        <f t="shared" si="8"/>
        <v>5404.5639999999994</v>
      </c>
      <c r="T12" s="136">
        <f t="shared" si="8"/>
        <v>5404.5639999999994</v>
      </c>
      <c r="U12" s="160">
        <f>'SEQ Apr 2022'!BL6</f>
        <v>0</v>
      </c>
      <c r="V12" s="161">
        <f>'SEQ Apr 2022'!BM6</f>
        <v>0</v>
      </c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</row>
    <row r="13" spans="1:41" ht="14" x14ac:dyDescent="0.15">
      <c r="A13" s="131" t="str">
        <f>'SEQ Apr 2022'!K7</f>
        <v>Energy Locals</v>
      </c>
      <c r="B13" s="132" t="str">
        <f>'SEQ Apr 2022'!L7</f>
        <v>Business Member</v>
      </c>
      <c r="C13" s="133">
        <f>IF('SEQ Apr 2022'!BP7=0,91*'SEQ Apr 2022'!M7/100,(91*'SEQ Apr 2022'!M7/100)+'SEQ Apr 2022'!BP7/4)</f>
        <v>120.31363636363635</v>
      </c>
      <c r="D13" s="134">
        <f>IF('SEQ Apr 2022'!O7="",$C$5*'SEQ Apr 2022'!N7/100,IF($C$5&gt;='SEQ Apr 2022'!P7,('SEQ Apr 2022'!P7*'SEQ Apr 2022'!N7/100),($C$5*'SEQ Apr 2022'!N7/100)))</f>
        <v>886.36363636363637</v>
      </c>
      <c r="E13" s="134">
        <f>IF(AND('SEQ Apr 2022'!P7&gt;0,'SEQ Apr 2022'!R7&gt;0),IF($C$5&lt;'SEQ Apr 2022'!P7,0,IF($C$5&lt;=('SEQ Apr 2022'!R7+'SEQ Apr 2022'!P7),(($C$5-'SEQ Apr 2022'!P7)*'SEQ Apr 2022'!Q7/100),(('SEQ Apr 2022'!R7)*'SEQ Apr 2022'!Q7/100))),0)</f>
        <v>0</v>
      </c>
      <c r="F13" s="134">
        <f>IF(AND('SEQ Apr 2022'!R7&gt;0,'SEQ Apr 2022'!T7&gt;0),IF(($C$5&lt;'SEQ Apr 2022'!T7),(0),($C$5-'SEQ Apr 2022'!T7)*'SEQ Apr 2022'!U7/100),IF(AND('SEQ Apr 2022'!R7&gt;0,'SEQ Apr 2022'!T7=""),IF(($C$5&lt;'SEQ Apr 2022'!R7+'SEQ Apr 2022'!P7),(0),(($C$5-('SEQ Apr 2022'!R7+'SEQ Apr 2022'!P7))*'SEQ Apr 2022'!S7/100)),IF(AND('SEQ Apr 2022'!P7&gt;0,'SEQ Apr 2022'!R7=""&gt;0),IF(($C$5&lt;'SEQ Apr 2022'!P7),(0),($C$5-'SEQ Apr 2022'!P7)*'SEQ Apr 2022'!Q7/100),0)))</f>
        <v>0</v>
      </c>
      <c r="G13" s="232">
        <f t="shared" si="3"/>
        <v>1006.6772727272727</v>
      </c>
      <c r="H13" s="239">
        <f t="shared" si="0"/>
        <v>3545.4545454545455</v>
      </c>
      <c r="I13" s="239">
        <f t="shared" si="1"/>
        <v>4026.7090909090907</v>
      </c>
      <c r="J13" s="136">
        <f t="shared" si="4"/>
        <v>4429.38</v>
      </c>
      <c r="K13" s="137">
        <f>'SEQ Apr 2022'!BB7</f>
        <v>0</v>
      </c>
      <c r="L13" s="137">
        <f>'SEQ Apr 2022'!BC7</f>
        <v>0</v>
      </c>
      <c r="M13" s="137">
        <f>'SEQ Apr 2022'!BD7</f>
        <v>0</v>
      </c>
      <c r="N13" s="137">
        <f>'SEQ Apr 2022'!BE7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4026.7090909090907</v>
      </c>
      <c r="R13" s="240">
        <f t="shared" si="7"/>
        <v>4026.7090909090907</v>
      </c>
      <c r="S13" s="136">
        <f t="shared" si="8"/>
        <v>4429.38</v>
      </c>
      <c r="T13" s="136">
        <f t="shared" si="8"/>
        <v>4429.38</v>
      </c>
      <c r="U13" s="160">
        <f>'SEQ Apr 2022'!BL7</f>
        <v>0</v>
      </c>
      <c r="V13" s="161">
        <f>'SEQ Apr 2022'!BM7</f>
        <v>0</v>
      </c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</row>
    <row r="14" spans="1:41" ht="14" x14ac:dyDescent="0.15">
      <c r="A14" s="131" t="str">
        <f>'SEQ Apr 2022'!K8</f>
        <v>Simply Energy</v>
      </c>
      <c r="B14" s="132" t="str">
        <f>'SEQ Apr 2022'!L8</f>
        <v>Business Saver - 22% off</v>
      </c>
      <c r="C14" s="133">
        <f>IF('SEQ Apr 2022'!BP8=0,91*'SEQ Apr 2022'!M8/100,(91*'SEQ Apr 2022'!M8/100)+'SEQ Apr 2022'!BP8/4)</f>
        <v>103.831</v>
      </c>
      <c r="D14" s="134">
        <f>IF('SEQ Apr 2022'!O8="",$C$5*'SEQ Apr 2022'!N8/100,IF($C$5&gt;='SEQ Apr 2022'!P8,('SEQ Apr 2022'!P8*'SEQ Apr 2022'!N8/100),($C$5*'SEQ Apr 2022'!N8/100)))</f>
        <v>870.72109090909066</v>
      </c>
      <c r="E14" s="134">
        <f>IF(AND('SEQ Apr 2022'!P8&gt;0,'SEQ Apr 2022'!R8&gt;0),IF($C$5&lt;'SEQ Apr 2022'!P8,0,IF($C$5&lt;=('SEQ Apr 2022'!R8+'SEQ Apr 2022'!P8),(($C$5-'SEQ Apr 2022'!P8)*'SEQ Apr 2022'!Q8/100),(('SEQ Apr 2022'!R8)*'SEQ Apr 2022'!Q8/100))),0)</f>
        <v>0</v>
      </c>
      <c r="F14" s="134">
        <f>IF(AND('SEQ Apr 2022'!R8&gt;0,'SEQ Apr 2022'!T8&gt;0),IF(($C$5&lt;'SEQ Apr 2022'!T8),(0),($C$5-'SEQ Apr 2022'!T8)*'SEQ Apr 2022'!U8/100),IF(AND('SEQ Apr 2022'!R8&gt;0,'SEQ Apr 2022'!T8=""),IF(($C$5&lt;'SEQ Apr 2022'!R8+'SEQ Apr 2022'!P8),(0),(($C$5-('SEQ Apr 2022'!R8+'SEQ Apr 2022'!P8))*'SEQ Apr 2022'!S8/100)),IF(AND('SEQ Apr 2022'!P8&gt;0,'SEQ Apr 2022'!R8=""&gt;0),IF(($C$5&lt;'SEQ Apr 2022'!P8),(0),($C$5-'SEQ Apr 2022'!P8)*'SEQ Apr 2022'!Q8/100),0)))</f>
        <v>279.18599999999998</v>
      </c>
      <c r="G14" s="232">
        <f t="shared" si="3"/>
        <v>1253.7380909090907</v>
      </c>
      <c r="H14" s="239">
        <f t="shared" si="0"/>
        <v>4599.6283636363632</v>
      </c>
      <c r="I14" s="239">
        <f t="shared" si="1"/>
        <v>5014.9523636363629</v>
      </c>
      <c r="J14" s="136">
        <f t="shared" si="4"/>
        <v>5516.4475999999995</v>
      </c>
      <c r="K14" s="137">
        <f>'SEQ Apr 2022'!BB8</f>
        <v>22</v>
      </c>
      <c r="L14" s="137">
        <f>'SEQ Apr 2022'!BC8</f>
        <v>0</v>
      </c>
      <c r="M14" s="137">
        <f>'SEQ Apr 2022'!BD8</f>
        <v>0</v>
      </c>
      <c r="N14" s="137">
        <f>'SEQ Apr 2022'!BE8</f>
        <v>0</v>
      </c>
      <c r="O14" s="144" t="str">
        <f t="shared" si="5"/>
        <v>Guaranteed off bill</v>
      </c>
      <c r="P14" s="226" t="str">
        <f t="shared" si="2"/>
        <v>Exclusive</v>
      </c>
      <c r="Q14" s="240">
        <f t="shared" si="6"/>
        <v>3911.662843636363</v>
      </c>
      <c r="R14" s="240">
        <f t="shared" si="7"/>
        <v>3911.662843636363</v>
      </c>
      <c r="S14" s="136">
        <f t="shared" si="8"/>
        <v>4302.8291279999994</v>
      </c>
      <c r="T14" s="136">
        <f t="shared" si="8"/>
        <v>4302.8291279999994</v>
      </c>
      <c r="U14" s="160">
        <f>'SEQ Apr 2022'!BL8</f>
        <v>0</v>
      </c>
      <c r="V14" s="161">
        <f>'SEQ Apr 2022'!BM8</f>
        <v>0</v>
      </c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</row>
    <row r="15" spans="1:41" ht="14" x14ac:dyDescent="0.15">
      <c r="A15" s="131" t="str">
        <f>'SEQ Apr 2022'!K9</f>
        <v>Alinta Energy</v>
      </c>
      <c r="B15" s="132" t="str">
        <f>'SEQ Apr 2022'!L9</f>
        <v>BusinessDeal</v>
      </c>
      <c r="C15" s="133">
        <f>IF('SEQ Apr 2022'!BP9=0,91*'SEQ Apr 2022'!M9/100,(91*'SEQ Apr 2022'!M9/100)+'SEQ Apr 2022'!BP9/4)</f>
        <v>100.09999999999998</v>
      </c>
      <c r="D15" s="134">
        <f>IF('SEQ Apr 2022'!O9="",$C$5*'SEQ Apr 2022'!N9/100,IF($C$5&gt;='SEQ Apr 2022'!P9,('SEQ Apr 2022'!P9*'SEQ Apr 2022'!N9/100),($C$5*'SEQ Apr 2022'!N9/100)))</f>
        <v>871.81818181818164</v>
      </c>
      <c r="E15" s="134">
        <f>IF(AND('SEQ Apr 2022'!P9&gt;0,'SEQ Apr 2022'!R9&gt;0),IF($C$5&lt;'SEQ Apr 2022'!P9,0,IF($C$5&lt;=('SEQ Apr 2022'!R9+'SEQ Apr 2022'!P9),(($C$5-'SEQ Apr 2022'!P9)*'SEQ Apr 2022'!Q9/100),(('SEQ Apr 2022'!R9)*'SEQ Apr 2022'!Q9/100))),0)</f>
        <v>0</v>
      </c>
      <c r="F15" s="134">
        <f>IF(AND('SEQ Apr 2022'!R9&gt;0,'SEQ Apr 2022'!T9&gt;0),IF(($C$5&lt;'SEQ Apr 2022'!T9),(0),($C$5-'SEQ Apr 2022'!T9)*'SEQ Apr 2022'!U9/100),IF(AND('SEQ Apr 2022'!R9&gt;0,'SEQ Apr 2022'!T9=""),IF(($C$5&lt;'SEQ Apr 2022'!R9+'SEQ Apr 2022'!P9),(0),(($C$5-('SEQ Apr 2022'!R9+'SEQ Apr 2022'!P9))*'SEQ Apr 2022'!S9/100)),IF(AND('SEQ Apr 2022'!P9&gt;0,'SEQ Apr 2022'!R9=""&gt;0),IF(($C$5&lt;'SEQ Apr 2022'!P9),(0),($C$5-'SEQ Apr 2022'!P9)*'SEQ Apr 2022'!Q9/100),0)))</f>
        <v>0</v>
      </c>
      <c r="G15" s="232">
        <f t="shared" si="3"/>
        <v>971.91818181818167</v>
      </c>
      <c r="H15" s="239">
        <f t="shared" si="0"/>
        <v>3487.2727272727266</v>
      </c>
      <c r="I15" s="239">
        <f t="shared" si="1"/>
        <v>3887.6727272727267</v>
      </c>
      <c r="J15" s="136">
        <f t="shared" si="4"/>
        <v>4276.4399999999996</v>
      </c>
      <c r="K15" s="137">
        <f>'SEQ Apr 2022'!BB9</f>
        <v>0</v>
      </c>
      <c r="L15" s="137">
        <f>'SEQ Apr 2022'!BC9</f>
        <v>0</v>
      </c>
      <c r="M15" s="137">
        <f>'SEQ Apr 2022'!BD9</f>
        <v>0</v>
      </c>
      <c r="N15" s="137">
        <f>'SEQ Apr 2022'!BE9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3887.6727272727267</v>
      </c>
      <c r="R15" s="240">
        <f t="shared" si="7"/>
        <v>3887.6727272727267</v>
      </c>
      <c r="S15" s="136">
        <f t="shared" si="8"/>
        <v>4276.4399999999996</v>
      </c>
      <c r="T15" s="136">
        <f t="shared" si="8"/>
        <v>4276.4399999999996</v>
      </c>
      <c r="U15" s="160">
        <f>'SEQ Apr 2022'!BL9</f>
        <v>0</v>
      </c>
      <c r="V15" s="161">
        <f>'SEQ Apr 2022'!BM9</f>
        <v>0</v>
      </c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</row>
    <row r="16" spans="1:41" ht="14" x14ac:dyDescent="0.15">
      <c r="A16" s="131" t="str">
        <f>'SEQ Apr 2022'!K10</f>
        <v>Amber Electric</v>
      </c>
      <c r="B16" s="132" t="str">
        <f>'SEQ Apr 2022'!L10</f>
        <v>Small Business</v>
      </c>
      <c r="C16" s="133">
        <f>IF('SEQ Apr 2022'!BP10=0,91*'SEQ Apr 2022'!M10/100,(91*'SEQ Apr 2022'!M10/100)+'SEQ Apr 2022'!BP10/4)</f>
        <v>146.6841818181818</v>
      </c>
      <c r="D16" s="134">
        <f>IF('SEQ Apr 2022'!O10="",$C$5*'SEQ Apr 2022'!N10/100,IF($C$5&gt;='SEQ Apr 2022'!P10,('SEQ Apr 2022'!P10*'SEQ Apr 2022'!N10/100),($C$5*'SEQ Apr 2022'!N10/100)))</f>
        <v>1106.8181818181818</v>
      </c>
      <c r="E16" s="134">
        <f>IF(AND('SEQ Apr 2022'!P10&gt;0,'SEQ Apr 2022'!R10&gt;0),IF($C$5&lt;'SEQ Apr 2022'!P10,0,IF($C$5&lt;=('SEQ Apr 2022'!R10+'SEQ Apr 2022'!P10),(($C$5-'SEQ Apr 2022'!P10)*'SEQ Apr 2022'!Q10/100),(('SEQ Apr 2022'!R10)*'SEQ Apr 2022'!Q10/100))),0)</f>
        <v>0</v>
      </c>
      <c r="F16" s="134">
        <f>IF(AND('SEQ Apr 2022'!R10&gt;0,'SEQ Apr 2022'!T10&gt;0),IF(($C$5&lt;'SEQ Apr 2022'!T10),(0),($C$5-'SEQ Apr 2022'!T10)*'SEQ Apr 2022'!U10/100),IF(AND('SEQ Apr 2022'!R10&gt;0,'SEQ Apr 2022'!T10=""),IF(($C$5&lt;'SEQ Apr 2022'!R10+'SEQ Apr 2022'!P10),(0),(($C$5-('SEQ Apr 2022'!R10+'SEQ Apr 2022'!P10))*'SEQ Apr 2022'!S10/100)),IF(AND('SEQ Apr 2022'!P10&gt;0,'SEQ Apr 2022'!R10=""&gt;0),IF(($C$5&lt;'SEQ Apr 2022'!P10),(0),($C$5-'SEQ Apr 2022'!P10)*'SEQ Apr 2022'!Q10/100),0)))</f>
        <v>0</v>
      </c>
      <c r="G16" s="232">
        <f t="shared" si="3"/>
        <v>1253.5023636363635</v>
      </c>
      <c r="H16" s="239">
        <f t="shared" si="0"/>
        <v>4427.272727272727</v>
      </c>
      <c r="I16" s="239">
        <f t="shared" si="1"/>
        <v>5014.009454545454</v>
      </c>
      <c r="J16" s="136">
        <f t="shared" si="4"/>
        <v>5515.4103999999998</v>
      </c>
      <c r="K16" s="137">
        <f>'SEQ Apr 2022'!BB10</f>
        <v>0</v>
      </c>
      <c r="L16" s="137">
        <f>'SEQ Apr 2022'!BC10</f>
        <v>0</v>
      </c>
      <c r="M16" s="137">
        <f>'SEQ Apr 2022'!BD10</f>
        <v>0</v>
      </c>
      <c r="N16" s="137">
        <f>'SEQ Apr 2022'!BE10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5014.009454545454</v>
      </c>
      <c r="R16" s="240">
        <f t="shared" si="7"/>
        <v>5014.009454545454</v>
      </c>
      <c r="S16" s="136">
        <f t="shared" si="8"/>
        <v>5515.4103999999998</v>
      </c>
      <c r="T16" s="136">
        <f t="shared" si="8"/>
        <v>5515.4103999999998</v>
      </c>
      <c r="U16" s="160">
        <f>'SEQ Apr 2022'!BL10</f>
        <v>0</v>
      </c>
      <c r="V16" s="161">
        <f>'SEQ Apr 2022'!BM10</f>
        <v>0</v>
      </c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</row>
    <row r="17" spans="1:41" ht="14" x14ac:dyDescent="0.15">
      <c r="A17" s="131" t="str">
        <f>'SEQ Apr 2022'!K11</f>
        <v>1st Energy</v>
      </c>
      <c r="B17" s="132" t="str">
        <f>'SEQ Apr 2022'!L11</f>
        <v>1st Saver</v>
      </c>
      <c r="C17" s="133">
        <f>IF('SEQ Apr 2022'!BP11=0,91*'SEQ Apr 2022'!M11/100,(91*'SEQ Apr 2022'!M11/100)+'SEQ Apr 2022'!BP11/4)</f>
        <v>135.59</v>
      </c>
      <c r="D17" s="134">
        <f>IF('SEQ Apr 2022'!O11="",$C$5*'SEQ Apr 2022'!N11/100,IF($C$5&gt;='SEQ Apr 2022'!P11,('SEQ Apr 2022'!P11*'SEQ Apr 2022'!N11/100),($C$5*'SEQ Apr 2022'!N11/100)))</f>
        <v>363.10909090909087</v>
      </c>
      <c r="E17" s="134">
        <f>IF(AND('SEQ Apr 2022'!P11&gt;0,'SEQ Apr 2022'!R11&gt;0),IF($C$5&lt;'SEQ Apr 2022'!P11,0,IF($C$5&lt;=('SEQ Apr 2022'!R11+'SEQ Apr 2022'!P11),(($C$5-'SEQ Apr 2022'!P11)*'SEQ Apr 2022'!Q11/100),(('SEQ Apr 2022'!R11)*'SEQ Apr 2022'!Q11/100))),0)</f>
        <v>0</v>
      </c>
      <c r="F17" s="134">
        <f>IF(AND('SEQ Apr 2022'!R11&gt;0,'SEQ Apr 2022'!T11&gt;0),IF(($C$5&lt;'SEQ Apr 2022'!T11),(0),($C$5-'SEQ Apr 2022'!T11)*'SEQ Apr 2022'!U11/100),IF(AND('SEQ Apr 2022'!R11&gt;0,'SEQ Apr 2022'!T11=""),IF(($C$5&lt;'SEQ Apr 2022'!R11+'SEQ Apr 2022'!P11),(0),(($C$5-('SEQ Apr 2022'!R11+'SEQ Apr 2022'!P11))*'SEQ Apr 2022'!S11/100)),IF(AND('SEQ Apr 2022'!P11&gt;0,'SEQ Apr 2022'!R11=""&gt;0),IF(($C$5&lt;'SEQ Apr 2022'!P11),(0),($C$5-'SEQ Apr 2022'!P11)*'SEQ Apr 2022'!Q11/100),0)))</f>
        <v>751.70909090909083</v>
      </c>
      <c r="G17" s="232">
        <f t="shared" si="3"/>
        <v>1250.4081818181817</v>
      </c>
      <c r="H17" s="239">
        <f t="shared" si="0"/>
        <v>4459.272727272727</v>
      </c>
      <c r="I17" s="239">
        <f t="shared" si="1"/>
        <v>5001.6327272727267</v>
      </c>
      <c r="J17" s="136">
        <f t="shared" si="4"/>
        <v>5501.7959999999994</v>
      </c>
      <c r="K17" s="137">
        <f>'SEQ Apr 2022'!BB11</f>
        <v>0</v>
      </c>
      <c r="L17" s="137">
        <f>'SEQ Apr 2022'!BC11</f>
        <v>0</v>
      </c>
      <c r="M17" s="137">
        <f>'SEQ Apr 2022'!BD11</f>
        <v>10</v>
      </c>
      <c r="N17" s="137">
        <f>'SEQ Apr 2022'!BE11</f>
        <v>0</v>
      </c>
      <c r="O17" s="144" t="str">
        <f t="shared" si="5"/>
        <v>Pay-on-time off bill</v>
      </c>
      <c r="P17" s="226" t="str">
        <f t="shared" si="2"/>
        <v>Exclusive</v>
      </c>
      <c r="Q17" s="240">
        <f t="shared" si="6"/>
        <v>5001.6327272727267</v>
      </c>
      <c r="R17" s="240">
        <f t="shared" si="7"/>
        <v>4501.469454545454</v>
      </c>
      <c r="S17" s="136">
        <f t="shared" si="8"/>
        <v>5501.7959999999994</v>
      </c>
      <c r="T17" s="136">
        <f t="shared" si="8"/>
        <v>4951.6163999999999</v>
      </c>
      <c r="U17" s="160">
        <f>'SEQ Apr 2022'!BL11</f>
        <v>0</v>
      </c>
      <c r="V17" s="161">
        <f>'SEQ Apr 2022'!BM11</f>
        <v>0</v>
      </c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</row>
    <row r="18" spans="1:41" ht="14" x14ac:dyDescent="0.15">
      <c r="A18" s="131" t="str">
        <f>'SEQ Apr 2022'!K12</f>
        <v>Powerclub</v>
      </c>
      <c r="B18" s="132" t="str">
        <f>'SEQ Apr 2022'!L12</f>
        <v>Powerbank Bis</v>
      </c>
      <c r="C18" s="133">
        <f>IF('SEQ Apr 2022'!BP12=0,91*'SEQ Apr 2022'!M12/100,(91*'SEQ Apr 2022'!M12/100)+'SEQ Apr 2022'!BP12/4)</f>
        <v>115.85563636363635</v>
      </c>
      <c r="D18" s="134">
        <f>IF('SEQ Apr 2022'!O12="",$C$5*'SEQ Apr 2022'!N12/100,IF($C$5&gt;='SEQ Apr 2022'!P12,('SEQ Apr 2022'!P12*'SEQ Apr 2022'!N12/100),($C$5*'SEQ Apr 2022'!N12/100)))</f>
        <v>868.18181818181824</v>
      </c>
      <c r="E18" s="134">
        <f>IF(AND('SEQ Apr 2022'!P12&gt;0,'SEQ Apr 2022'!R12&gt;0),IF($C$5&lt;'SEQ Apr 2022'!P12,0,IF($C$5&lt;=('SEQ Apr 2022'!R12+'SEQ Apr 2022'!P12),(($C$5-'SEQ Apr 2022'!P12)*'SEQ Apr 2022'!Q12/100),(('SEQ Apr 2022'!R12)*'SEQ Apr 2022'!Q12/100))),0)</f>
        <v>0</v>
      </c>
      <c r="F18" s="134">
        <f>IF(AND('SEQ Apr 2022'!R12&gt;0,'SEQ Apr 2022'!T12&gt;0),IF(($C$5&lt;'SEQ Apr 2022'!T12),(0),($C$5-'SEQ Apr 2022'!T12)*'SEQ Apr 2022'!U12/100),IF(AND('SEQ Apr 2022'!R12&gt;0,'SEQ Apr 2022'!T12=""),IF(($C$5&lt;'SEQ Apr 2022'!R12+'SEQ Apr 2022'!P12),(0),(($C$5-('SEQ Apr 2022'!R12+'SEQ Apr 2022'!P12))*'SEQ Apr 2022'!S12/100)),IF(AND('SEQ Apr 2022'!P12&gt;0,'SEQ Apr 2022'!R12=""&gt;0),IF(($C$5&lt;'SEQ Apr 2022'!P12),(0),($C$5-'SEQ Apr 2022'!P12)*'SEQ Apr 2022'!Q12/100),0)))</f>
        <v>0</v>
      </c>
      <c r="G18" s="232">
        <f t="shared" si="3"/>
        <v>984.03745454545458</v>
      </c>
      <c r="H18" s="239">
        <f t="shared" si="0"/>
        <v>3472.727272727273</v>
      </c>
      <c r="I18" s="239">
        <f t="shared" si="1"/>
        <v>3936.1498181818183</v>
      </c>
      <c r="J18" s="136">
        <f t="shared" si="4"/>
        <v>4329.7648000000008</v>
      </c>
      <c r="K18" s="137">
        <f>'SEQ Apr 2022'!BB12</f>
        <v>0</v>
      </c>
      <c r="L18" s="137">
        <f>'SEQ Apr 2022'!BC12</f>
        <v>0</v>
      </c>
      <c r="M18" s="137">
        <f>'SEQ Apr 2022'!BD12</f>
        <v>0</v>
      </c>
      <c r="N18" s="137">
        <f>'SEQ Apr 2022'!BE12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3936.1498181818183</v>
      </c>
      <c r="R18" s="240">
        <f t="shared" si="7"/>
        <v>3936.1498181818183</v>
      </c>
      <c r="S18" s="136">
        <f t="shared" si="8"/>
        <v>4329.7648000000008</v>
      </c>
      <c r="T18" s="136">
        <f t="shared" si="8"/>
        <v>4329.7648000000008</v>
      </c>
      <c r="U18" s="160">
        <f>'SEQ Apr 2022'!BL12</f>
        <v>0</v>
      </c>
      <c r="V18" s="161">
        <f>'SEQ Apr 2022'!BM12</f>
        <v>0</v>
      </c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</row>
    <row r="19" spans="1:41" ht="14" x14ac:dyDescent="0.15">
      <c r="A19" s="131" t="str">
        <f>'SEQ Apr 2022'!K13</f>
        <v>Next Business Energy</v>
      </c>
      <c r="B19" s="132" t="str">
        <f>'SEQ Apr 2022'!L13</f>
        <v xml:space="preserve">Assured </v>
      </c>
      <c r="C19" s="133">
        <f>IF('SEQ Apr 2022'!BP13=0,91*'SEQ Apr 2022'!M13/100,(91*'SEQ Apr 2022'!M13/100)+'SEQ Apr 2022'!BP13/4)</f>
        <v>104.64999999999998</v>
      </c>
      <c r="D19" s="134">
        <f>IF('SEQ Apr 2022'!O13="",$C$5*'SEQ Apr 2022'!N13/100,IF($C$5&gt;='SEQ Apr 2022'!P13,('SEQ Apr 2022'!P13*'SEQ Apr 2022'!N13/100),($C$5*'SEQ Apr 2022'!N13/100)))</f>
        <v>925</v>
      </c>
      <c r="E19" s="134">
        <f>IF(AND('SEQ Apr 2022'!P13&gt;0,'SEQ Apr 2022'!R13&gt;0),IF($C$5&lt;'SEQ Apr 2022'!P13,0,IF($C$5&lt;=('SEQ Apr 2022'!R13+'SEQ Apr 2022'!P13),(($C$5-'SEQ Apr 2022'!P13)*'SEQ Apr 2022'!Q13/100),(('SEQ Apr 2022'!R13)*'SEQ Apr 2022'!Q13/100))),0)</f>
        <v>0</v>
      </c>
      <c r="F19" s="134">
        <f>IF(AND('SEQ Apr 2022'!R13&gt;0,'SEQ Apr 2022'!T13&gt;0),IF(($C$5&lt;'SEQ Apr 2022'!T13),(0),($C$5-'SEQ Apr 2022'!T13)*'SEQ Apr 2022'!U13/100),IF(AND('SEQ Apr 2022'!R13&gt;0,'SEQ Apr 2022'!T13=""),IF(($C$5&lt;'SEQ Apr 2022'!R13+'SEQ Apr 2022'!P13),(0),(($C$5-('SEQ Apr 2022'!R13+'SEQ Apr 2022'!P13))*'SEQ Apr 2022'!S13/100)),IF(AND('SEQ Apr 2022'!P13&gt;0,'SEQ Apr 2022'!R13=""&gt;0),IF(($C$5&lt;'SEQ Apr 2022'!P13),(0),($C$5-'SEQ Apr 2022'!P13)*'SEQ Apr 2022'!Q13/100),0)))</f>
        <v>0</v>
      </c>
      <c r="G19" s="232">
        <f t="shared" si="3"/>
        <v>1029.6500000000001</v>
      </c>
      <c r="H19" s="239">
        <f t="shared" si="0"/>
        <v>3700.0000000000005</v>
      </c>
      <c r="I19" s="239">
        <f t="shared" si="1"/>
        <v>4118.6000000000004</v>
      </c>
      <c r="J19" s="136">
        <f t="shared" si="4"/>
        <v>4530.4600000000009</v>
      </c>
      <c r="K19" s="137">
        <f>'SEQ Apr 2022'!BB13</f>
        <v>0</v>
      </c>
      <c r="L19" s="137">
        <f>'SEQ Apr 2022'!BC13</f>
        <v>0</v>
      </c>
      <c r="M19" s="137">
        <f>'SEQ Apr 2022'!BD13</f>
        <v>0</v>
      </c>
      <c r="N19" s="137">
        <f>'SEQ Apr 2022'!BE13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4118.6000000000004</v>
      </c>
      <c r="R19" s="240">
        <f t="shared" si="7"/>
        <v>4118.6000000000004</v>
      </c>
      <c r="S19" s="136">
        <f t="shared" si="8"/>
        <v>4530.4600000000009</v>
      </c>
      <c r="T19" s="136">
        <f t="shared" si="8"/>
        <v>4530.4600000000009</v>
      </c>
      <c r="U19" s="160">
        <f>'SEQ Apr 2022'!BL13</f>
        <v>0</v>
      </c>
      <c r="V19" s="161">
        <f>'SEQ Apr 2022'!BM13</f>
        <v>0</v>
      </c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</row>
    <row r="20" spans="1:41" ht="14" x14ac:dyDescent="0.15">
      <c r="A20" s="131" t="str">
        <f>'SEQ Apr 2022'!K14</f>
        <v>Red Energy</v>
      </c>
      <c r="B20" s="132" t="str">
        <f>'SEQ Apr 2022'!L14</f>
        <v>Red Business Saver</v>
      </c>
      <c r="C20" s="133">
        <f>IF('SEQ Apr 2022'!BP14=0,91*'SEQ Apr 2022'!M14/100,(91*'SEQ Apr 2022'!M14/100)+'SEQ Apr 2022'!BP14/4)</f>
        <v>107.744</v>
      </c>
      <c r="D20" s="134">
        <f>IF('SEQ Apr 2022'!O14="",$C$5*'SEQ Apr 2022'!N14/100,IF($C$5&gt;='SEQ Apr 2022'!P14,('SEQ Apr 2022'!P14*'SEQ Apr 2022'!N14/100),($C$5*'SEQ Apr 2022'!N14/100)))</f>
        <v>959.09090909090901</v>
      </c>
      <c r="E20" s="134">
        <f>IF(AND('SEQ Apr 2022'!P14&gt;0,'SEQ Apr 2022'!R14&gt;0),IF($C$5&lt;'SEQ Apr 2022'!P14,0,IF($C$5&lt;=('SEQ Apr 2022'!R14+'SEQ Apr 2022'!P14),(($C$5-'SEQ Apr 2022'!P14)*'SEQ Apr 2022'!Q14/100),(('SEQ Apr 2022'!R14)*'SEQ Apr 2022'!Q14/100))),0)</f>
        <v>0</v>
      </c>
      <c r="F20" s="134">
        <f>IF(AND('SEQ Apr 2022'!R14&gt;0,'SEQ Apr 2022'!T14&gt;0),IF(($C$5&lt;'SEQ Apr 2022'!T14),(0),($C$5-'SEQ Apr 2022'!T14)*'SEQ Apr 2022'!U14/100),IF(AND('SEQ Apr 2022'!R14&gt;0,'SEQ Apr 2022'!T14=""),IF(($C$5&lt;'SEQ Apr 2022'!R14+'SEQ Apr 2022'!P14),(0),(($C$5-('SEQ Apr 2022'!R14+'SEQ Apr 2022'!P14))*'SEQ Apr 2022'!S14/100)),IF(AND('SEQ Apr 2022'!P14&gt;0,'SEQ Apr 2022'!R14=""&gt;0),IF(($C$5&lt;'SEQ Apr 2022'!P14),(0),($C$5-'SEQ Apr 2022'!P14)*'SEQ Apr 2022'!Q14/100),0)))</f>
        <v>0</v>
      </c>
      <c r="G20" s="232">
        <f t="shared" si="3"/>
        <v>1066.8349090909089</v>
      </c>
      <c r="H20" s="239">
        <f t="shared" si="0"/>
        <v>3836.3636363636356</v>
      </c>
      <c r="I20" s="239">
        <f t="shared" si="1"/>
        <v>4267.3396363636357</v>
      </c>
      <c r="J20" s="136">
        <f t="shared" si="4"/>
        <v>4694.0735999999997</v>
      </c>
      <c r="K20" s="137">
        <f>'SEQ Apr 2022'!BB14</f>
        <v>0</v>
      </c>
      <c r="L20" s="137">
        <f>'SEQ Apr 2022'!BC14</f>
        <v>0</v>
      </c>
      <c r="M20" s="137">
        <f>'SEQ Apr 2022'!BD14</f>
        <v>0</v>
      </c>
      <c r="N20" s="137">
        <f>'SEQ Apr 2022'!BE14</f>
        <v>0</v>
      </c>
      <c r="O20" s="144" t="str">
        <f t="shared" si="5"/>
        <v>No discount</v>
      </c>
      <c r="P20" s="226" t="str">
        <f t="shared" si="2"/>
        <v>Inclusive</v>
      </c>
      <c r="Q20" s="240">
        <f t="shared" si="6"/>
        <v>4267.3396363636357</v>
      </c>
      <c r="R20" s="240">
        <f t="shared" si="7"/>
        <v>4267.3396363636357</v>
      </c>
      <c r="S20" s="136">
        <f t="shared" si="8"/>
        <v>4694.0735999999997</v>
      </c>
      <c r="T20" s="136">
        <f t="shared" si="8"/>
        <v>4694.0735999999997</v>
      </c>
      <c r="U20" s="160">
        <f>'SEQ Apr 2022'!BL14</f>
        <v>0</v>
      </c>
      <c r="V20" s="161">
        <f>'SEQ Apr 2022'!BM14</f>
        <v>0</v>
      </c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</row>
    <row r="21" spans="1:41" ht="14" x14ac:dyDescent="0.15">
      <c r="A21" s="131" t="str">
        <f>'SEQ Apr 2022'!K15</f>
        <v>Blue NRG</v>
      </c>
      <c r="B21" s="132" t="str">
        <f>'SEQ Apr 2022'!L15</f>
        <v>Blue Business Champion</v>
      </c>
      <c r="C21" s="133">
        <f>IF('SEQ Apr 2022'!BP15=0,91*'SEQ Apr 2022'!M15/100,(91*'SEQ Apr 2022'!M15/100)+'SEQ Apr 2022'!BP15/4)</f>
        <v>81.899999999999991</v>
      </c>
      <c r="D21" s="134">
        <f>IF('SEQ Apr 2022'!O15="",$C$5*'SEQ Apr 2022'!N15/100,IF($C$5&gt;='SEQ Apr 2022'!P15,('SEQ Apr 2022'!P15*'SEQ Apr 2022'!N15/100),($C$5*'SEQ Apr 2022'!N15/100)))</f>
        <v>968.18181818181824</v>
      </c>
      <c r="E21" s="134">
        <f>IF(AND('SEQ Apr 2022'!P15&gt;0,'SEQ Apr 2022'!R15&gt;0),IF($C$5&lt;'SEQ Apr 2022'!P15,0,IF($C$5&lt;=('SEQ Apr 2022'!R15+'SEQ Apr 2022'!P15),(($C$5-'SEQ Apr 2022'!P15)*'SEQ Apr 2022'!Q15/100),(('SEQ Apr 2022'!R15)*'SEQ Apr 2022'!Q15/100))),0)</f>
        <v>0</v>
      </c>
      <c r="F21" s="134">
        <f>IF(AND('SEQ Apr 2022'!R15&gt;0,'SEQ Apr 2022'!T15&gt;0),IF(($C$5&lt;'SEQ Apr 2022'!T15),(0),($C$5-'SEQ Apr 2022'!T15)*'SEQ Apr 2022'!U15/100),IF(AND('SEQ Apr 2022'!R15&gt;0,'SEQ Apr 2022'!T15=""),IF(($C$5&lt;'SEQ Apr 2022'!R15+'SEQ Apr 2022'!P15),(0),(($C$5-('SEQ Apr 2022'!R15+'SEQ Apr 2022'!P15))*'SEQ Apr 2022'!S15/100)),IF(AND('SEQ Apr 2022'!P15&gt;0,'SEQ Apr 2022'!R15=""&gt;0),IF(($C$5&lt;'SEQ Apr 2022'!P15),(0),($C$5-'SEQ Apr 2022'!P15)*'SEQ Apr 2022'!Q15/100),0)))</f>
        <v>0</v>
      </c>
      <c r="G21" s="232">
        <f>SUM(C21:F21)</f>
        <v>1050.0818181818183</v>
      </c>
      <c r="H21" s="239">
        <f t="shared" si="0"/>
        <v>3872.7272727272734</v>
      </c>
      <c r="I21" s="239">
        <f t="shared" si="1"/>
        <v>4200.3272727272733</v>
      </c>
      <c r="J21" s="136">
        <f t="shared" si="4"/>
        <v>4620.3600000000015</v>
      </c>
      <c r="K21" s="137">
        <f>'SEQ Apr 2022'!BB15</f>
        <v>0</v>
      </c>
      <c r="L21" s="137">
        <f>'SEQ Apr 2022'!BC15</f>
        <v>0</v>
      </c>
      <c r="M21" s="137">
        <f>'SEQ Apr 2022'!BD15</f>
        <v>0</v>
      </c>
      <c r="N21" s="137">
        <f>'SEQ Apr 2022'!BE15</f>
        <v>0</v>
      </c>
      <c r="O21" s="144" t="str">
        <f t="shared" si="5"/>
        <v>No discount</v>
      </c>
      <c r="P21" s="226" t="str">
        <f t="shared" si="2"/>
        <v>Exclusive</v>
      </c>
      <c r="Q21" s="240">
        <f t="shared" si="6"/>
        <v>4200.3272727272733</v>
      </c>
      <c r="R21" s="240">
        <f t="shared" si="7"/>
        <v>4200.3272727272733</v>
      </c>
      <c r="S21" s="136">
        <f t="shared" si="8"/>
        <v>4620.3600000000015</v>
      </c>
      <c r="T21" s="136">
        <f t="shared" si="8"/>
        <v>4620.3600000000015</v>
      </c>
      <c r="U21" s="160">
        <f>'SEQ Apr 2022'!BL15</f>
        <v>0</v>
      </c>
      <c r="V21" s="161">
        <f>'SEQ Apr 2022'!BM15</f>
        <v>0</v>
      </c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</row>
    <row r="22" spans="1:41" ht="14" x14ac:dyDescent="0.15">
      <c r="A22" s="131" t="str">
        <f>'SEQ Apr 2022'!K16</f>
        <v>Future X Power</v>
      </c>
      <c r="B22" s="132" t="str">
        <f>'SEQ Apr 2022'!L16</f>
        <v>Market Offer</v>
      </c>
      <c r="C22" s="133">
        <f>IF('SEQ Apr 2022'!BP16=0,91*'SEQ Apr 2022'!M16/100,(91*'SEQ Apr 2022'!M16/100)+'SEQ Apr 2022'!BP16/4)</f>
        <v>114.56072727272725</v>
      </c>
      <c r="D22" s="134">
        <f>IF('SEQ Apr 2022'!O16="",$C$5*'SEQ Apr 2022'!N16/100,IF($C$5&gt;='SEQ Apr 2022'!P16,('SEQ Apr 2022'!P16*'SEQ Apr 2022'!N16/100),($C$5*'SEQ Apr 2022'!N16/100)))</f>
        <v>995.45454545454527</v>
      </c>
      <c r="E22" s="134">
        <f>IF(AND('SEQ Apr 2022'!P16&gt;0,'SEQ Apr 2022'!R16&gt;0),IF($C$5&lt;'SEQ Apr 2022'!P16,0,IF($C$5&lt;=('SEQ Apr 2022'!R16+'SEQ Apr 2022'!P16),(($C$5-'SEQ Apr 2022'!P16)*'SEQ Apr 2022'!Q16/100),(('SEQ Apr 2022'!R16)*'SEQ Apr 2022'!Q16/100))),0)</f>
        <v>0</v>
      </c>
      <c r="F22" s="134">
        <f>IF(AND('SEQ Apr 2022'!R16&gt;0,'SEQ Apr 2022'!T16&gt;0),IF(($C$5&lt;'SEQ Apr 2022'!T16),(0),($C$5-'SEQ Apr 2022'!T16)*'SEQ Apr 2022'!U16/100),IF(AND('SEQ Apr 2022'!R16&gt;0,'SEQ Apr 2022'!T16=""),IF(($C$5&lt;'SEQ Apr 2022'!R16+'SEQ Apr 2022'!P16),(0),(($C$5-('SEQ Apr 2022'!R16+'SEQ Apr 2022'!P16))*'SEQ Apr 2022'!S16/100)),IF(AND('SEQ Apr 2022'!P16&gt;0,'SEQ Apr 2022'!R16=""&gt;0),IF(($C$5&lt;'SEQ Apr 2022'!P16),(0),($C$5-'SEQ Apr 2022'!P16)*'SEQ Apr 2022'!Q16/100),0)))</f>
        <v>0</v>
      </c>
      <c r="G22" s="232">
        <f t="shared" si="3"/>
        <v>1110.0152727272725</v>
      </c>
      <c r="H22" s="239">
        <f t="shared" si="0"/>
        <v>3981.8181818181811</v>
      </c>
      <c r="I22" s="239">
        <f t="shared" si="1"/>
        <v>4440.0610909090901</v>
      </c>
      <c r="J22" s="136">
        <f t="shared" si="4"/>
        <v>4884.0671999999995</v>
      </c>
      <c r="K22" s="137">
        <f>'SEQ Apr 2022'!BB16</f>
        <v>0</v>
      </c>
      <c r="L22" s="137">
        <f>'SEQ Apr 2022'!BC16</f>
        <v>0</v>
      </c>
      <c r="M22" s="137">
        <f>'SEQ Apr 2022'!BD16</f>
        <v>0</v>
      </c>
      <c r="N22" s="137">
        <f>'SEQ Apr 2022'!BE16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4440.0610909090901</v>
      </c>
      <c r="R22" s="240">
        <f t="shared" si="7"/>
        <v>4440.0610909090901</v>
      </c>
      <c r="S22" s="136">
        <f t="shared" si="8"/>
        <v>4884.0671999999995</v>
      </c>
      <c r="T22" s="136">
        <f t="shared" si="8"/>
        <v>4884.0671999999995</v>
      </c>
      <c r="U22" s="160">
        <f>'SEQ Apr 2022'!BL16</f>
        <v>0</v>
      </c>
      <c r="V22" s="161">
        <f>'SEQ Apr 2022'!BM16</f>
        <v>0</v>
      </c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</row>
    <row r="23" spans="1:41" ht="14" x14ac:dyDescent="0.15">
      <c r="A23" s="131" t="str">
        <f>'SEQ Apr 2022'!K17</f>
        <v>Locality Planning Energy</v>
      </c>
      <c r="B23" s="132" t="str">
        <f>'SEQ Apr 2022'!L17</f>
        <v>Business Advantage</v>
      </c>
      <c r="C23" s="133">
        <f>IF('SEQ Apr 2022'!BP17=0,91*'SEQ Apr 2022'!M17/100,(91*'SEQ Apr 2022'!M17/100)+'SEQ Apr 2022'!BP17/4)</f>
        <v>106.46999999999998</v>
      </c>
      <c r="D23" s="134">
        <f>IF('SEQ Apr 2022'!O17="",$C$5*'SEQ Apr 2022'!N17/100,IF($C$5&gt;='SEQ Apr 2022'!P17,('SEQ Apr 2022'!P17*'SEQ Apr 2022'!N17/100),($C$5*'SEQ Apr 2022'!N17/100)))</f>
        <v>935</v>
      </c>
      <c r="E23" s="134">
        <f>IF(AND('SEQ Apr 2022'!P17&gt;0,'SEQ Apr 2022'!R17&gt;0),IF($C$5&lt;'SEQ Apr 2022'!P17,0,IF($C$5&lt;=('SEQ Apr 2022'!R17+'SEQ Apr 2022'!P17),(($C$5-'SEQ Apr 2022'!P17)*'SEQ Apr 2022'!Q17/100),(('SEQ Apr 2022'!R17)*'SEQ Apr 2022'!Q17/100))),0)</f>
        <v>0</v>
      </c>
      <c r="F23" s="134">
        <f>IF(AND('SEQ Apr 2022'!R17&gt;0,'SEQ Apr 2022'!T17&gt;0),IF(($C$5&lt;'SEQ Apr 2022'!T17),(0),($C$5-'SEQ Apr 2022'!T17)*'SEQ Apr 2022'!U17/100),IF(AND('SEQ Apr 2022'!R17&gt;0,'SEQ Apr 2022'!T17=""),IF(($C$5&lt;'SEQ Apr 2022'!R17+'SEQ Apr 2022'!P17),(0),(($C$5-('SEQ Apr 2022'!R17+'SEQ Apr 2022'!P17))*'SEQ Apr 2022'!S17/100)),IF(AND('SEQ Apr 2022'!P17&gt;0,'SEQ Apr 2022'!R17=""&gt;0),IF(($C$5&lt;'SEQ Apr 2022'!P17),(0),($C$5-'SEQ Apr 2022'!P17)*'SEQ Apr 2022'!Q17/100),0)))</f>
        <v>0</v>
      </c>
      <c r="G23" s="232">
        <f t="shared" ref="G23" si="9">SUM(C23:F23)</f>
        <v>1041.47</v>
      </c>
      <c r="H23" s="239">
        <f t="shared" si="0"/>
        <v>3740</v>
      </c>
      <c r="I23" s="239">
        <f t="shared" si="1"/>
        <v>4165.88</v>
      </c>
      <c r="J23" s="136">
        <f t="shared" si="4"/>
        <v>4582.4680000000008</v>
      </c>
      <c r="K23" s="137">
        <f>'SEQ Apr 2022'!BB17</f>
        <v>0</v>
      </c>
      <c r="L23" s="137">
        <f>'SEQ Apr 2022'!BC17</f>
        <v>0</v>
      </c>
      <c r="M23" s="137">
        <f>'SEQ Apr 2022'!BD17</f>
        <v>0</v>
      </c>
      <c r="N23" s="137">
        <f>'SEQ Apr 2022'!BE17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4165.88</v>
      </c>
      <c r="R23" s="240">
        <f t="shared" si="7"/>
        <v>4165.88</v>
      </c>
      <c r="S23" s="136">
        <f t="shared" si="8"/>
        <v>4582.4680000000008</v>
      </c>
      <c r="T23" s="136">
        <f t="shared" si="8"/>
        <v>4582.4680000000008</v>
      </c>
      <c r="U23" s="160">
        <f>'SEQ Apr 2022'!BL17</f>
        <v>0</v>
      </c>
      <c r="V23" s="161">
        <f>'SEQ Apr 2022'!BM17</f>
        <v>0</v>
      </c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</row>
    <row r="24" spans="1:41" ht="14" x14ac:dyDescent="0.15">
      <c r="A24" s="131" t="str">
        <f>'SEQ Apr 2022'!K18</f>
        <v>Circular Energy</v>
      </c>
      <c r="B24" s="132" t="str">
        <f>'SEQ Apr 2022'!L18</f>
        <v>Community Energy Business</v>
      </c>
      <c r="C24" s="133">
        <f>IF('SEQ Apr 2022'!BP18=0,91*'SEQ Apr 2022'!M18/100,(91*'SEQ Apr 2022'!M18/100)+'SEQ Apr 2022'!BP18/4)</f>
        <v>116.52727272727272</v>
      </c>
      <c r="D24" s="134">
        <f>IF('SEQ Apr 2022'!O18="",$C$5*'SEQ Apr 2022'!N18/100,IF($C$5&gt;='SEQ Apr 2022'!P18,('SEQ Apr 2022'!P18*'SEQ Apr 2022'!N18/100),($C$5*'SEQ Apr 2022'!N18/100)))</f>
        <v>1054.9999999999998</v>
      </c>
      <c r="E24" s="134">
        <f>IF(AND('SEQ Apr 2022'!P18&gt;0,'SEQ Apr 2022'!R18&gt;0),IF($C$5&lt;'SEQ Apr 2022'!P18,0,IF($C$5&lt;=('SEQ Apr 2022'!R18+'SEQ Apr 2022'!P18),(($C$5-'SEQ Apr 2022'!P18)*'SEQ Apr 2022'!Q18/100),(('SEQ Apr 2022'!R18)*'SEQ Apr 2022'!Q18/100))),0)</f>
        <v>0</v>
      </c>
      <c r="F24" s="134">
        <f>IF(AND('SEQ Apr 2022'!R18&gt;0,'SEQ Apr 2022'!T18&gt;0),IF(($C$5&lt;'SEQ Apr 2022'!T18),(0),($C$5-'SEQ Apr 2022'!T18)*'SEQ Apr 2022'!U18/100),IF(AND('SEQ Apr 2022'!R18&gt;0,'SEQ Apr 2022'!T18=""),IF(($C$5&lt;'SEQ Apr 2022'!R18+'SEQ Apr 2022'!P18),(0),(($C$5-('SEQ Apr 2022'!R18+'SEQ Apr 2022'!P18))*'SEQ Apr 2022'!S18/100)),IF(AND('SEQ Apr 2022'!P18&gt;0,'SEQ Apr 2022'!R18=""&gt;0),IF(($C$5&lt;'SEQ Apr 2022'!P18),(0),($C$5-'SEQ Apr 2022'!P18)*'SEQ Apr 2022'!Q18/100),0)))</f>
        <v>0</v>
      </c>
      <c r="G24" s="232">
        <f t="shared" ref="G24" si="10">SUM(C24:F24)</f>
        <v>1171.5272727272725</v>
      </c>
      <c r="H24" s="239">
        <f t="shared" si="0"/>
        <v>4219.9999999999991</v>
      </c>
      <c r="I24" s="239">
        <f t="shared" si="1"/>
        <v>4686.1090909090899</v>
      </c>
      <c r="J24" s="136">
        <f t="shared" si="4"/>
        <v>5154.7199999999993</v>
      </c>
      <c r="K24" s="137">
        <f>'SEQ Apr 2022'!BB18</f>
        <v>0</v>
      </c>
      <c r="L24" s="137">
        <f>'SEQ Apr 2022'!BC18</f>
        <v>0</v>
      </c>
      <c r="M24" s="137">
        <f>'SEQ Apr 2022'!BD18</f>
        <v>0</v>
      </c>
      <c r="N24" s="137">
        <f>'SEQ Apr 2022'!BE18</f>
        <v>0</v>
      </c>
      <c r="O24" s="144" t="str">
        <f t="shared" si="5"/>
        <v>No discount</v>
      </c>
      <c r="P24" s="226" t="str">
        <f t="shared" si="2"/>
        <v>Exclusive</v>
      </c>
      <c r="Q24" s="240">
        <f t="shared" si="6"/>
        <v>4686.1090909090899</v>
      </c>
      <c r="R24" s="240">
        <f t="shared" si="7"/>
        <v>4686.1090909090899</v>
      </c>
      <c r="S24" s="136">
        <f t="shared" ref="S24:T34" si="11">Q24*1.1</f>
        <v>5154.7199999999993</v>
      </c>
      <c r="T24" s="136">
        <f t="shared" si="11"/>
        <v>5154.7199999999993</v>
      </c>
      <c r="U24" s="160">
        <f>'SEQ Apr 2022'!BL18</f>
        <v>0</v>
      </c>
      <c r="V24" s="161">
        <f>'SEQ Apr 2022'!BM18</f>
        <v>0</v>
      </c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</row>
    <row r="25" spans="1:41" ht="14" x14ac:dyDescent="0.15">
      <c r="A25" s="131" t="str">
        <f>'SEQ Apr 2022'!K19</f>
        <v>CovaU</v>
      </c>
      <c r="B25" s="132" t="str">
        <f>'SEQ Apr 2022'!L19</f>
        <v>Freedom</v>
      </c>
      <c r="C25" s="133">
        <f>IF('SEQ Apr 2022'!BP19=0,91*'SEQ Apr 2022'!M19/100,(91*'SEQ Apr 2022'!M19/100)+'SEQ Apr 2022'!BP19/4)</f>
        <v>93.324636363636358</v>
      </c>
      <c r="D25" s="134">
        <f>IF('SEQ Apr 2022'!O19="",$C$5*'SEQ Apr 2022'!N19/100,IF($C$5&gt;='SEQ Apr 2022'!P19,('SEQ Apr 2022'!P19*'SEQ Apr 2022'!N19/100),($C$5*'SEQ Apr 2022'!N19/100)))</f>
        <v>1183.6363636363633</v>
      </c>
      <c r="E25" s="134">
        <f>IF(AND('SEQ Apr 2022'!P19&gt;0,'SEQ Apr 2022'!R19&gt;0),IF($C$5&lt;'SEQ Apr 2022'!P19,0,IF($C$5&lt;=('SEQ Apr 2022'!R19+'SEQ Apr 2022'!P19),(($C$5-'SEQ Apr 2022'!P19)*'SEQ Apr 2022'!Q19/100),(('SEQ Apr 2022'!R19)*'SEQ Apr 2022'!Q19/100))),0)</f>
        <v>0</v>
      </c>
      <c r="F25" s="134">
        <f>IF(AND('SEQ Apr 2022'!R19&gt;0,'SEQ Apr 2022'!T19&gt;0),IF(($C$5&lt;'SEQ Apr 2022'!T19),(0),($C$5-'SEQ Apr 2022'!T19)*'SEQ Apr 2022'!U19/100),IF(AND('SEQ Apr 2022'!R19&gt;0,'SEQ Apr 2022'!T19=""),IF(($C$5&lt;'SEQ Apr 2022'!R19+'SEQ Apr 2022'!P19),(0),(($C$5-('SEQ Apr 2022'!R19+'SEQ Apr 2022'!P19))*'SEQ Apr 2022'!S19/100)),IF(AND('SEQ Apr 2022'!P19&gt;0,'SEQ Apr 2022'!R19=""&gt;0),IF(($C$5&lt;'SEQ Apr 2022'!P19),(0),($C$5-'SEQ Apr 2022'!P19)*'SEQ Apr 2022'!Q19/100),0)))</f>
        <v>0</v>
      </c>
      <c r="G25" s="232">
        <f t="shared" ref="G25:G28" si="12">SUM(C25:F25)</f>
        <v>1276.9609999999996</v>
      </c>
      <c r="H25" s="239">
        <f t="shared" si="0"/>
        <v>4734.5454545454531</v>
      </c>
      <c r="I25" s="239">
        <f t="shared" si="1"/>
        <v>5107.8439999999982</v>
      </c>
      <c r="J25" s="136">
        <f t="shared" si="4"/>
        <v>5618.6283999999987</v>
      </c>
      <c r="K25" s="137">
        <f>'SEQ Apr 2022'!BB19</f>
        <v>0</v>
      </c>
      <c r="L25" s="137">
        <f>'SEQ Apr 2022'!BC19</f>
        <v>15</v>
      </c>
      <c r="M25" s="137">
        <f>'SEQ Apr 2022'!BD19</f>
        <v>0</v>
      </c>
      <c r="N25" s="137">
        <f>'SEQ Apr 2022'!BE19</f>
        <v>0</v>
      </c>
      <c r="O25" s="144" t="str">
        <f t="shared" si="5"/>
        <v>Guaranteed off usage</v>
      </c>
      <c r="P25" s="226" t="str">
        <f t="shared" si="2"/>
        <v>Exclusive</v>
      </c>
      <c r="Q25" s="240">
        <f t="shared" si="6"/>
        <v>4397.6621818181802</v>
      </c>
      <c r="R25" s="240">
        <f t="shared" si="7"/>
        <v>4397.6621818181802</v>
      </c>
      <c r="S25" s="136">
        <f t="shared" si="11"/>
        <v>4837.4283999999989</v>
      </c>
      <c r="T25" s="136">
        <f t="shared" si="11"/>
        <v>4837.4283999999989</v>
      </c>
      <c r="U25" s="160">
        <f>'SEQ Apr 2022'!BL19</f>
        <v>0</v>
      </c>
      <c r="V25" s="161">
        <f>'SEQ Apr 2022'!BM19</f>
        <v>0</v>
      </c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</row>
    <row r="26" spans="1:41" ht="14" x14ac:dyDescent="0.15">
      <c r="A26" s="131" t="str">
        <f>'SEQ Apr 2022'!K20</f>
        <v>Discover Energy</v>
      </c>
      <c r="B26" s="132" t="str">
        <f>'SEQ Apr 2022'!L20</f>
        <v>Smart Saver</v>
      </c>
      <c r="C26" s="133">
        <f>IF('SEQ Apr 2022'!BP20=0,91*'SEQ Apr 2022'!M20/100,(91*'SEQ Apr 2022'!M20/100)+'SEQ Apr 2022'!BP20/4)</f>
        <v>93.63072727272727</v>
      </c>
      <c r="D26" s="134">
        <f>IF('SEQ Apr 2022'!O20="",$C$5*'SEQ Apr 2022'!N20/100,IF($C$5&gt;='SEQ Apr 2022'!P20,('SEQ Apr 2022'!P20*'SEQ Apr 2022'!N20/100),($C$5*'SEQ Apr 2022'!N20/100)))</f>
        <v>1153.6363636363635</v>
      </c>
      <c r="E26" s="134">
        <f>IF(AND('SEQ Apr 2022'!P20&gt;0,'SEQ Apr 2022'!R20&gt;0),IF($C$5&lt;'SEQ Apr 2022'!P20,0,IF($C$5&lt;=('SEQ Apr 2022'!R20+'SEQ Apr 2022'!P20),(($C$5-'SEQ Apr 2022'!P20)*'SEQ Apr 2022'!Q20/100),(('SEQ Apr 2022'!R20)*'SEQ Apr 2022'!Q20/100))),0)</f>
        <v>0</v>
      </c>
      <c r="F26" s="134">
        <f>IF(AND('SEQ Apr 2022'!R20&gt;0,'SEQ Apr 2022'!T20&gt;0),IF(($C$5&lt;'SEQ Apr 2022'!T20),(0),($C$5-'SEQ Apr 2022'!T20)*'SEQ Apr 2022'!U20/100),IF(AND('SEQ Apr 2022'!R20&gt;0,'SEQ Apr 2022'!T20=""),IF(($C$5&lt;'SEQ Apr 2022'!R20+'SEQ Apr 2022'!P20),(0),(($C$5-('SEQ Apr 2022'!R20+'SEQ Apr 2022'!P20))*'SEQ Apr 2022'!S20/100)),IF(AND('SEQ Apr 2022'!P20&gt;0,'SEQ Apr 2022'!R20=""&gt;0),IF(($C$5&lt;'SEQ Apr 2022'!P20),(0),($C$5-'SEQ Apr 2022'!P20)*'SEQ Apr 2022'!Q20/100),0)))</f>
        <v>0</v>
      </c>
      <c r="G26" s="232">
        <f t="shared" si="12"/>
        <v>1247.2670909090907</v>
      </c>
      <c r="H26" s="239">
        <f t="shared" si="0"/>
        <v>4614.545454545454</v>
      </c>
      <c r="I26" s="239">
        <f t="shared" si="1"/>
        <v>4989.0683636363628</v>
      </c>
      <c r="J26" s="136">
        <f t="shared" si="4"/>
        <v>5487.9751999999999</v>
      </c>
      <c r="K26" s="137">
        <f>'SEQ Apr 2022'!BB20</f>
        <v>0</v>
      </c>
      <c r="L26" s="137">
        <f>'SEQ Apr 2022'!BC20</f>
        <v>18</v>
      </c>
      <c r="M26" s="137">
        <f>'SEQ Apr 2022'!BD20</f>
        <v>0</v>
      </c>
      <c r="N26" s="137">
        <f>'SEQ Apr 2022'!BE20</f>
        <v>0</v>
      </c>
      <c r="O26" s="144" t="str">
        <f t="shared" si="5"/>
        <v>Guaranteed off usage</v>
      </c>
      <c r="P26" s="226" t="str">
        <f t="shared" si="2"/>
        <v>Exclusive</v>
      </c>
      <c r="Q26" s="240">
        <f t="shared" si="6"/>
        <v>4158.4501818181816</v>
      </c>
      <c r="R26" s="240">
        <f t="shared" si="7"/>
        <v>4158.4501818181816</v>
      </c>
      <c r="S26" s="136">
        <f t="shared" si="11"/>
        <v>4574.2952000000005</v>
      </c>
      <c r="T26" s="136">
        <f t="shared" si="11"/>
        <v>4574.2952000000005</v>
      </c>
      <c r="U26" s="160">
        <f>'SEQ Apr 2022'!BL20</f>
        <v>0</v>
      </c>
      <c r="V26" s="161">
        <f>'SEQ Apr 2022'!BM20</f>
        <v>0</v>
      </c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</row>
    <row r="27" spans="1:41" ht="14" x14ac:dyDescent="0.15">
      <c r="A27" s="131" t="str">
        <f>'SEQ Apr 2022'!K21</f>
        <v>GlowPower</v>
      </c>
      <c r="B27" s="132" t="str">
        <f>'SEQ Apr 2022'!L21</f>
        <v>Saver</v>
      </c>
      <c r="C27" s="133">
        <f>IF('SEQ Apr 2022'!BP21=0,91*'SEQ Apr 2022'!M21/100,(91*'SEQ Apr 2022'!M21/100)+'SEQ Apr 2022'!BP21/4)</f>
        <v>114.65999999999998</v>
      </c>
      <c r="D27" s="134">
        <f>IF('SEQ Apr 2022'!O21="",$C$5*'SEQ Apr 2022'!N21/100,IF($C$5&gt;='SEQ Apr 2022'!P21,('SEQ Apr 2022'!P21*'SEQ Apr 2022'!N21/100),($C$5*'SEQ Apr 2022'!N21/100)))</f>
        <v>994.54545454545439</v>
      </c>
      <c r="E27" s="134">
        <f>IF(AND('SEQ Apr 2022'!P21&gt;0,'SEQ Apr 2022'!R21&gt;0),IF($C$5&lt;'SEQ Apr 2022'!P21,0,IF($C$5&lt;=('SEQ Apr 2022'!R21+'SEQ Apr 2022'!P21),(($C$5-'SEQ Apr 2022'!P21)*'SEQ Apr 2022'!Q21/100),(('SEQ Apr 2022'!R21)*'SEQ Apr 2022'!Q21/100))),0)</f>
        <v>0</v>
      </c>
      <c r="F27" s="134">
        <f>IF(AND('SEQ Apr 2022'!R21&gt;0,'SEQ Apr 2022'!T21&gt;0),IF(($C$5&lt;'SEQ Apr 2022'!T21),(0),($C$5-'SEQ Apr 2022'!T21)*'SEQ Apr 2022'!U21/100),IF(AND('SEQ Apr 2022'!R21&gt;0,'SEQ Apr 2022'!T21=""),IF(($C$5&lt;'SEQ Apr 2022'!R21+'SEQ Apr 2022'!P21),(0),(($C$5-('SEQ Apr 2022'!R21+'SEQ Apr 2022'!P21))*'SEQ Apr 2022'!S21/100)),IF(AND('SEQ Apr 2022'!P21&gt;0,'SEQ Apr 2022'!R21=""&gt;0),IF(($C$5&lt;'SEQ Apr 2022'!P21),(0),($C$5-'SEQ Apr 2022'!P21)*'SEQ Apr 2022'!Q21/100),0)))</f>
        <v>0</v>
      </c>
      <c r="G27" s="232">
        <f t="shared" si="12"/>
        <v>1109.2054545454544</v>
      </c>
      <c r="H27" s="239">
        <f t="shared" si="0"/>
        <v>3978.1818181818176</v>
      </c>
      <c r="I27" s="239">
        <f t="shared" si="1"/>
        <v>4436.8218181818174</v>
      </c>
      <c r="J27" s="136">
        <f t="shared" si="4"/>
        <v>4880.5039999999999</v>
      </c>
      <c r="K27" s="137">
        <f>'SEQ Apr 2022'!BB21</f>
        <v>0</v>
      </c>
      <c r="L27" s="137">
        <f>'SEQ Apr 2022'!BC21</f>
        <v>0</v>
      </c>
      <c r="M27" s="137">
        <f>'SEQ Apr 2022'!BD21</f>
        <v>0</v>
      </c>
      <c r="N27" s="137">
        <f>'SEQ Apr 2022'!BE21</f>
        <v>0</v>
      </c>
      <c r="O27" s="144" t="str">
        <f t="shared" si="5"/>
        <v>No discount</v>
      </c>
      <c r="P27" s="226" t="str">
        <f t="shared" si="2"/>
        <v>Exclusive</v>
      </c>
      <c r="Q27" s="240">
        <f t="shared" si="6"/>
        <v>4436.8218181818174</v>
      </c>
      <c r="R27" s="240">
        <f t="shared" si="7"/>
        <v>4436.8218181818174</v>
      </c>
      <c r="S27" s="136">
        <f t="shared" si="11"/>
        <v>4880.5039999999999</v>
      </c>
      <c r="T27" s="136">
        <f t="shared" si="11"/>
        <v>4880.5039999999999</v>
      </c>
      <c r="U27" s="160">
        <f>'SEQ Apr 2022'!BL21</f>
        <v>0</v>
      </c>
      <c r="V27" s="161">
        <f>'SEQ Apr 2022'!BM21</f>
        <v>0</v>
      </c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</row>
    <row r="28" spans="1:41" ht="14" x14ac:dyDescent="0.15">
      <c r="A28" s="131" t="str">
        <f>'SEQ Apr 2022'!K22</f>
        <v>Radian Energy</v>
      </c>
      <c r="B28" s="132" t="str">
        <f>'SEQ Apr 2022'!L22</f>
        <v>The Simple Switch</v>
      </c>
      <c r="C28" s="133">
        <f>IF('SEQ Apr 2022'!BP22=0,91*'SEQ Apr 2022'!M22/100,(91*'SEQ Apr 2022'!M22/100)+'SEQ Apr 2022'!BP22/4)</f>
        <v>86.86363636363636</v>
      </c>
      <c r="D28" s="134">
        <f>IF('SEQ Apr 2022'!O22="",$C$5*'SEQ Apr 2022'!N22/100,IF($C$5&gt;='SEQ Apr 2022'!P22,('SEQ Apr 2022'!P22*'SEQ Apr 2022'!N22/100),($C$5*'SEQ Apr 2022'!N22/100)))</f>
        <v>1004.9999999999999</v>
      </c>
      <c r="E28" s="134">
        <f>IF(AND('SEQ Apr 2022'!P22&gt;0,'SEQ Apr 2022'!R22&gt;0),IF($C$5&lt;'SEQ Apr 2022'!P22,0,IF($C$5&lt;=('SEQ Apr 2022'!R22+'SEQ Apr 2022'!P22),(($C$5-'SEQ Apr 2022'!P22)*'SEQ Apr 2022'!Q22/100),(('SEQ Apr 2022'!R22)*'SEQ Apr 2022'!Q22/100))),0)</f>
        <v>0</v>
      </c>
      <c r="F28" s="134">
        <f>IF(AND('SEQ Apr 2022'!R22&gt;0,'SEQ Apr 2022'!T22&gt;0),IF(($C$5&lt;'SEQ Apr 2022'!T22),(0),($C$5-'SEQ Apr 2022'!T22)*'SEQ Apr 2022'!U22/100),IF(AND('SEQ Apr 2022'!R22&gt;0,'SEQ Apr 2022'!T22=""),IF(($C$5&lt;'SEQ Apr 2022'!R22+'SEQ Apr 2022'!P22),(0),(($C$5-('SEQ Apr 2022'!R22+'SEQ Apr 2022'!P22))*'SEQ Apr 2022'!S22/100)),IF(AND('SEQ Apr 2022'!P22&gt;0,'SEQ Apr 2022'!R22=""&gt;0),IF(($C$5&lt;'SEQ Apr 2022'!P22),(0),($C$5-'SEQ Apr 2022'!P22)*'SEQ Apr 2022'!Q22/100),0)))</f>
        <v>0</v>
      </c>
      <c r="G28" s="232">
        <f t="shared" si="12"/>
        <v>1091.8636363636363</v>
      </c>
      <c r="H28" s="239">
        <f t="shared" si="0"/>
        <v>4019.9999999999995</v>
      </c>
      <c r="I28" s="239">
        <f t="shared" si="1"/>
        <v>4367.454545454545</v>
      </c>
      <c r="J28" s="136">
        <f t="shared" si="4"/>
        <v>4804.2</v>
      </c>
      <c r="K28" s="137">
        <f>'SEQ Apr 2022'!BB22</f>
        <v>0</v>
      </c>
      <c r="L28" s="137">
        <f>'SEQ Apr 2022'!BC22</f>
        <v>0</v>
      </c>
      <c r="M28" s="137">
        <f>'SEQ Apr 2022'!BD22</f>
        <v>0</v>
      </c>
      <c r="N28" s="137">
        <f>'SEQ Apr 2022'!BE22</f>
        <v>0</v>
      </c>
      <c r="O28" s="144" t="str">
        <f t="shared" si="5"/>
        <v>No discount</v>
      </c>
      <c r="P28" s="226" t="str">
        <f t="shared" si="2"/>
        <v>Exclusive</v>
      </c>
      <c r="Q28" s="240">
        <f t="shared" si="6"/>
        <v>4367.454545454545</v>
      </c>
      <c r="R28" s="240">
        <f t="shared" si="7"/>
        <v>4367.454545454545</v>
      </c>
      <c r="S28" s="136">
        <f t="shared" si="11"/>
        <v>4804.2</v>
      </c>
      <c r="T28" s="136">
        <f t="shared" si="11"/>
        <v>4804.2</v>
      </c>
      <c r="U28" s="160">
        <f>'SEQ Apr 2022'!BL22</f>
        <v>0</v>
      </c>
      <c r="V28" s="161">
        <f>'SEQ Apr 2022'!BM22</f>
        <v>0</v>
      </c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</row>
    <row r="29" spans="1:41" ht="14" x14ac:dyDescent="0.15">
      <c r="A29" s="131" t="str">
        <f>'SEQ Apr 2022'!K23</f>
        <v>ReAmped Energy</v>
      </c>
      <c r="B29" s="132" t="str">
        <f>'SEQ Apr 2022'!L23</f>
        <v>Business</v>
      </c>
      <c r="C29" s="133">
        <f>IF('SEQ Apr 2022'!BP23=0,91*'SEQ Apr 2022'!M23/100,(91*'SEQ Apr 2022'!M23/100)+'SEQ Apr 2022'!BP23/4)</f>
        <v>76.878454545454545</v>
      </c>
      <c r="D29" s="134">
        <f>IF('SEQ Apr 2022'!O23="",$C$5*'SEQ Apr 2022'!N23/100,IF($C$5&gt;='SEQ Apr 2022'!P23,('SEQ Apr 2022'!P23*'SEQ Apr 2022'!N23/100),($C$5*'SEQ Apr 2022'!N23/100)))</f>
        <v>984.09090909090901</v>
      </c>
      <c r="E29" s="134">
        <f>IF(AND('SEQ Apr 2022'!P23&gt;0,'SEQ Apr 2022'!R23&gt;0),IF($C$5&lt;'SEQ Apr 2022'!P23,0,IF($C$5&lt;=('SEQ Apr 2022'!R23+'SEQ Apr 2022'!P23),(($C$5-'SEQ Apr 2022'!P23)*'SEQ Apr 2022'!Q23/100),(('SEQ Apr 2022'!R23)*'SEQ Apr 2022'!Q23/100))),0)</f>
        <v>0</v>
      </c>
      <c r="F29" s="134">
        <f>IF(AND('SEQ Apr 2022'!R23&gt;0,'SEQ Apr 2022'!T23&gt;0),IF(($C$5&lt;'SEQ Apr 2022'!T23),(0),($C$5-'SEQ Apr 2022'!T23)*'SEQ Apr 2022'!U23/100),IF(AND('SEQ Apr 2022'!R23&gt;0,'SEQ Apr 2022'!T23=""),IF(($C$5&lt;'SEQ Apr 2022'!R23+'SEQ Apr 2022'!P23),(0),(($C$5-('SEQ Apr 2022'!R23+'SEQ Apr 2022'!P23))*'SEQ Apr 2022'!S23/100)),IF(AND('SEQ Apr 2022'!P23&gt;0,'SEQ Apr 2022'!R23=""&gt;0),IF(($C$5&lt;'SEQ Apr 2022'!P23),(0),($C$5-'SEQ Apr 2022'!P23)*'SEQ Apr 2022'!Q23/100),0)))</f>
        <v>0</v>
      </c>
      <c r="G29" s="232">
        <f t="shared" ref="G29" si="13">SUM(C29:F29)</f>
        <v>1060.9693636363636</v>
      </c>
      <c r="H29" s="239">
        <f t="shared" si="0"/>
        <v>3936.363636363636</v>
      </c>
      <c r="I29" s="239">
        <f t="shared" si="1"/>
        <v>4243.8774545454544</v>
      </c>
      <c r="J29" s="136">
        <f t="shared" si="4"/>
        <v>4668.2651999999998</v>
      </c>
      <c r="K29" s="137">
        <f>'SEQ Apr 2022'!BB23</f>
        <v>0</v>
      </c>
      <c r="L29" s="137">
        <f>'SEQ Apr 2022'!BC23</f>
        <v>0</v>
      </c>
      <c r="M29" s="137">
        <f>'SEQ Apr 2022'!BD23</f>
        <v>0</v>
      </c>
      <c r="N29" s="137">
        <f>'SEQ Apr 2022'!BE23</f>
        <v>0</v>
      </c>
      <c r="O29" s="144" t="str">
        <f t="shared" si="5"/>
        <v>No discount</v>
      </c>
      <c r="P29" s="226" t="str">
        <f t="shared" si="2"/>
        <v>Exclusive</v>
      </c>
      <c r="Q29" s="240">
        <f t="shared" si="6"/>
        <v>4243.8774545454544</v>
      </c>
      <c r="R29" s="240">
        <f t="shared" si="7"/>
        <v>4243.8774545454544</v>
      </c>
      <c r="S29" s="136">
        <f t="shared" si="11"/>
        <v>4668.2651999999998</v>
      </c>
      <c r="T29" s="136">
        <f t="shared" si="11"/>
        <v>4668.2651999999998</v>
      </c>
      <c r="U29" s="160">
        <f>'SEQ Apr 2022'!BL23</f>
        <v>0</v>
      </c>
      <c r="V29" s="161">
        <f>'SEQ Apr 2022'!BM23</f>
        <v>0</v>
      </c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</row>
    <row r="30" spans="1:41" ht="14" x14ac:dyDescent="0.15">
      <c r="A30" s="131" t="str">
        <f>'SEQ Apr 2022'!K24</f>
        <v>Sumo Power</v>
      </c>
      <c r="B30" s="132" t="str">
        <f>'SEQ Apr 2022'!L24</f>
        <v>Freedom Business</v>
      </c>
      <c r="C30" s="133">
        <f>IF('SEQ Apr 2022'!BP24=0,91*'SEQ Apr 2022'!M24/100,(91*'SEQ Apr 2022'!M24/100)+'SEQ Apr 2022'!BP24/4)</f>
        <v>100.09999999999998</v>
      </c>
      <c r="D30" s="134">
        <f>IF('SEQ Apr 2022'!O24="",$C$5*'SEQ Apr 2022'!N24/100,IF($C$5&gt;='SEQ Apr 2022'!P24,('SEQ Apr 2022'!P24*'SEQ Apr 2022'!N24/100),($C$5*'SEQ Apr 2022'!N24/100)))</f>
        <v>960</v>
      </c>
      <c r="E30" s="134">
        <f>IF(AND('SEQ Apr 2022'!P24&gt;0,'SEQ Apr 2022'!R24&gt;0),IF($C$5&lt;'SEQ Apr 2022'!P24,0,IF($C$5&lt;=('SEQ Apr 2022'!R24+'SEQ Apr 2022'!P24),(($C$5-'SEQ Apr 2022'!P24)*'SEQ Apr 2022'!Q24/100),(('SEQ Apr 2022'!R24)*'SEQ Apr 2022'!Q24/100))),0)</f>
        <v>0</v>
      </c>
      <c r="F30" s="134">
        <f>IF(AND('SEQ Apr 2022'!R24&gt;0,'SEQ Apr 2022'!T24&gt;0),IF(($C$5&lt;'SEQ Apr 2022'!T24),(0),($C$5-'SEQ Apr 2022'!T24)*'SEQ Apr 2022'!U24/100),IF(AND('SEQ Apr 2022'!R24&gt;0,'SEQ Apr 2022'!T24=""),IF(($C$5&lt;'SEQ Apr 2022'!R24+'SEQ Apr 2022'!P24),(0),(($C$5-('SEQ Apr 2022'!R24+'SEQ Apr 2022'!P24))*'SEQ Apr 2022'!S24/100)),IF(AND('SEQ Apr 2022'!P24&gt;0,'SEQ Apr 2022'!R24=""&gt;0),IF(($C$5&lt;'SEQ Apr 2022'!P24),(0),($C$5-'SEQ Apr 2022'!P24)*'SEQ Apr 2022'!Q24/100),0)))</f>
        <v>0</v>
      </c>
      <c r="G30" s="232">
        <f t="shared" ref="G30:G32" si="14">SUM(C30:F30)</f>
        <v>1060.0999999999999</v>
      </c>
      <c r="H30" s="239">
        <f t="shared" si="0"/>
        <v>3839.9999999999995</v>
      </c>
      <c r="I30" s="239">
        <f t="shared" si="1"/>
        <v>4240.3999999999996</v>
      </c>
      <c r="J30" s="136">
        <f t="shared" si="4"/>
        <v>4664.4399999999996</v>
      </c>
      <c r="K30" s="137">
        <f>'SEQ Apr 2022'!BB24</f>
        <v>0</v>
      </c>
      <c r="L30" s="137">
        <f>'SEQ Apr 2022'!BC24</f>
        <v>0</v>
      </c>
      <c r="M30" s="137">
        <f>'SEQ Apr 2022'!BD24</f>
        <v>0</v>
      </c>
      <c r="N30" s="137">
        <f>'SEQ Apr 2022'!BE24</f>
        <v>0</v>
      </c>
      <c r="O30" s="144" t="str">
        <f t="shared" si="5"/>
        <v>No discount</v>
      </c>
      <c r="P30" s="226" t="str">
        <f t="shared" si="2"/>
        <v>Exclusive</v>
      </c>
      <c r="Q30" s="240">
        <f t="shared" si="6"/>
        <v>4240.3999999999996</v>
      </c>
      <c r="R30" s="240">
        <f t="shared" si="7"/>
        <v>4240.3999999999996</v>
      </c>
      <c r="S30" s="136">
        <f t="shared" si="11"/>
        <v>4664.4399999999996</v>
      </c>
      <c r="T30" s="136">
        <f t="shared" si="11"/>
        <v>4664.4399999999996</v>
      </c>
      <c r="U30" s="160">
        <f>'SEQ Apr 2022'!BL24</f>
        <v>0</v>
      </c>
      <c r="V30" s="161">
        <f>'SEQ Apr 2022'!BM24</f>
        <v>0</v>
      </c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</row>
    <row r="31" spans="1:41" ht="14" x14ac:dyDescent="0.15">
      <c r="A31" s="131" t="str">
        <f>'SEQ Apr 2022'!K25</f>
        <v>Enova Energy</v>
      </c>
      <c r="B31" s="132" t="str">
        <f>'SEQ Apr 2022'!L25</f>
        <v>Business Economy Plus</v>
      </c>
      <c r="C31" s="133">
        <f>IF('SEQ Apr 2022'!BP25=0,91*'SEQ Apr 2022'!M25/100,(91*'SEQ Apr 2022'!M25/100)+'SEQ Apr 2022'!BP25/4)</f>
        <v>123.26363636363634</v>
      </c>
      <c r="D31" s="134">
        <f>IF('SEQ Apr 2022'!O25="",$C$5*'SEQ Apr 2022'!N25/100,IF($C$5&gt;='SEQ Apr 2022'!P25,('SEQ Apr 2022'!P25*'SEQ Apr 2022'!N25/100),($C$5*'SEQ Apr 2022'!N25/100)))</f>
        <v>1127.2727272727273</v>
      </c>
      <c r="E31" s="134">
        <f>IF(AND('SEQ Apr 2022'!P25&gt;0,'SEQ Apr 2022'!R25&gt;0),IF($C$5&lt;'SEQ Apr 2022'!P25,0,IF($C$5&lt;=('SEQ Apr 2022'!R25+'SEQ Apr 2022'!P25),(($C$5-'SEQ Apr 2022'!P25)*'SEQ Apr 2022'!Q25/100),(('SEQ Apr 2022'!R25)*'SEQ Apr 2022'!Q25/100))),0)</f>
        <v>0</v>
      </c>
      <c r="F31" s="134">
        <f>IF(AND('SEQ Apr 2022'!R25&gt;0,'SEQ Apr 2022'!T25&gt;0),IF(($C$5&lt;'SEQ Apr 2022'!T25),(0),($C$5-'SEQ Apr 2022'!T25)*'SEQ Apr 2022'!U25/100),IF(AND('SEQ Apr 2022'!R25&gt;0,'SEQ Apr 2022'!T25=""),IF(($C$5&lt;'SEQ Apr 2022'!R25+'SEQ Apr 2022'!P25),(0),(($C$5-('SEQ Apr 2022'!R25+'SEQ Apr 2022'!P25))*'SEQ Apr 2022'!S25/100)),IF(AND('SEQ Apr 2022'!P25&gt;0,'SEQ Apr 2022'!R25=""&gt;0),IF(($C$5&lt;'SEQ Apr 2022'!P25),(0),($C$5-'SEQ Apr 2022'!P25)*'SEQ Apr 2022'!Q25/100),0)))</f>
        <v>0</v>
      </c>
      <c r="G31" s="232">
        <f t="shared" si="14"/>
        <v>1250.5363636363636</v>
      </c>
      <c r="H31" s="239">
        <f t="shared" si="0"/>
        <v>4509.090909090909</v>
      </c>
      <c r="I31" s="239">
        <f t="shared" si="1"/>
        <v>5002.1454545454544</v>
      </c>
      <c r="J31" s="136">
        <f t="shared" si="4"/>
        <v>5502.3600000000006</v>
      </c>
      <c r="K31" s="137">
        <f>'SEQ Apr 2022'!BB25</f>
        <v>0</v>
      </c>
      <c r="L31" s="137">
        <f>'SEQ Apr 2022'!BC25</f>
        <v>0</v>
      </c>
      <c r="M31" s="137">
        <f>'SEQ Apr 2022'!BD25</f>
        <v>0</v>
      </c>
      <c r="N31" s="137">
        <f>'SEQ Apr 2022'!BE25</f>
        <v>3</v>
      </c>
      <c r="O31" s="144" t="str">
        <f t="shared" si="5"/>
        <v>Pay-on-time off usage</v>
      </c>
      <c r="P31" s="226" t="str">
        <f t="shared" si="2"/>
        <v>Exclusive</v>
      </c>
      <c r="Q31" s="240">
        <f t="shared" si="6"/>
        <v>5002.1454545454544</v>
      </c>
      <c r="R31" s="240">
        <f t="shared" si="7"/>
        <v>4866.8727272727274</v>
      </c>
      <c r="S31" s="136">
        <f t="shared" si="11"/>
        <v>5502.3600000000006</v>
      </c>
      <c r="T31" s="136">
        <f t="shared" si="11"/>
        <v>5353.56</v>
      </c>
      <c r="U31" s="160">
        <f>'SEQ Apr 2022'!BL25</f>
        <v>0</v>
      </c>
      <c r="V31" s="161">
        <f>'SEQ Apr 2022'!BM25</f>
        <v>0</v>
      </c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</row>
    <row r="32" spans="1:41" ht="14" x14ac:dyDescent="0.15">
      <c r="A32" s="131" t="str">
        <f>'SEQ Apr 2022'!K26</f>
        <v>Momentum Energy</v>
      </c>
      <c r="B32" s="132" t="str">
        <f>'SEQ Apr 2022'!L26</f>
        <v>SmilePower Flexi</v>
      </c>
      <c r="C32" s="133">
        <f>IF('SEQ Apr 2022'!BP26=0,91*'SEQ Apr 2022'!M26/100,(91*'SEQ Apr 2022'!M26/100)+'SEQ Apr 2022'!BP26/4)</f>
        <v>99.405090909090887</v>
      </c>
      <c r="D32" s="134">
        <f>IF('SEQ Apr 2022'!O26="",$C$5*'SEQ Apr 2022'!N26/100,IF($C$5&gt;='SEQ Apr 2022'!P26,('SEQ Apr 2022'!P26*'SEQ Apr 2022'!N26/100),($C$5*'SEQ Apr 2022'!N26/100)))</f>
        <v>978.63636363636351</v>
      </c>
      <c r="E32" s="134">
        <f>IF(AND('SEQ Apr 2022'!P26&gt;0,'SEQ Apr 2022'!R26&gt;0),IF($C$5&lt;'SEQ Apr 2022'!P26,0,IF($C$5&lt;=('SEQ Apr 2022'!R26+'SEQ Apr 2022'!P26),(($C$5-'SEQ Apr 2022'!P26)*'SEQ Apr 2022'!Q26/100),(('SEQ Apr 2022'!R26)*'SEQ Apr 2022'!Q26/100))),0)</f>
        <v>0</v>
      </c>
      <c r="F32" s="134">
        <f>IF(AND('SEQ Apr 2022'!R26&gt;0,'SEQ Apr 2022'!T26&gt;0),IF(($C$5&lt;'SEQ Apr 2022'!T26),(0),($C$5-'SEQ Apr 2022'!T26)*'SEQ Apr 2022'!U26/100),IF(AND('SEQ Apr 2022'!R26&gt;0,'SEQ Apr 2022'!T26=""),IF(($C$5&lt;'SEQ Apr 2022'!R26+'SEQ Apr 2022'!P26),(0),(($C$5-('SEQ Apr 2022'!R26+'SEQ Apr 2022'!P26))*'SEQ Apr 2022'!S26/100)),IF(AND('SEQ Apr 2022'!P26&gt;0,'SEQ Apr 2022'!R26=""&gt;0),IF(($C$5&lt;'SEQ Apr 2022'!P26),(0),($C$5-'SEQ Apr 2022'!P26)*'SEQ Apr 2022'!Q26/100),0)))</f>
        <v>0</v>
      </c>
      <c r="G32" s="232">
        <f t="shared" si="14"/>
        <v>1078.0414545454544</v>
      </c>
      <c r="H32" s="239">
        <f t="shared" si="0"/>
        <v>3914.545454545454</v>
      </c>
      <c r="I32" s="239">
        <f t="shared" si="1"/>
        <v>4312.1658181818175</v>
      </c>
      <c r="J32" s="136">
        <f t="shared" si="4"/>
        <v>4743.3823999999995</v>
      </c>
      <c r="K32" s="137">
        <f>'SEQ Apr 2022'!BB26</f>
        <v>0</v>
      </c>
      <c r="L32" s="137">
        <f>'SEQ Apr 2022'!BC26</f>
        <v>0</v>
      </c>
      <c r="M32" s="137">
        <f>'SEQ Apr 2022'!BD26</f>
        <v>0</v>
      </c>
      <c r="N32" s="137">
        <f>'SEQ Apr 2022'!BE26</f>
        <v>0</v>
      </c>
      <c r="O32" s="144" t="str">
        <f t="shared" si="5"/>
        <v>No discount</v>
      </c>
      <c r="P32" s="226" t="str">
        <f t="shared" si="2"/>
        <v>Exclusive</v>
      </c>
      <c r="Q32" s="240">
        <f t="shared" si="6"/>
        <v>4312.1658181818175</v>
      </c>
      <c r="R32" s="240">
        <f t="shared" si="7"/>
        <v>4312.1658181818175</v>
      </c>
      <c r="S32" s="136">
        <f t="shared" si="11"/>
        <v>4743.3823999999995</v>
      </c>
      <c r="T32" s="136">
        <f t="shared" si="11"/>
        <v>4743.3823999999995</v>
      </c>
      <c r="U32" s="160">
        <f>'SEQ Apr 2022'!BL26</f>
        <v>0</v>
      </c>
      <c r="V32" s="161">
        <f>'SEQ Apr 2022'!BM26</f>
        <v>0</v>
      </c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</row>
    <row r="33" spans="1:41" ht="14" x14ac:dyDescent="0.15">
      <c r="A33" s="131" t="str">
        <f>'SEQ Apr 2022'!K27</f>
        <v>Electricity in a Box</v>
      </c>
      <c r="B33" s="132" t="str">
        <f>'SEQ Apr 2022'!L27</f>
        <v>Biz</v>
      </c>
      <c r="C33" s="133">
        <f>IF('SEQ Apr 2022'!BP27=0,91*'SEQ Apr 2022'!M27/100,(91*'SEQ Apr 2022'!M27/100)+'SEQ Apr 2022'!BP27/4)</f>
        <v>89.883181818181825</v>
      </c>
      <c r="D33" s="134">
        <f>IF('SEQ Apr 2022'!O27="",$C$5*'SEQ Apr 2022'!N27/100,IF($C$5&gt;='SEQ Apr 2022'!P27,('SEQ Apr 2022'!P27*'SEQ Apr 2022'!N27/100),($C$5*'SEQ Apr 2022'!N27/100)))</f>
        <v>995.90909090909088</v>
      </c>
      <c r="E33" s="134">
        <f>IF(AND('SEQ Apr 2022'!P27&gt;0,'SEQ Apr 2022'!R27&gt;0),IF($C$5&lt;'SEQ Apr 2022'!P27,0,IF($C$5&lt;=('SEQ Apr 2022'!R27+'SEQ Apr 2022'!P27),(($C$5-'SEQ Apr 2022'!P27)*'SEQ Apr 2022'!Q27/100),(('SEQ Apr 2022'!R27)*'SEQ Apr 2022'!Q27/100))),0)</f>
        <v>0</v>
      </c>
      <c r="F33" s="134">
        <f>IF(AND('SEQ Apr 2022'!R27&gt;0,'SEQ Apr 2022'!T27&gt;0),IF(($C$5&lt;'SEQ Apr 2022'!T27),(0),($C$5-'SEQ Apr 2022'!T27)*'SEQ Apr 2022'!U27/100),IF(AND('SEQ Apr 2022'!R27&gt;0,'SEQ Apr 2022'!T27=""),IF(($C$5&lt;'SEQ Apr 2022'!R27+'SEQ Apr 2022'!P27),(0),(($C$5-('SEQ Apr 2022'!R27+'SEQ Apr 2022'!P27))*'SEQ Apr 2022'!S27/100)),IF(AND('SEQ Apr 2022'!P27&gt;0,'SEQ Apr 2022'!R27=""&gt;0),IF(($C$5&lt;'SEQ Apr 2022'!P27),(0),($C$5-'SEQ Apr 2022'!P27)*'SEQ Apr 2022'!Q27/100),0)))</f>
        <v>0</v>
      </c>
      <c r="G33" s="232">
        <f t="shared" ref="G33:G34" si="15">SUM(C33:F33)</f>
        <v>1085.7922727272728</v>
      </c>
      <c r="H33" s="239">
        <f t="shared" si="0"/>
        <v>3983.636363636364</v>
      </c>
      <c r="I33" s="239">
        <f t="shared" si="1"/>
        <v>4343.1690909090912</v>
      </c>
      <c r="J33" s="136">
        <f t="shared" si="4"/>
        <v>4777.4860000000008</v>
      </c>
      <c r="K33" s="137">
        <f>'SEQ Apr 2022'!BB27</f>
        <v>0</v>
      </c>
      <c r="L33" s="137">
        <f>'SEQ Apr 2022'!BC27</f>
        <v>0</v>
      </c>
      <c r="M33" s="137">
        <f>'SEQ Apr 2022'!BD27</f>
        <v>0</v>
      </c>
      <c r="N33" s="137">
        <f>'SEQ Apr 2022'!BE27</f>
        <v>0</v>
      </c>
      <c r="O33" s="144" t="str">
        <f t="shared" ref="O33:O34" si="16">IF(SUM(K33:N33)=0,"No discount",IF(K33&gt;0,"Guaranteed off bill",IF(L33&gt;0,"Guaranteed off usage",IF(M33&gt;0,"Pay-on-time off bill","Pay-on-time off usage"))))</f>
        <v>No discount</v>
      </c>
      <c r="P33" s="226" t="str">
        <f t="shared" si="2"/>
        <v>Exclusive</v>
      </c>
      <c r="Q33" s="240">
        <f t="shared" si="6"/>
        <v>4343.1690909090912</v>
      </c>
      <c r="R33" s="240">
        <f t="shared" si="7"/>
        <v>4343.1690909090912</v>
      </c>
      <c r="S33" s="136">
        <f t="shared" si="11"/>
        <v>4777.4860000000008</v>
      </c>
      <c r="T33" s="136">
        <f t="shared" si="11"/>
        <v>4777.4860000000008</v>
      </c>
      <c r="U33" s="160">
        <f>'SEQ Apr 2022'!BL27</f>
        <v>0</v>
      </c>
      <c r="V33" s="161">
        <f>'SEQ Apr 2022'!BM27</f>
        <v>0</v>
      </c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</row>
    <row r="34" spans="1:41" ht="14" x14ac:dyDescent="0.15">
      <c r="A34" s="131" t="str">
        <f>'SEQ Apr 2022'!K28</f>
        <v>Tango Energy</v>
      </c>
      <c r="B34" s="132" t="str">
        <f>'SEQ Apr 2022'!L28</f>
        <v>Business Select</v>
      </c>
      <c r="C34" s="133">
        <f>IF('SEQ Apr 2022'!BP28=0,91*'SEQ Apr 2022'!M28/100,(91*'SEQ Apr 2022'!M28/100)+'SEQ Apr 2022'!BP28/4)</f>
        <v>101.92</v>
      </c>
      <c r="D34" s="134">
        <f>IF('SEQ Apr 2022'!O28="",$C$5*'SEQ Apr 2022'!N28/100,IF($C$5&gt;='SEQ Apr 2022'!P28,('SEQ Apr 2022'!P28*'SEQ Apr 2022'!N28/100),($C$5*'SEQ Apr 2022'!N28/100)))</f>
        <v>979.99999999999989</v>
      </c>
      <c r="E34" s="134">
        <f>IF(AND('SEQ Apr 2022'!P28&gt;0,'SEQ Apr 2022'!R28&gt;0),IF($C$5&lt;'SEQ Apr 2022'!P28,0,IF($C$5&lt;=('SEQ Apr 2022'!R28+'SEQ Apr 2022'!P28),(($C$5-'SEQ Apr 2022'!P28)*'SEQ Apr 2022'!Q28/100),(('SEQ Apr 2022'!R28)*'SEQ Apr 2022'!Q28/100))),0)</f>
        <v>0</v>
      </c>
      <c r="F34" s="134">
        <f>IF(AND('SEQ Apr 2022'!R28&gt;0,'SEQ Apr 2022'!T28&gt;0),IF(($C$5&lt;'SEQ Apr 2022'!T28),(0),($C$5-'SEQ Apr 2022'!T28)*'SEQ Apr 2022'!U28/100),IF(AND('SEQ Apr 2022'!R28&gt;0,'SEQ Apr 2022'!T28=""),IF(($C$5&lt;'SEQ Apr 2022'!R28+'SEQ Apr 2022'!P28),(0),(($C$5-('SEQ Apr 2022'!R28+'SEQ Apr 2022'!P28))*'SEQ Apr 2022'!S28/100)),IF(AND('SEQ Apr 2022'!P28&gt;0,'SEQ Apr 2022'!R28=""&gt;0),IF(($C$5&lt;'SEQ Apr 2022'!P28),(0),($C$5-'SEQ Apr 2022'!P28)*'SEQ Apr 2022'!Q28/100),0)))</f>
        <v>0</v>
      </c>
      <c r="G34" s="232">
        <f t="shared" si="15"/>
        <v>1081.9199999999998</v>
      </c>
      <c r="H34" s="239">
        <f t="shared" si="0"/>
        <v>3919.9999999999995</v>
      </c>
      <c r="I34" s="239">
        <f t="shared" si="1"/>
        <v>4327.6799999999994</v>
      </c>
      <c r="J34" s="136">
        <f t="shared" si="4"/>
        <v>4760.4479999999994</v>
      </c>
      <c r="K34" s="137">
        <f>'SEQ Apr 2022'!BB28</f>
        <v>0</v>
      </c>
      <c r="L34" s="137">
        <f>'SEQ Apr 2022'!BC28</f>
        <v>0</v>
      </c>
      <c r="M34" s="137">
        <f>'SEQ Apr 2022'!BD28</f>
        <v>0</v>
      </c>
      <c r="N34" s="137">
        <f>'SEQ Apr 2022'!BE28</f>
        <v>0</v>
      </c>
      <c r="O34" s="144" t="str">
        <f t="shared" si="16"/>
        <v>No discount</v>
      </c>
      <c r="P34" s="226" t="str">
        <f t="shared" si="2"/>
        <v>Exclusive</v>
      </c>
      <c r="Q34" s="240">
        <f t="shared" si="6"/>
        <v>4327.6799999999994</v>
      </c>
      <c r="R34" s="240">
        <f t="shared" si="7"/>
        <v>4327.6799999999994</v>
      </c>
      <c r="S34" s="136">
        <f t="shared" si="11"/>
        <v>4760.4479999999994</v>
      </c>
      <c r="T34" s="136">
        <f t="shared" si="11"/>
        <v>4760.4479999999994</v>
      </c>
      <c r="U34" s="160">
        <f>'SEQ Apr 2022'!BL28</f>
        <v>0</v>
      </c>
      <c r="V34" s="161">
        <f>'SEQ Apr 2022'!BM28</f>
        <v>0</v>
      </c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</row>
    <row r="35" spans="1:41" ht="15" thickBot="1" x14ac:dyDescent="0.2">
      <c r="A35" s="148" t="str">
        <f>'SEQ Apr 2022'!K29</f>
        <v>EziPower</v>
      </c>
      <c r="B35" s="149" t="str">
        <f>'SEQ Apr 2022'!L29</f>
        <v>Flexi Saver</v>
      </c>
      <c r="C35" s="166">
        <f>IF('SEQ Apr 2022'!BP29=0,91*'SEQ Apr 2022'!M29/100,(91*'SEQ Apr 2022'!M29/100)+'SEQ Apr 2022'!BP29/4)</f>
        <v>117.57199999999999</v>
      </c>
      <c r="D35" s="173">
        <f>IF('SEQ Apr 2022'!O29="",$C$5*'SEQ Apr 2022'!N29/100,IF($C$5&gt;='SEQ Apr 2022'!P29,('SEQ Apr 2022'!P29*'SEQ Apr 2022'!N29/100),($C$5*'SEQ Apr 2022'!N29/100)))</f>
        <v>1000.7272727272726</v>
      </c>
      <c r="E35" s="173">
        <f>IF(AND('SEQ Apr 2022'!P29&gt;0,'SEQ Apr 2022'!R29&gt;0),IF($C$5&lt;'SEQ Apr 2022'!P29,0,IF($C$5&lt;=('SEQ Apr 2022'!R29+'SEQ Apr 2022'!P29),(($C$5-'SEQ Apr 2022'!P29)*'SEQ Apr 2022'!Q29/100),(('SEQ Apr 2022'!R29)*'SEQ Apr 2022'!Q29/100))),0)</f>
        <v>0</v>
      </c>
      <c r="F35" s="173">
        <f>IF(AND('SEQ Apr 2022'!R29&gt;0,'SEQ Apr 2022'!T29&gt;0),IF(($C$5&lt;'SEQ Apr 2022'!T29),(0),($C$5-'SEQ Apr 2022'!T29)*'SEQ Apr 2022'!U29/100),IF(AND('SEQ Apr 2022'!R29&gt;0,'SEQ Apr 2022'!T29=""),IF(($C$5&lt;'SEQ Apr 2022'!R29+'SEQ Apr 2022'!P29),(0),(($C$5-('SEQ Apr 2022'!R29+'SEQ Apr 2022'!P29))*'SEQ Apr 2022'!S29/100)),IF(AND('SEQ Apr 2022'!P29&gt;0,'SEQ Apr 2022'!R29=""&gt;0),IF(($C$5&lt;'SEQ Apr 2022'!P29),(0),($C$5-'SEQ Apr 2022'!P29)*'SEQ Apr 2022'!Q29/100),0)))</f>
        <v>0</v>
      </c>
      <c r="G35" s="234">
        <f t="shared" ref="G35" si="17">SUM(C35:F35)</f>
        <v>1118.2992727272726</v>
      </c>
      <c r="H35" s="241">
        <f t="shared" ref="H35" si="18">(G35-C35)*4</f>
        <v>4002.9090909090905</v>
      </c>
      <c r="I35" s="241">
        <f t="shared" ref="I35" si="19">G35*4</f>
        <v>4473.1970909090905</v>
      </c>
      <c r="J35" s="168">
        <f t="shared" ref="J35" si="20">I35*1.1</f>
        <v>4920.5168000000003</v>
      </c>
      <c r="K35" s="153">
        <f>'SEQ Apr 2022'!BB29</f>
        <v>0</v>
      </c>
      <c r="L35" s="153">
        <f>'SEQ Apr 2022'!BC29</f>
        <v>0</v>
      </c>
      <c r="M35" s="153">
        <f>'SEQ Apr 2022'!BD29</f>
        <v>0</v>
      </c>
      <c r="N35" s="153">
        <f>'SEQ Apr 2022'!BE29</f>
        <v>0</v>
      </c>
      <c r="O35" s="154" t="str">
        <f t="shared" ref="O35" si="21">IF(SUM(K35:N35)=0,"No discount",IF(K35&gt;0,"Guaranteed off bill",IF(L35&gt;0,"Guaranteed off usage",IF(M35&gt;0,"Pay-on-time off bill","Pay-on-time off usage"))))</f>
        <v>No discount</v>
      </c>
      <c r="P35" s="227" t="str">
        <f t="shared" ref="P35" si="22">IF(OR(A35="Origin Energy",A35="Red Energy",A35="Powershop"),"Inclusive","Exclusive")</f>
        <v>Exclusive</v>
      </c>
      <c r="Q35" s="244">
        <f t="shared" ref="Q35" si="23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4473.1970909090905</v>
      </c>
      <c r="R35" s="244">
        <f t="shared" ref="R35" si="24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4473.1970909090905</v>
      </c>
      <c r="S35" s="168">
        <f t="shared" ref="S35" si="25">Q35*1.1</f>
        <v>4920.5168000000003</v>
      </c>
      <c r="T35" s="168">
        <f t="shared" ref="T35" si="26">R35*1.1</f>
        <v>4920.5168000000003</v>
      </c>
      <c r="U35" s="170">
        <f>'SEQ Apr 2022'!BL29</f>
        <v>0</v>
      </c>
      <c r="V35" s="165">
        <f>'SEQ Apr 2022'!BM29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</row>
    <row r="36" spans="1:41" ht="14" x14ac:dyDescent="0.15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</row>
    <row r="37" spans="1:41" ht="15" thickBot="1" x14ac:dyDescent="0.2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</row>
    <row r="38" spans="1:41" ht="14" x14ac:dyDescent="0.15">
      <c r="A38" s="72" t="s">
        <v>265</v>
      </c>
      <c r="B38" s="73"/>
      <c r="C38" s="73"/>
      <c r="D38" s="86"/>
      <c r="E38" s="86"/>
      <c r="F38" s="86"/>
      <c r="G38" s="87"/>
      <c r="H38" s="87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4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</row>
    <row r="39" spans="1:41" ht="14" x14ac:dyDescent="0.15">
      <c r="A39" s="75" t="s">
        <v>198</v>
      </c>
      <c r="B39" s="47"/>
      <c r="C39" s="91">
        <v>5000</v>
      </c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</row>
    <row r="40" spans="1:41" ht="14" x14ac:dyDescent="0.15">
      <c r="A40" s="75" t="s">
        <v>266</v>
      </c>
      <c r="B40" s="47"/>
      <c r="C40" s="92">
        <v>0.7</v>
      </c>
      <c r="D40" s="88"/>
      <c r="E40" s="88"/>
      <c r="F40" s="88"/>
      <c r="G40" s="89"/>
      <c r="H40" s="89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76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</row>
    <row r="41" spans="1:41" ht="14" x14ac:dyDescent="0.15">
      <c r="A41" s="75" t="s">
        <v>267</v>
      </c>
      <c r="B41" s="47"/>
      <c r="C41" s="92">
        <v>0.3</v>
      </c>
      <c r="D41" s="88"/>
      <c r="E41" s="88"/>
      <c r="F41" s="88"/>
      <c r="G41" s="89"/>
      <c r="H41" s="89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76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</row>
    <row r="42" spans="1:41" ht="14" x14ac:dyDescent="0.15">
      <c r="A42" s="75"/>
      <c r="B42" s="47"/>
      <c r="C42" s="88"/>
      <c r="D42" s="88"/>
      <c r="E42" s="88"/>
      <c r="F42" s="88"/>
      <c r="G42" s="89"/>
      <c r="H42" s="89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76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</row>
    <row r="43" spans="1:41" ht="75" x14ac:dyDescent="0.15">
      <c r="A43" s="276" t="s">
        <v>144</v>
      </c>
      <c r="B43" s="122" t="s">
        <v>320</v>
      </c>
      <c r="C43" s="120" t="s">
        <v>204</v>
      </c>
      <c r="D43" s="120" t="s">
        <v>463</v>
      </c>
      <c r="E43" s="120" t="s">
        <v>205</v>
      </c>
      <c r="F43" s="122" t="s">
        <v>265</v>
      </c>
      <c r="G43" s="120" t="s">
        <v>206</v>
      </c>
      <c r="H43" s="277" t="s">
        <v>570</v>
      </c>
      <c r="I43" s="278" t="s">
        <v>207</v>
      </c>
      <c r="J43" s="123" t="s">
        <v>23</v>
      </c>
      <c r="K43" s="124" t="s">
        <v>286</v>
      </c>
      <c r="L43" s="124" t="s">
        <v>287</v>
      </c>
      <c r="M43" s="124" t="s">
        <v>288</v>
      </c>
      <c r="N43" s="124" t="s">
        <v>289</v>
      </c>
      <c r="O43" s="279" t="s">
        <v>571</v>
      </c>
      <c r="P43" s="279" t="s">
        <v>572</v>
      </c>
      <c r="Q43" s="280" t="s">
        <v>574</v>
      </c>
      <c r="R43" s="280" t="s">
        <v>575</v>
      </c>
      <c r="S43" s="125" t="s">
        <v>271</v>
      </c>
      <c r="T43" s="125" t="s">
        <v>272</v>
      </c>
      <c r="U43" s="124" t="s">
        <v>263</v>
      </c>
      <c r="V43" s="127" t="s">
        <v>264</v>
      </c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</row>
    <row r="44" spans="1:41" ht="14" x14ac:dyDescent="0.15">
      <c r="A44" s="131" t="str">
        <f>'SEQ Apr 2022'!K30</f>
        <v>AGL</v>
      </c>
      <c r="B44" s="132" t="str">
        <f>'SEQ Apr 2022'!L30</f>
        <v>Business Value Saver</v>
      </c>
      <c r="C44" s="133">
        <f>IF('SEQ Apr 2022'!BP30=0,91*'SEQ Apr 2022'!M30/100,(91*'SEQ Apr 2022'!M30/100)+'SEQ Apr 2022'!BP30/4)</f>
        <v>103.09472727272727</v>
      </c>
      <c r="D44" s="133">
        <f>IF('SEQ Apr 2022'!O30="",$C$39*$C$40*'SEQ Apr 2022'!N30/100,IF($C$39*$C$40&gt;='SEQ Apr 2022'!P30,('SEQ Apr 2022'!P30*'SEQ Apr 2022'!N30/100),($C$39*$C$40*'SEQ Apr 2022'!N30/100)))</f>
        <v>638.27272727272725</v>
      </c>
      <c r="E44" s="133">
        <f>IF(AND('SEQ Apr 2022'!R30&gt;0,'SEQ Apr 2022'!T30&gt;0),IF(($C$39*$C$40&lt;'SEQ Apr 2022'!T30),(0),($C$39*$C$40-'SEQ Apr 2022'!T30)*'SEQ Apr 2022'!U30/100),IF(AND('SEQ Apr 2022'!R30&gt;0,'SEQ Apr 2022'!T30=""),IF(($C$39*$C$40&lt;'SEQ Apr 2022'!R30+'SEQ Apr 2022'!P30),(0),(($C$39*$C$40-('SEQ Apr 2022'!R30+'SEQ Apr 2022'!P30))*'SEQ Apr 2022'!S30/100)),IF(AND('SEQ Apr 2022'!P30&gt;0,'SEQ Apr 2022'!R30=""&gt;0),IF(($C$39*$C$40&lt;'SEQ Apr 2022'!P30),(0),($C$39*$C$40-'SEQ Apr 2022'!P30)*'SEQ Apr 2022'!Q30/100),0)))</f>
        <v>0</v>
      </c>
      <c r="F44" s="134">
        <f>($C$39*$C$41)*'SEQ Apr 2022'!AF30/100</f>
        <v>191.86363636363637</v>
      </c>
      <c r="G44" s="135">
        <f>SUM(C44:F44)</f>
        <v>933.23109090909088</v>
      </c>
      <c r="H44" s="239">
        <f>(G44-C44)*4</f>
        <v>3320.5454545454545</v>
      </c>
      <c r="I44" s="239">
        <f t="shared" ref="I44:I65" si="27">G44*4</f>
        <v>3732.9243636363635</v>
      </c>
      <c r="J44" s="136">
        <f>I44*1.1</f>
        <v>4106.2168000000001</v>
      </c>
      <c r="K44" s="137">
        <f>'SEQ Apr 2022'!BB30</f>
        <v>0</v>
      </c>
      <c r="L44" s="137">
        <f>'SEQ Apr 2022'!BC30</f>
        <v>0</v>
      </c>
      <c r="M44" s="137">
        <f>'SEQ Apr 2022'!BD30</f>
        <v>0</v>
      </c>
      <c r="N44" s="137">
        <f>'SEQ Apr 2022'!BE30</f>
        <v>0</v>
      </c>
      <c r="O44" s="144" t="str">
        <f>IF(SUM(K44:N44)=0,"No discount",IF(K44&gt;0,"Guaranteed off bill",IF(L44&gt;0,"Guaranteed off usage",IF(M44&gt;0,"Pay-on-time off bill","Pay-on-time off usage"))))</f>
        <v>No discount</v>
      </c>
      <c r="P44" s="226" t="str">
        <f>IF(OR(A44="Origin Energy",A44="Red Energy",A44="Powershop"),"Inclusive","Exclusive")</f>
        <v>Exclusive</v>
      </c>
      <c r="Q44" s="240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3732.9243636363635</v>
      </c>
      <c r="R44" s="240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3732.9243636363635</v>
      </c>
      <c r="S44" s="136">
        <f>Q44*1.1</f>
        <v>4106.2168000000001</v>
      </c>
      <c r="T44" s="136">
        <f>R44*1.1</f>
        <v>4106.2168000000001</v>
      </c>
      <c r="U44" s="160">
        <f>'SEQ Apr 2022'!BL30</f>
        <v>0</v>
      </c>
      <c r="V44" s="161">
        <f>'SEQ Apr 2022'!BM30</f>
        <v>0</v>
      </c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</row>
    <row r="45" spans="1:41" ht="14" x14ac:dyDescent="0.15">
      <c r="A45" s="131" t="str">
        <f>'SEQ Apr 2022'!K31</f>
        <v>Diamond Energy</v>
      </c>
      <c r="B45" s="132" t="str">
        <f>'SEQ Apr 2022'!L31</f>
        <v>Renewable Saver POT</v>
      </c>
      <c r="C45" s="133">
        <f>IF('SEQ Apr 2022'!BP31=0,91*'SEQ Apr 2022'!M31/100,(91*'SEQ Apr 2022'!M31/100)+'SEQ Apr 2022'!BP31/4)</f>
        <v>117.06736363636364</v>
      </c>
      <c r="D45" s="133">
        <f>IF('SEQ Apr 2022'!O31="",$C$39*$C$40*'SEQ Apr 2022'!N31/100,IF($C$39*$C$40&gt;='SEQ Apr 2022'!P31,('SEQ Apr 2022'!P31*'SEQ Apr 2022'!N31/100),($C$39*$C$40*'SEQ Apr 2022'!N31/100)))</f>
        <v>745.49999999999989</v>
      </c>
      <c r="E45" s="133">
        <f>IF(AND('SEQ Apr 2022'!R31&gt;0,'SEQ Apr 2022'!T31&gt;0),IF(($C$39*$C$40&lt;'SEQ Apr 2022'!T31),(0),($C$39*$C$40-'SEQ Apr 2022'!T31)*'SEQ Apr 2022'!U31/100),IF(AND('SEQ Apr 2022'!R31&gt;0,'SEQ Apr 2022'!T31=""),IF(($C$39*$C$40&lt;'SEQ Apr 2022'!R31+'SEQ Apr 2022'!P31),(0),(($C$39*$C$40-('SEQ Apr 2022'!R31+'SEQ Apr 2022'!P31))*'SEQ Apr 2022'!S31/100)),IF(AND('SEQ Apr 2022'!P31&gt;0,'SEQ Apr 2022'!R31=""&gt;0),IF(($C$39*$C$40&lt;'SEQ Apr 2022'!P31),(0),($C$39*$C$40-'SEQ Apr 2022'!P31)*'SEQ Apr 2022'!Q31/100),0)))</f>
        <v>0</v>
      </c>
      <c r="F45" s="134">
        <f>($C$39*$C$41)*'SEQ Apr 2022'!AF31/100</f>
        <v>226.49999999999997</v>
      </c>
      <c r="G45" s="135">
        <f t="shared" ref="G45:G65" si="28">SUM(C45:F45)</f>
        <v>1089.0673636363636</v>
      </c>
      <c r="H45" s="239">
        <f t="shared" ref="H45:H65" si="29">(G45-C45)*4</f>
        <v>3887.9999999999995</v>
      </c>
      <c r="I45" s="239">
        <f t="shared" si="27"/>
        <v>4356.2694545454542</v>
      </c>
      <c r="J45" s="136">
        <f t="shared" ref="J45:J65" si="30">I45*1.1</f>
        <v>4791.8963999999996</v>
      </c>
      <c r="K45" s="137">
        <f>'SEQ Apr 2022'!BB31</f>
        <v>0</v>
      </c>
      <c r="L45" s="137">
        <f>'SEQ Apr 2022'!BC31</f>
        <v>0</v>
      </c>
      <c r="M45" s="137">
        <f>'SEQ Apr 2022'!BD31</f>
        <v>7</v>
      </c>
      <c r="N45" s="137">
        <f>'SEQ Apr 2022'!BE31</f>
        <v>0</v>
      </c>
      <c r="O45" s="144" t="str">
        <f t="shared" ref="O45:O65" si="31">IF(SUM(K45:N45)=0,"No discount",IF(K45&gt;0,"Guaranteed off bill",IF(L45&gt;0,"Guaranteed off usage",IF(M45&gt;0,"Pay-on-time off bill","Pay-on-time off usage"))))</f>
        <v>Pay-on-time off bill</v>
      </c>
      <c r="P45" s="226" t="str">
        <f t="shared" ref="P45:P65" si="32">IF(OR(A45="Origin Energy",A45="Red Energy",A45="Powershop"),"Inclusive","Exclusive")</f>
        <v>Exclusive</v>
      </c>
      <c r="Q45" s="240">
        <f t="shared" ref="Q45:Q65" si="33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4356.2694545454542</v>
      </c>
      <c r="R45" s="240">
        <f t="shared" ref="R45:R65" si="34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4051.3305927272722</v>
      </c>
      <c r="S45" s="136">
        <f t="shared" ref="S45:T59" si="35">Q45*1.1</f>
        <v>4791.8963999999996</v>
      </c>
      <c r="T45" s="136">
        <f t="shared" si="35"/>
        <v>4456.4636519999995</v>
      </c>
      <c r="U45" s="160">
        <f>'SEQ Apr 2022'!BL31</f>
        <v>0</v>
      </c>
      <c r="V45" s="161">
        <f>'SEQ Apr 2022'!BM31</f>
        <v>0</v>
      </c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</row>
    <row r="46" spans="1:41" ht="14" x14ac:dyDescent="0.15">
      <c r="A46" s="131" t="str">
        <f>'SEQ Apr 2022'!K32</f>
        <v>EnergyAustralia</v>
      </c>
      <c r="B46" s="132" t="str">
        <f>'SEQ Apr 2022'!L32</f>
        <v>Total Plan</v>
      </c>
      <c r="C46" s="133">
        <f>IF('SEQ Apr 2022'!BP32=0,91*'SEQ Apr 2022'!M32/100,(91*'SEQ Apr 2022'!M32/100)+'SEQ Apr 2022'!BP32/4)</f>
        <v>107.38</v>
      </c>
      <c r="D46" s="133">
        <f>IF('SEQ Apr 2022'!O32="",$C$39*$C$40*'SEQ Apr 2022'!N32/100,IF($C$39*$C$40&gt;='SEQ Apr 2022'!P32,('SEQ Apr 2022'!P32*'SEQ Apr 2022'!N32/100),($C$39*$C$40*'SEQ Apr 2022'!N32/100)))</f>
        <v>804.04545454545439</v>
      </c>
      <c r="E46" s="133">
        <f>IF(AND('SEQ Apr 2022'!R32&gt;0,'SEQ Apr 2022'!T32&gt;0),IF(($C$39*$C$40&lt;'SEQ Apr 2022'!T32),(0),($C$39*$C$40-'SEQ Apr 2022'!T32)*'SEQ Apr 2022'!U32/100),IF(AND('SEQ Apr 2022'!R32&gt;0,'SEQ Apr 2022'!T32=""),IF(($C$39*$C$40&lt;'SEQ Apr 2022'!R32+'SEQ Apr 2022'!P32),(0),(($C$39*$C$40-('SEQ Apr 2022'!R32+'SEQ Apr 2022'!P32))*'SEQ Apr 2022'!S32/100)),IF(AND('SEQ Apr 2022'!P32&gt;0,'SEQ Apr 2022'!R32=""&gt;0),IF(($C$39*$C$40&lt;'SEQ Apr 2022'!P32),(0),($C$39*$C$40-'SEQ Apr 2022'!P32)*'SEQ Apr 2022'!Q32/100),0)))</f>
        <v>0</v>
      </c>
      <c r="F46" s="134">
        <f>($C$39*$C$41)*'SEQ Apr 2022'!AF32/100</f>
        <v>212.31818181818181</v>
      </c>
      <c r="G46" s="135">
        <f t="shared" si="28"/>
        <v>1123.7436363636361</v>
      </c>
      <c r="H46" s="239">
        <f t="shared" si="29"/>
        <v>4065.4545454545446</v>
      </c>
      <c r="I46" s="239">
        <f t="shared" si="27"/>
        <v>4494.9745454545446</v>
      </c>
      <c r="J46" s="136">
        <f t="shared" si="30"/>
        <v>4944.4719999999998</v>
      </c>
      <c r="K46" s="137">
        <f>'SEQ Apr 2022'!BB32</f>
        <v>13</v>
      </c>
      <c r="L46" s="137">
        <f>'SEQ Apr 2022'!BC32</f>
        <v>0</v>
      </c>
      <c r="M46" s="137">
        <f>'SEQ Apr 2022'!BD32</f>
        <v>0</v>
      </c>
      <c r="N46" s="137">
        <f>'SEQ Apr 2022'!BE32</f>
        <v>0</v>
      </c>
      <c r="O46" s="144" t="str">
        <f t="shared" si="31"/>
        <v>Guaranteed off bill</v>
      </c>
      <c r="P46" s="226" t="str">
        <f t="shared" si="32"/>
        <v>Exclusive</v>
      </c>
      <c r="Q46" s="240">
        <f t="shared" si="33"/>
        <v>3910.6278545454538</v>
      </c>
      <c r="R46" s="240">
        <f t="shared" si="34"/>
        <v>3910.6278545454538</v>
      </c>
      <c r="S46" s="136">
        <f t="shared" si="35"/>
        <v>4301.6906399999998</v>
      </c>
      <c r="T46" s="136">
        <f t="shared" si="35"/>
        <v>4301.6906399999998</v>
      </c>
      <c r="U46" s="160">
        <f>'SEQ Apr 2022'!BL32</f>
        <v>0</v>
      </c>
      <c r="V46" s="161">
        <f>'SEQ Apr 2022'!BM32</f>
        <v>0</v>
      </c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</row>
    <row r="47" spans="1:41" ht="14" x14ac:dyDescent="0.15">
      <c r="A47" s="131" t="str">
        <f>'SEQ Apr 2022'!K33</f>
        <v>Origin Energy</v>
      </c>
      <c r="B47" s="132" t="str">
        <f>'SEQ Apr 2022'!L33</f>
        <v>Go Variable</v>
      </c>
      <c r="C47" s="133">
        <f>IF('SEQ Apr 2022'!BP33=0,91*'SEQ Apr 2022'!M33/100,(91*'SEQ Apr 2022'!M33/100)+'SEQ Apr 2022'!BP33/4)</f>
        <v>99.065909090909088</v>
      </c>
      <c r="D47" s="133">
        <f>IF('SEQ Apr 2022'!O33="",$C$39*$C$40*'SEQ Apr 2022'!N33/100,IF($C$39*$C$40&gt;='SEQ Apr 2022'!P33,('SEQ Apr 2022'!P33*'SEQ Apr 2022'!N33/100),($C$39*$C$40*'SEQ Apr 2022'!N33/100)))</f>
        <v>704.13636363636363</v>
      </c>
      <c r="E47" s="133">
        <f>IF(AND('SEQ Apr 2022'!R33&gt;0,'SEQ Apr 2022'!T33&gt;0),IF(($C$39*$C$40&lt;'SEQ Apr 2022'!T33),(0),($C$39*$C$40-'SEQ Apr 2022'!T33)*'SEQ Apr 2022'!U33/100),IF(AND('SEQ Apr 2022'!R33&gt;0,'SEQ Apr 2022'!T33=""),IF(($C$39*$C$40&lt;'SEQ Apr 2022'!R33+'SEQ Apr 2022'!P33),(0),(($C$39*$C$40-('SEQ Apr 2022'!R33+'SEQ Apr 2022'!P33))*'SEQ Apr 2022'!S33/100)),IF(AND('SEQ Apr 2022'!P33&gt;0,'SEQ Apr 2022'!R33=""&gt;0),IF(($C$39*$C$40&lt;'SEQ Apr 2022'!P33),(0),($C$39*$C$40-'SEQ Apr 2022'!P33)*'SEQ Apr 2022'!Q33/100),0)))</f>
        <v>0</v>
      </c>
      <c r="F47" s="134">
        <f>($C$39*$C$41)*'SEQ Apr 2022'!AF33/100</f>
        <v>203.18181818181816</v>
      </c>
      <c r="G47" s="135">
        <f t="shared" si="28"/>
        <v>1006.3840909090908</v>
      </c>
      <c r="H47" s="239">
        <f t="shared" si="29"/>
        <v>3629.272727272727</v>
      </c>
      <c r="I47" s="239">
        <f t="shared" si="27"/>
        <v>4025.5363636363631</v>
      </c>
      <c r="J47" s="136">
        <f t="shared" si="30"/>
        <v>4428.09</v>
      </c>
      <c r="K47" s="137">
        <f>'SEQ Apr 2022'!BB33</f>
        <v>0</v>
      </c>
      <c r="L47" s="137">
        <f>'SEQ Apr 2022'!BC33</f>
        <v>0</v>
      </c>
      <c r="M47" s="137">
        <f>'SEQ Apr 2022'!BD33</f>
        <v>0</v>
      </c>
      <c r="N47" s="137">
        <f>'SEQ Apr 2022'!BE33</f>
        <v>0</v>
      </c>
      <c r="O47" s="144" t="str">
        <f t="shared" si="31"/>
        <v>No discount</v>
      </c>
      <c r="P47" s="226" t="str">
        <f t="shared" si="32"/>
        <v>Inclusive</v>
      </c>
      <c r="Q47" s="240">
        <f t="shared" si="33"/>
        <v>4025.5363636363636</v>
      </c>
      <c r="R47" s="240">
        <f t="shared" si="34"/>
        <v>4025.5363636363636</v>
      </c>
      <c r="S47" s="136">
        <f t="shared" si="35"/>
        <v>4428.09</v>
      </c>
      <c r="T47" s="136">
        <f t="shared" si="35"/>
        <v>4428.09</v>
      </c>
      <c r="U47" s="160">
        <f>'SEQ Apr 2022'!BL33</f>
        <v>0</v>
      </c>
      <c r="V47" s="161">
        <f>'SEQ Apr 2022'!BM33</f>
        <v>0</v>
      </c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</row>
    <row r="48" spans="1:41" ht="14" x14ac:dyDescent="0.15">
      <c r="A48" s="131" t="str">
        <f>'SEQ Apr 2022'!K34</f>
        <v>Powershop</v>
      </c>
      <c r="B48" s="132" t="str">
        <f>'SEQ Apr 2022'!L34</f>
        <v>100% Carbon Neutral</v>
      </c>
      <c r="C48" s="133">
        <f>IF('SEQ Apr 2022'!BP34=0,91*'SEQ Apr 2022'!M34/100,(91*'SEQ Apr 2022'!M34/100)+'SEQ Apr 2022'!BP34/4)</f>
        <v>128.30999999999997</v>
      </c>
      <c r="D48" s="133">
        <f>IF('SEQ Apr 2022'!O34="",$C$39*$C$40*'SEQ Apr 2022'!N34/100,IF($C$39*$C$40&gt;='SEQ Apr 2022'!P34,('SEQ Apr 2022'!P34*'SEQ Apr 2022'!N34/100),($C$39*$C$40*'SEQ Apr 2022'!N34/100)))</f>
        <v>769.99999999999989</v>
      </c>
      <c r="E48" s="133">
        <f>IF(AND('SEQ Apr 2022'!R34&gt;0,'SEQ Apr 2022'!T34&gt;0),IF(($C$39*$C$40&lt;'SEQ Apr 2022'!T34),(0),($C$39*$C$40-'SEQ Apr 2022'!T34)*'SEQ Apr 2022'!U34/100),IF(AND('SEQ Apr 2022'!R34&gt;0,'SEQ Apr 2022'!T34=""),IF(($C$39*$C$40&lt;'SEQ Apr 2022'!R34+'SEQ Apr 2022'!P34),(0),(($C$39*$C$40-('SEQ Apr 2022'!R34+'SEQ Apr 2022'!P34))*'SEQ Apr 2022'!S34/100)),IF(AND('SEQ Apr 2022'!P34&gt;0,'SEQ Apr 2022'!R34=""&gt;0),IF(($C$39*$C$40&lt;'SEQ Apr 2022'!P34),(0),($C$39*$C$40-'SEQ Apr 2022'!P34)*'SEQ Apr 2022'!Q34/100),0)))</f>
        <v>0</v>
      </c>
      <c r="F48" s="134">
        <f>($C$39*$C$41)*'SEQ Apr 2022'!AF34/100</f>
        <v>246.81818181818181</v>
      </c>
      <c r="G48" s="135">
        <f t="shared" si="28"/>
        <v>1145.1281818181817</v>
      </c>
      <c r="H48" s="239">
        <f t="shared" si="29"/>
        <v>4067.272727272727</v>
      </c>
      <c r="I48" s="239">
        <f t="shared" si="27"/>
        <v>4580.5127272727268</v>
      </c>
      <c r="J48" s="136">
        <f t="shared" si="30"/>
        <v>5038.5640000000003</v>
      </c>
      <c r="K48" s="137">
        <f>'SEQ Apr 2022'!BB34</f>
        <v>0</v>
      </c>
      <c r="L48" s="137">
        <f>'SEQ Apr 2022'!BC34</f>
        <v>0</v>
      </c>
      <c r="M48" s="137">
        <f>'SEQ Apr 2022'!BD34</f>
        <v>0</v>
      </c>
      <c r="N48" s="137">
        <f>'SEQ Apr 2022'!BE34</f>
        <v>0</v>
      </c>
      <c r="O48" s="144" t="str">
        <f t="shared" si="31"/>
        <v>No discount</v>
      </c>
      <c r="P48" s="226" t="str">
        <f t="shared" si="32"/>
        <v>Inclusive</v>
      </c>
      <c r="Q48" s="240">
        <f t="shared" si="33"/>
        <v>4580.5127272727268</v>
      </c>
      <c r="R48" s="240">
        <f t="shared" si="34"/>
        <v>4580.5127272727268</v>
      </c>
      <c r="S48" s="136">
        <f t="shared" si="35"/>
        <v>5038.5640000000003</v>
      </c>
      <c r="T48" s="136">
        <f t="shared" si="35"/>
        <v>5038.5640000000003</v>
      </c>
      <c r="U48" s="160">
        <f>'SEQ Apr 2022'!BL34</f>
        <v>0</v>
      </c>
      <c r="V48" s="161">
        <f>'SEQ Apr 2022'!BM34</f>
        <v>0</v>
      </c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</row>
    <row r="49" spans="1:41" ht="14" x14ac:dyDescent="0.15">
      <c r="A49" s="131" t="str">
        <f>'SEQ Apr 2022'!K35</f>
        <v>Energy Locals</v>
      </c>
      <c r="B49" s="132" t="str">
        <f>'SEQ Apr 2022'!L35</f>
        <v>Business Member</v>
      </c>
      <c r="C49" s="133">
        <f>IF('SEQ Apr 2022'!BP35=0,91*'SEQ Apr 2022'!M35/100,(91*'SEQ Apr 2022'!M35/100)+'SEQ Apr 2022'!BP35/4)</f>
        <v>128.58636363636361</v>
      </c>
      <c r="D49" s="133">
        <f>IF('SEQ Apr 2022'!O35="",$C$39*$C$40*'SEQ Apr 2022'!N35/100,IF($C$39*$C$40&gt;='SEQ Apr 2022'!P35,('SEQ Apr 2022'!P35*'SEQ Apr 2022'!N35/100),($C$39*$C$40*'SEQ Apr 2022'!N35/100)))</f>
        <v>620.4545454545455</v>
      </c>
      <c r="E49" s="133">
        <f>IF(AND('SEQ Apr 2022'!R35&gt;0,'SEQ Apr 2022'!T35&gt;0),IF(($C$39*$C$40&lt;'SEQ Apr 2022'!T35),(0),($C$39*$C$40-'SEQ Apr 2022'!T35)*'SEQ Apr 2022'!U35/100),IF(AND('SEQ Apr 2022'!R35&gt;0,'SEQ Apr 2022'!T35=""),IF(($C$39*$C$40&lt;'SEQ Apr 2022'!R35+'SEQ Apr 2022'!P35),(0),(($C$39*$C$40-('SEQ Apr 2022'!R35+'SEQ Apr 2022'!P35))*'SEQ Apr 2022'!S35/100)),IF(AND('SEQ Apr 2022'!P35&gt;0,'SEQ Apr 2022'!R35=""&gt;0),IF(($C$39*$C$40&lt;'SEQ Apr 2022'!P35),(0),($C$39*$C$40-'SEQ Apr 2022'!P35)*'SEQ Apr 2022'!Q35/100),0)))</f>
        <v>0</v>
      </c>
      <c r="F49" s="134">
        <f>($C$39*$C$41)*'SEQ Apr 2022'!AF35/100</f>
        <v>211.36363636363637</v>
      </c>
      <c r="G49" s="135">
        <f t="shared" si="28"/>
        <v>960.40454545454543</v>
      </c>
      <c r="H49" s="239">
        <f t="shared" si="29"/>
        <v>3327.272727272727</v>
      </c>
      <c r="I49" s="239">
        <f t="shared" si="27"/>
        <v>3841.6181818181817</v>
      </c>
      <c r="J49" s="136">
        <f t="shared" si="30"/>
        <v>4225.7800000000007</v>
      </c>
      <c r="K49" s="137">
        <f>'SEQ Apr 2022'!BB35</f>
        <v>0</v>
      </c>
      <c r="L49" s="137">
        <f>'SEQ Apr 2022'!BC35</f>
        <v>0</v>
      </c>
      <c r="M49" s="137">
        <f>'SEQ Apr 2022'!BD35</f>
        <v>0</v>
      </c>
      <c r="N49" s="137">
        <f>'SEQ Apr 2022'!BE35</f>
        <v>0</v>
      </c>
      <c r="O49" s="144" t="str">
        <f t="shared" si="31"/>
        <v>No discount</v>
      </c>
      <c r="P49" s="226" t="str">
        <f t="shared" si="32"/>
        <v>Exclusive</v>
      </c>
      <c r="Q49" s="240">
        <f t="shared" si="33"/>
        <v>3841.6181818181817</v>
      </c>
      <c r="R49" s="240">
        <f t="shared" si="34"/>
        <v>3841.6181818181817</v>
      </c>
      <c r="S49" s="136">
        <f t="shared" si="35"/>
        <v>4225.7800000000007</v>
      </c>
      <c r="T49" s="136">
        <f t="shared" si="35"/>
        <v>4225.7800000000007</v>
      </c>
      <c r="U49" s="160">
        <f>'SEQ Apr 2022'!BL35</f>
        <v>0</v>
      </c>
      <c r="V49" s="161">
        <f>'SEQ Apr 2022'!BM35</f>
        <v>0</v>
      </c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</row>
    <row r="50" spans="1:41" ht="14" x14ac:dyDescent="0.15">
      <c r="A50" s="131" t="str">
        <f>'SEQ Apr 2022'!K36</f>
        <v>Simply Energy</v>
      </c>
      <c r="B50" s="132" t="str">
        <f>'SEQ Apr 2022'!L36</f>
        <v>Business Saver - 22% off</v>
      </c>
      <c r="C50" s="133">
        <f>IF('SEQ Apr 2022'!BP36=0,91*'SEQ Apr 2022'!M36/100,(91*'SEQ Apr 2022'!M36/100)+'SEQ Apr 2022'!BP36/4)</f>
        <v>108.38099999999999</v>
      </c>
      <c r="D50" s="133">
        <f>IF('SEQ Apr 2022'!O36="",$C$39*$C$40*'SEQ Apr 2022'!N36/100,IF($C$39*$C$40&gt;='SEQ Apr 2022'!P36,('SEQ Apr 2022'!P36*'SEQ Apr 2022'!N36/100),($C$39*$C$40*'SEQ Apr 2022'!N36/100)))</f>
        <v>797.36363636363615</v>
      </c>
      <c r="E50" s="133">
        <f>IF(AND('SEQ Apr 2022'!R36&gt;0,'SEQ Apr 2022'!T36&gt;0),IF(($C$39*$C$40&lt;'SEQ Apr 2022'!T36),(0),($C$39*$C$40-'SEQ Apr 2022'!T36)*'SEQ Apr 2022'!U36/100),IF(AND('SEQ Apr 2022'!R36&gt;0,'SEQ Apr 2022'!T36=""),IF(($C$39*$C$40&lt;'SEQ Apr 2022'!R36+'SEQ Apr 2022'!P36),(0),(($C$39*$C$40-('SEQ Apr 2022'!R36+'SEQ Apr 2022'!P36))*'SEQ Apr 2022'!S36/100)),IF(AND('SEQ Apr 2022'!P36&gt;0,'SEQ Apr 2022'!R36=""&gt;0),IF(($C$39*$C$40&lt;'SEQ Apr 2022'!P36),(0),($C$39*$C$40-'SEQ Apr 2022'!P36)*'SEQ Apr 2022'!Q36/100),0)))</f>
        <v>0</v>
      </c>
      <c r="F50" s="134">
        <f>($C$39*$C$41)*'SEQ Apr 2022'!AF36/100</f>
        <v>232.22727272727272</v>
      </c>
      <c r="G50" s="135">
        <f t="shared" si="28"/>
        <v>1137.9719090909089</v>
      </c>
      <c r="H50" s="239">
        <f t="shared" si="29"/>
        <v>4118.3636363636351</v>
      </c>
      <c r="I50" s="239">
        <f t="shared" si="27"/>
        <v>4551.8876363636355</v>
      </c>
      <c r="J50" s="136">
        <f t="shared" si="30"/>
        <v>5007.076399999999</v>
      </c>
      <c r="K50" s="137">
        <f>'SEQ Apr 2022'!BB36</f>
        <v>22</v>
      </c>
      <c r="L50" s="137">
        <f>'SEQ Apr 2022'!BC36</f>
        <v>0</v>
      </c>
      <c r="M50" s="137">
        <f>'SEQ Apr 2022'!BD36</f>
        <v>0</v>
      </c>
      <c r="N50" s="137">
        <f>'SEQ Apr 2022'!BE36</f>
        <v>0</v>
      </c>
      <c r="O50" s="144" t="str">
        <f t="shared" si="31"/>
        <v>Guaranteed off bill</v>
      </c>
      <c r="P50" s="226" t="str">
        <f t="shared" si="32"/>
        <v>Exclusive</v>
      </c>
      <c r="Q50" s="240">
        <f t="shared" si="33"/>
        <v>3550.4723563636358</v>
      </c>
      <c r="R50" s="240">
        <f t="shared" si="34"/>
        <v>3550.4723563636358</v>
      </c>
      <c r="S50" s="136">
        <f t="shared" si="35"/>
        <v>3905.5195919999996</v>
      </c>
      <c r="T50" s="136">
        <f t="shared" si="35"/>
        <v>3905.5195919999996</v>
      </c>
      <c r="U50" s="160">
        <f>'SEQ Apr 2022'!BL36</f>
        <v>0</v>
      </c>
      <c r="V50" s="161">
        <f>'SEQ Apr 2022'!BM36</f>
        <v>0</v>
      </c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</row>
    <row r="51" spans="1:41" ht="14" x14ac:dyDescent="0.15">
      <c r="A51" s="131" t="str">
        <f>'SEQ Apr 2022'!K37</f>
        <v>Alinta Energy</v>
      </c>
      <c r="B51" s="132" t="str">
        <f>'SEQ Apr 2022'!L37</f>
        <v>BusinessDeal</v>
      </c>
      <c r="C51" s="133">
        <f>IF('SEQ Apr 2022'!BP37=0,91*'SEQ Apr 2022'!M37/100,(91*'SEQ Apr 2022'!M37/100)+'SEQ Apr 2022'!BP37/4)</f>
        <v>102.08545454545454</v>
      </c>
      <c r="D51" s="133">
        <f>IF('SEQ Apr 2022'!O37="",$C$39*$C$40*'SEQ Apr 2022'!N37/100,IF($C$39*$C$40&gt;='SEQ Apr 2022'!P37,('SEQ Apr 2022'!P37*'SEQ Apr 2022'!N37/100),($C$39*$C$40*'SEQ Apr 2022'!N37/100)))</f>
        <v>610.27272727272725</v>
      </c>
      <c r="E51" s="133">
        <f>IF(AND('SEQ Apr 2022'!R37&gt;0,'SEQ Apr 2022'!T37&gt;0),IF(($C$39*$C$40&lt;'SEQ Apr 2022'!T37),(0),($C$39*$C$40-'SEQ Apr 2022'!T37)*'SEQ Apr 2022'!U37/100),IF(AND('SEQ Apr 2022'!R37&gt;0,'SEQ Apr 2022'!T37=""),IF(($C$39*$C$40&lt;'SEQ Apr 2022'!R37+'SEQ Apr 2022'!P37),(0),(($C$39*$C$40-('SEQ Apr 2022'!R37+'SEQ Apr 2022'!P37))*'SEQ Apr 2022'!S37/100)),IF(AND('SEQ Apr 2022'!P37&gt;0,'SEQ Apr 2022'!R37=""&gt;0),IF(($C$39*$C$40&lt;'SEQ Apr 2022'!P37),(0),($C$39*$C$40-'SEQ Apr 2022'!P37)*'SEQ Apr 2022'!Q37/100),0)))</f>
        <v>0</v>
      </c>
      <c r="F51" s="134">
        <f>($C$39*$C$41)*'SEQ Apr 2022'!AF37/100</f>
        <v>201.13636363636363</v>
      </c>
      <c r="G51" s="135">
        <f t="shared" si="28"/>
        <v>913.49454545454546</v>
      </c>
      <c r="H51" s="239">
        <f t="shared" si="29"/>
        <v>3245.6363636363635</v>
      </c>
      <c r="I51" s="239">
        <f t="shared" si="27"/>
        <v>3653.9781818181818</v>
      </c>
      <c r="J51" s="136">
        <f t="shared" si="30"/>
        <v>4019.3760000000002</v>
      </c>
      <c r="K51" s="137">
        <f>'SEQ Apr 2022'!BB37</f>
        <v>0</v>
      </c>
      <c r="L51" s="137">
        <f>'SEQ Apr 2022'!BC37</f>
        <v>0</v>
      </c>
      <c r="M51" s="137">
        <f>'SEQ Apr 2022'!BD37</f>
        <v>0</v>
      </c>
      <c r="N51" s="137">
        <f>'SEQ Apr 2022'!BE37</f>
        <v>0</v>
      </c>
      <c r="O51" s="144" t="str">
        <f t="shared" si="31"/>
        <v>No discount</v>
      </c>
      <c r="P51" s="226" t="str">
        <f t="shared" si="32"/>
        <v>Exclusive</v>
      </c>
      <c r="Q51" s="240">
        <f t="shared" si="33"/>
        <v>3653.9781818181818</v>
      </c>
      <c r="R51" s="240">
        <f t="shared" si="34"/>
        <v>3653.9781818181818</v>
      </c>
      <c r="S51" s="136">
        <f t="shared" si="35"/>
        <v>4019.3760000000002</v>
      </c>
      <c r="T51" s="136">
        <f t="shared" si="35"/>
        <v>4019.3760000000002</v>
      </c>
      <c r="U51" s="160">
        <f>'SEQ Apr 2022'!BL37</f>
        <v>0</v>
      </c>
      <c r="V51" s="161">
        <f>'SEQ Apr 2022'!BM37</f>
        <v>0</v>
      </c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</row>
    <row r="52" spans="1:41" ht="14" x14ac:dyDescent="0.15">
      <c r="A52" s="131" t="str">
        <f>'SEQ Apr 2022'!K38</f>
        <v>1st Energy</v>
      </c>
      <c r="B52" s="132" t="str">
        <f>'SEQ Apr 2022'!L38</f>
        <v>1st Saver</v>
      </c>
      <c r="C52" s="133">
        <f>IF('SEQ Apr 2022'!BP38=0,91*'SEQ Apr 2022'!M38/100,(91*'SEQ Apr 2022'!M38/100)+'SEQ Apr 2022'!BP38/4)</f>
        <v>140.13999999999999</v>
      </c>
      <c r="D52" s="133">
        <f>IF('SEQ Apr 2022'!O38="",$C$39*$C$40*'SEQ Apr 2022'!N38/100,IF($C$39*$C$40&gt;='SEQ Apr 2022'!P38,('SEQ Apr 2022'!P38*'SEQ Apr 2022'!N38/100),($C$39*$C$40*'SEQ Apr 2022'!N38/100)))</f>
        <v>363.10909090909087</v>
      </c>
      <c r="E52" s="133">
        <f>IF(AND('SEQ Apr 2022'!R38&gt;0,'SEQ Apr 2022'!T38&gt;0),IF(($C$39*$C$40&lt;'SEQ Apr 2022'!T38),(0),($C$39*$C$40-'SEQ Apr 2022'!T38)*'SEQ Apr 2022'!U38/100),IF(AND('SEQ Apr 2022'!R38&gt;0,'SEQ Apr 2022'!T38=""),IF(($C$39*$C$40&lt;'SEQ Apr 2022'!R38+'SEQ Apr 2022'!P38),(0),(($C$39*$C$40-('SEQ Apr 2022'!R38+'SEQ Apr 2022'!P38))*'SEQ Apr 2022'!S38/100)),IF(AND('SEQ Apr 2022'!P38&gt;0,'SEQ Apr 2022'!R38=""&gt;0),IF(($C$39*$C$40&lt;'SEQ Apr 2022'!P38),(0),($C$39*$C$40-'SEQ Apr 2022'!P38)*'SEQ Apr 2022'!Q38/100),0)))</f>
        <v>399.34545454545446</v>
      </c>
      <c r="F52" s="134">
        <f>($C$39*$C$41)*'SEQ Apr 2022'!AF38/100</f>
        <v>170.45454545454544</v>
      </c>
      <c r="G52" s="135">
        <f t="shared" si="28"/>
        <v>1073.0490909090909</v>
      </c>
      <c r="H52" s="239">
        <f t="shared" si="29"/>
        <v>3731.6363636363635</v>
      </c>
      <c r="I52" s="239">
        <f t="shared" si="27"/>
        <v>4292.1963636363635</v>
      </c>
      <c r="J52" s="136">
        <f t="shared" si="30"/>
        <v>4721.4160000000002</v>
      </c>
      <c r="K52" s="137">
        <f>'SEQ Apr 2022'!BB38</f>
        <v>0</v>
      </c>
      <c r="L52" s="137">
        <f>'SEQ Apr 2022'!BC38</f>
        <v>0</v>
      </c>
      <c r="M52" s="137">
        <f>'SEQ Apr 2022'!BD38</f>
        <v>10</v>
      </c>
      <c r="N52" s="137">
        <f>'SEQ Apr 2022'!BE38</f>
        <v>0</v>
      </c>
      <c r="O52" s="144" t="str">
        <f t="shared" si="31"/>
        <v>Pay-on-time off bill</v>
      </c>
      <c r="P52" s="226" t="str">
        <f t="shared" si="32"/>
        <v>Exclusive</v>
      </c>
      <c r="Q52" s="240">
        <f t="shared" si="33"/>
        <v>4292.1963636363635</v>
      </c>
      <c r="R52" s="240">
        <f t="shared" si="34"/>
        <v>3862.9767272727272</v>
      </c>
      <c r="S52" s="136">
        <f t="shared" si="35"/>
        <v>4721.4160000000002</v>
      </c>
      <c r="T52" s="136">
        <f t="shared" si="35"/>
        <v>4249.2744000000002</v>
      </c>
      <c r="U52" s="160">
        <f>'SEQ Apr 2022'!BL38</f>
        <v>0</v>
      </c>
      <c r="V52" s="161">
        <f>'SEQ Apr 2022'!BM38</f>
        <v>0</v>
      </c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</row>
    <row r="53" spans="1:41" ht="14" x14ac:dyDescent="0.15">
      <c r="A53" s="131" t="str">
        <f>'SEQ Apr 2022'!K39</f>
        <v>Powerclub</v>
      </c>
      <c r="B53" s="132" t="str">
        <f>'SEQ Apr 2022'!L39</f>
        <v>Powerbank Bis</v>
      </c>
      <c r="C53" s="133">
        <f>IF('SEQ Apr 2022'!BP39=0,91*'SEQ Apr 2022'!M39/100,(91*'SEQ Apr 2022'!M39/100)+'SEQ Apr 2022'!BP39/4)</f>
        <v>118.61872727272726</v>
      </c>
      <c r="D53" s="133">
        <f>IF('SEQ Apr 2022'!O39="",$C$39*$C$40*'SEQ Apr 2022'!N39/100,IF($C$39*$C$40&gt;='SEQ Apr 2022'!P39,('SEQ Apr 2022'!P39*'SEQ Apr 2022'!N39/100),($C$39*$C$40*'SEQ Apr 2022'!N39/100)))</f>
        <v>607.72727272727275</v>
      </c>
      <c r="E53" s="133">
        <f>IF(AND('SEQ Apr 2022'!R39&gt;0,'SEQ Apr 2022'!T39&gt;0),IF(($C$39*$C$40&lt;'SEQ Apr 2022'!T39),(0),($C$39*$C$40-'SEQ Apr 2022'!T39)*'SEQ Apr 2022'!U39/100),IF(AND('SEQ Apr 2022'!R39&gt;0,'SEQ Apr 2022'!T39=""),IF(($C$39*$C$40&lt;'SEQ Apr 2022'!R39+'SEQ Apr 2022'!P39),(0),(($C$39*$C$40-('SEQ Apr 2022'!R39+'SEQ Apr 2022'!P39))*'SEQ Apr 2022'!S39/100)),IF(AND('SEQ Apr 2022'!P39&gt;0,'SEQ Apr 2022'!R39=""&gt;0),IF(($C$39*$C$40&lt;'SEQ Apr 2022'!P39),(0),($C$39*$C$40-'SEQ Apr 2022'!P39)*'SEQ Apr 2022'!Q39/100),0)))</f>
        <v>0</v>
      </c>
      <c r="F53" s="134">
        <f>($C$39*$C$41)*'SEQ Apr 2022'!AF39/100</f>
        <v>199.09090909090909</v>
      </c>
      <c r="G53" s="135">
        <f t="shared" si="28"/>
        <v>925.43690909090913</v>
      </c>
      <c r="H53" s="239">
        <f t="shared" si="29"/>
        <v>3227.2727272727275</v>
      </c>
      <c r="I53" s="239">
        <f t="shared" si="27"/>
        <v>3701.7476363636365</v>
      </c>
      <c r="J53" s="136">
        <f t="shared" si="30"/>
        <v>4071.9224000000004</v>
      </c>
      <c r="K53" s="137">
        <f>'SEQ Apr 2022'!BB39</f>
        <v>0</v>
      </c>
      <c r="L53" s="137">
        <f>'SEQ Apr 2022'!BC39</f>
        <v>0</v>
      </c>
      <c r="M53" s="137">
        <f>'SEQ Apr 2022'!BD39</f>
        <v>0</v>
      </c>
      <c r="N53" s="137">
        <f>'SEQ Apr 2022'!BE39</f>
        <v>0</v>
      </c>
      <c r="O53" s="144" t="str">
        <f t="shared" si="31"/>
        <v>No discount</v>
      </c>
      <c r="P53" s="226" t="str">
        <f t="shared" si="32"/>
        <v>Exclusive</v>
      </c>
      <c r="Q53" s="240">
        <f t="shared" si="33"/>
        <v>3701.7476363636365</v>
      </c>
      <c r="R53" s="240">
        <f t="shared" si="34"/>
        <v>3701.7476363636365</v>
      </c>
      <c r="S53" s="136">
        <f t="shared" si="35"/>
        <v>4071.9224000000004</v>
      </c>
      <c r="T53" s="136">
        <f t="shared" si="35"/>
        <v>4071.9224000000004</v>
      </c>
      <c r="U53" s="160">
        <f>'SEQ Apr 2022'!BL39</f>
        <v>0</v>
      </c>
      <c r="V53" s="161">
        <f>'SEQ Apr 2022'!BM39</f>
        <v>0</v>
      </c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</row>
    <row r="54" spans="1:41" ht="14" x14ac:dyDescent="0.15">
      <c r="A54" s="131" t="str">
        <f>'SEQ Apr 2022'!K40</f>
        <v>Next Business Energy</v>
      </c>
      <c r="B54" s="132" t="str">
        <f>'SEQ Apr 2022'!L40</f>
        <v xml:space="preserve">Assured </v>
      </c>
      <c r="C54" s="133">
        <f>IF('SEQ Apr 2022'!BP40=0,91*'SEQ Apr 2022'!M40/100,(91*'SEQ Apr 2022'!M40/100)+'SEQ Apr 2022'!BP40/4)</f>
        <v>104.64999999999998</v>
      </c>
      <c r="D54" s="133">
        <f>IF('SEQ Apr 2022'!O40="",$C$39*$C$40*'SEQ Apr 2022'!N40/100,IF($C$39*$C$40&gt;='SEQ Apr 2022'!P40,('SEQ Apr 2022'!P40*'SEQ Apr 2022'!N40/100),($C$39*$C$40*'SEQ Apr 2022'!N40/100)))</f>
        <v>647.5</v>
      </c>
      <c r="E54" s="133">
        <f>IF(AND('SEQ Apr 2022'!R40&gt;0,'SEQ Apr 2022'!T40&gt;0),IF(($C$39*$C$40&lt;'SEQ Apr 2022'!T40),(0),($C$39*$C$40-'SEQ Apr 2022'!T40)*'SEQ Apr 2022'!U40/100),IF(AND('SEQ Apr 2022'!R40&gt;0,'SEQ Apr 2022'!T40=""),IF(($C$39*$C$40&lt;'SEQ Apr 2022'!R40+'SEQ Apr 2022'!P40),(0),(($C$39*$C$40-('SEQ Apr 2022'!R40+'SEQ Apr 2022'!P40))*'SEQ Apr 2022'!S40/100)),IF(AND('SEQ Apr 2022'!P40&gt;0,'SEQ Apr 2022'!R40=""&gt;0),IF(($C$39*$C$40&lt;'SEQ Apr 2022'!P40),(0),($C$39*$C$40-'SEQ Apr 2022'!P40)*'SEQ Apr 2022'!Q40/100),0)))</f>
        <v>0</v>
      </c>
      <c r="F54" s="134">
        <f>($C$39*$C$41)*'SEQ Apr 2022'!AF40/100</f>
        <v>240</v>
      </c>
      <c r="G54" s="135">
        <f t="shared" si="28"/>
        <v>992.15</v>
      </c>
      <c r="H54" s="239">
        <f t="shared" si="29"/>
        <v>3550</v>
      </c>
      <c r="I54" s="239">
        <f t="shared" si="27"/>
        <v>3968.6</v>
      </c>
      <c r="J54" s="136">
        <f t="shared" si="30"/>
        <v>4365.46</v>
      </c>
      <c r="K54" s="137">
        <f>'SEQ Apr 2022'!BB40</f>
        <v>0</v>
      </c>
      <c r="L54" s="137">
        <f>'SEQ Apr 2022'!BC40</f>
        <v>0</v>
      </c>
      <c r="M54" s="137">
        <f>'SEQ Apr 2022'!BD40</f>
        <v>0</v>
      </c>
      <c r="N54" s="137">
        <f>'SEQ Apr 2022'!BE40</f>
        <v>0</v>
      </c>
      <c r="O54" s="144" t="str">
        <f t="shared" si="31"/>
        <v>No discount</v>
      </c>
      <c r="P54" s="226" t="str">
        <f t="shared" si="32"/>
        <v>Exclusive</v>
      </c>
      <c r="Q54" s="240">
        <f t="shared" si="33"/>
        <v>3968.6</v>
      </c>
      <c r="R54" s="240">
        <f t="shared" si="34"/>
        <v>3968.6</v>
      </c>
      <c r="S54" s="136">
        <f t="shared" si="35"/>
        <v>4365.46</v>
      </c>
      <c r="T54" s="136">
        <f t="shared" si="35"/>
        <v>4365.46</v>
      </c>
      <c r="U54" s="160">
        <f>'SEQ Apr 2022'!BL40</f>
        <v>0</v>
      </c>
      <c r="V54" s="161">
        <f>'SEQ Apr 2022'!BM40</f>
        <v>0</v>
      </c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</row>
    <row r="55" spans="1:41" ht="14" x14ac:dyDescent="0.15">
      <c r="A55" s="131" t="str">
        <f>'SEQ Apr 2022'!K41</f>
        <v>Red Energy</v>
      </c>
      <c r="B55" s="132" t="str">
        <f>'SEQ Apr 2022'!L41</f>
        <v>Red Business Saver</v>
      </c>
      <c r="C55" s="133">
        <f>IF('SEQ Apr 2022'!BP41=0,91*'SEQ Apr 2022'!M41/100,(91*'SEQ Apr 2022'!M41/100)+'SEQ Apr 2022'!BP41/4)</f>
        <v>107.744</v>
      </c>
      <c r="D55" s="133">
        <f>IF('SEQ Apr 2022'!O41="",$C$39*$C$40*'SEQ Apr 2022'!N41/100,IF($C$39*$C$40&gt;='SEQ Apr 2022'!P41,('SEQ Apr 2022'!P41*'SEQ Apr 2022'!N41/100),($C$39*$C$40*'SEQ Apr 2022'!N41/100)))</f>
        <v>671.36363636363637</v>
      </c>
      <c r="E55" s="133">
        <f>IF(AND('SEQ Apr 2022'!R41&gt;0,'SEQ Apr 2022'!T41&gt;0),IF(($C$39*$C$40&lt;'SEQ Apr 2022'!T41),(0),($C$39*$C$40-'SEQ Apr 2022'!T41)*'SEQ Apr 2022'!U41/100),IF(AND('SEQ Apr 2022'!R41&gt;0,'SEQ Apr 2022'!T41=""),IF(($C$39*$C$40&lt;'SEQ Apr 2022'!R41+'SEQ Apr 2022'!P41),(0),(($C$39*$C$40-('SEQ Apr 2022'!R41+'SEQ Apr 2022'!P41))*'SEQ Apr 2022'!S41/100)),IF(AND('SEQ Apr 2022'!P41&gt;0,'SEQ Apr 2022'!R41=""&gt;0),IF(($C$39*$C$40&lt;'SEQ Apr 2022'!P41),(0),($C$39*$C$40-'SEQ Apr 2022'!P41)*'SEQ Apr 2022'!Q41/100),0)))</f>
        <v>0</v>
      </c>
      <c r="F55" s="134">
        <f>($C$39*$C$41)*'SEQ Apr 2022'!AF41/100</f>
        <v>238.22727272727269</v>
      </c>
      <c r="G55" s="135">
        <f t="shared" si="28"/>
        <v>1017.3349090909092</v>
      </c>
      <c r="H55" s="239">
        <f t="shared" si="29"/>
        <v>3638.3636363636365</v>
      </c>
      <c r="I55" s="239">
        <f t="shared" si="27"/>
        <v>4069.3396363636366</v>
      </c>
      <c r="J55" s="136">
        <f t="shared" si="30"/>
        <v>4476.2736000000004</v>
      </c>
      <c r="K55" s="137">
        <f>'SEQ Apr 2022'!BB41</f>
        <v>0</v>
      </c>
      <c r="L55" s="137">
        <f>'SEQ Apr 2022'!BC41</f>
        <v>0</v>
      </c>
      <c r="M55" s="137">
        <f>'SEQ Apr 2022'!BD41</f>
        <v>0</v>
      </c>
      <c r="N55" s="137">
        <f>'SEQ Apr 2022'!BE41</f>
        <v>0</v>
      </c>
      <c r="O55" s="144" t="str">
        <f t="shared" si="31"/>
        <v>No discount</v>
      </c>
      <c r="P55" s="226" t="str">
        <f t="shared" si="32"/>
        <v>Inclusive</v>
      </c>
      <c r="Q55" s="240">
        <f t="shared" si="33"/>
        <v>4069.3396363636366</v>
      </c>
      <c r="R55" s="240">
        <f t="shared" si="34"/>
        <v>4069.3396363636366</v>
      </c>
      <c r="S55" s="136">
        <f t="shared" si="35"/>
        <v>4476.2736000000004</v>
      </c>
      <c r="T55" s="136">
        <f t="shared" si="35"/>
        <v>4476.2736000000004</v>
      </c>
      <c r="U55" s="160">
        <f>'SEQ Apr 2022'!BL41</f>
        <v>0</v>
      </c>
      <c r="V55" s="161">
        <f>'SEQ Apr 2022'!BM41</f>
        <v>0</v>
      </c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</row>
    <row r="56" spans="1:41" ht="14" x14ac:dyDescent="0.15">
      <c r="A56" s="131" t="str">
        <f>'SEQ Apr 2022'!K42</f>
        <v>Blue NRG</v>
      </c>
      <c r="B56" s="132" t="str">
        <f>'SEQ Apr 2022'!L42</f>
        <v>Blue Business Champion</v>
      </c>
      <c r="C56" s="133">
        <f>IF('SEQ Apr 2022'!BP42=0,91*'SEQ Apr 2022'!M42/100,(91*'SEQ Apr 2022'!M42/100)+'SEQ Apr 2022'!BP42/4)</f>
        <v>81.899999999999991</v>
      </c>
      <c r="D56" s="133">
        <f>IF('SEQ Apr 2022'!O42="",$C$39*$C$40*'SEQ Apr 2022'!N42/100,IF($C$39*$C$40&gt;='SEQ Apr 2022'!P42,('SEQ Apr 2022'!P42*'SEQ Apr 2022'!N42/100),($C$39*$C$40*'SEQ Apr 2022'!N42/100)))</f>
        <v>677.72727272727263</v>
      </c>
      <c r="E56" s="133">
        <f>IF(AND('SEQ Apr 2022'!R42&gt;0,'SEQ Apr 2022'!T42&gt;0),IF(($C$39*$C$40&lt;'SEQ Apr 2022'!T42),(0),($C$39*$C$40-'SEQ Apr 2022'!T42)*'SEQ Apr 2022'!U42/100),IF(AND('SEQ Apr 2022'!R42&gt;0,'SEQ Apr 2022'!T42=""),IF(($C$39*$C$40&lt;'SEQ Apr 2022'!R42+'SEQ Apr 2022'!P42),(0),(($C$39*$C$40-('SEQ Apr 2022'!R42+'SEQ Apr 2022'!P42))*'SEQ Apr 2022'!S42/100)),IF(AND('SEQ Apr 2022'!P42&gt;0,'SEQ Apr 2022'!R42=""&gt;0),IF(($C$39*$C$40&lt;'SEQ Apr 2022'!P42),(0),($C$39*$C$40-'SEQ Apr 2022'!P42)*'SEQ Apr 2022'!Q42/100),0)))</f>
        <v>0</v>
      </c>
      <c r="F56" s="134">
        <f>($C$39*$C$41)*'SEQ Apr 2022'!AF42/100</f>
        <v>182.59090909090909</v>
      </c>
      <c r="G56" s="135">
        <f t="shared" si="28"/>
        <v>942.21818181818173</v>
      </c>
      <c r="H56" s="239">
        <f t="shared" si="29"/>
        <v>3441.272727272727</v>
      </c>
      <c r="I56" s="239">
        <f t="shared" si="27"/>
        <v>3768.8727272727269</v>
      </c>
      <c r="J56" s="136">
        <f t="shared" si="30"/>
        <v>4145.76</v>
      </c>
      <c r="K56" s="137">
        <f>'SEQ Apr 2022'!BB42</f>
        <v>0</v>
      </c>
      <c r="L56" s="137">
        <f>'SEQ Apr 2022'!BC42</f>
        <v>0</v>
      </c>
      <c r="M56" s="137">
        <f>'SEQ Apr 2022'!BD42</f>
        <v>0</v>
      </c>
      <c r="N56" s="137">
        <f>'SEQ Apr 2022'!BE42</f>
        <v>0</v>
      </c>
      <c r="O56" s="144" t="str">
        <f t="shared" si="31"/>
        <v>No discount</v>
      </c>
      <c r="P56" s="226" t="str">
        <f t="shared" si="32"/>
        <v>Exclusive</v>
      </c>
      <c r="Q56" s="240">
        <f t="shared" si="33"/>
        <v>3768.8727272727269</v>
      </c>
      <c r="R56" s="240">
        <f t="shared" si="34"/>
        <v>3768.8727272727269</v>
      </c>
      <c r="S56" s="136">
        <f t="shared" si="35"/>
        <v>4145.76</v>
      </c>
      <c r="T56" s="136">
        <f t="shared" si="35"/>
        <v>4145.76</v>
      </c>
      <c r="U56" s="160">
        <f>'SEQ Apr 2022'!BL42</f>
        <v>0</v>
      </c>
      <c r="V56" s="161">
        <f>'SEQ Apr 2022'!BM42</f>
        <v>0</v>
      </c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</row>
    <row r="57" spans="1:41" ht="14" x14ac:dyDescent="0.15">
      <c r="A57" s="131" t="str">
        <f>'SEQ Apr 2022'!K43</f>
        <v>Future X Power</v>
      </c>
      <c r="B57" s="132" t="str">
        <f>'SEQ Apr 2022'!L43</f>
        <v>Market Offer</v>
      </c>
      <c r="C57" s="133">
        <f>IF('SEQ Apr 2022'!BP43=0,91*'SEQ Apr 2022'!M43/100,(91*'SEQ Apr 2022'!M43/100)+'SEQ Apr 2022'!BP43/4)</f>
        <v>117.01772727272724</v>
      </c>
      <c r="D57" s="133">
        <f>IF('SEQ Apr 2022'!O43="",$C$39*$C$40*'SEQ Apr 2022'!N43/100,IF($C$39*$C$40&gt;='SEQ Apr 2022'!P43,('SEQ Apr 2022'!P43*'SEQ Apr 2022'!N43/100),($C$39*$C$40*'SEQ Apr 2022'!N43/100)))</f>
        <v>696.81818181818176</v>
      </c>
      <c r="E57" s="133">
        <f>IF(AND('SEQ Apr 2022'!R43&gt;0,'SEQ Apr 2022'!T43&gt;0),IF(($C$39*$C$40&lt;'SEQ Apr 2022'!T43),(0),($C$39*$C$40-'SEQ Apr 2022'!T43)*'SEQ Apr 2022'!U43/100),IF(AND('SEQ Apr 2022'!R43&gt;0,'SEQ Apr 2022'!T43=""),IF(($C$39*$C$40&lt;'SEQ Apr 2022'!R43+'SEQ Apr 2022'!P43),(0),(($C$39*$C$40-('SEQ Apr 2022'!R43+'SEQ Apr 2022'!P43))*'SEQ Apr 2022'!S43/100)),IF(AND('SEQ Apr 2022'!P43&gt;0,'SEQ Apr 2022'!R43=""&gt;0),IF(($C$39*$C$40&lt;'SEQ Apr 2022'!P43),(0),($C$39*$C$40-'SEQ Apr 2022'!P43)*'SEQ Apr 2022'!Q43/100),0)))</f>
        <v>0</v>
      </c>
      <c r="F57" s="134">
        <f>($C$39*$C$41)*'SEQ Apr 2022'!AF43/100</f>
        <v>245.18181818181816</v>
      </c>
      <c r="G57" s="135">
        <f t="shared" si="28"/>
        <v>1059.0177272727271</v>
      </c>
      <c r="H57" s="239">
        <f t="shared" si="29"/>
        <v>3767.9999999999995</v>
      </c>
      <c r="I57" s="239">
        <f t="shared" si="27"/>
        <v>4236.0709090909086</v>
      </c>
      <c r="J57" s="136">
        <f t="shared" si="30"/>
        <v>4659.6779999999999</v>
      </c>
      <c r="K57" s="137">
        <f>'SEQ Apr 2022'!BB43</f>
        <v>0</v>
      </c>
      <c r="L57" s="137">
        <f>'SEQ Apr 2022'!BC43</f>
        <v>0</v>
      </c>
      <c r="M57" s="137">
        <f>'SEQ Apr 2022'!BD43</f>
        <v>0</v>
      </c>
      <c r="N57" s="137">
        <f>'SEQ Apr 2022'!BE43</f>
        <v>0</v>
      </c>
      <c r="O57" s="144" t="str">
        <f t="shared" si="31"/>
        <v>No discount</v>
      </c>
      <c r="P57" s="226" t="str">
        <f t="shared" si="32"/>
        <v>Exclusive</v>
      </c>
      <c r="Q57" s="240">
        <f t="shared" si="33"/>
        <v>4236.0709090909086</v>
      </c>
      <c r="R57" s="240">
        <f t="shared" si="34"/>
        <v>4236.0709090909086</v>
      </c>
      <c r="S57" s="136">
        <f t="shared" si="35"/>
        <v>4659.6779999999999</v>
      </c>
      <c r="T57" s="136">
        <f t="shared" si="35"/>
        <v>4659.6779999999999</v>
      </c>
      <c r="U57" s="160">
        <f>'SEQ Apr 2022'!BL43</f>
        <v>0</v>
      </c>
      <c r="V57" s="161">
        <f>'SEQ Apr 2022'!BM43</f>
        <v>0</v>
      </c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</row>
    <row r="58" spans="1:41" ht="14" x14ac:dyDescent="0.15">
      <c r="A58" s="131" t="str">
        <f>'SEQ Apr 2022'!K44</f>
        <v>Locality Planning Energy</v>
      </c>
      <c r="B58" s="132" t="str">
        <f>'SEQ Apr 2022'!L44</f>
        <v>Business Advantage</v>
      </c>
      <c r="C58" s="133">
        <f>IF('SEQ Apr 2022'!BP44=0,91*'SEQ Apr 2022'!M44/100,(91*'SEQ Apr 2022'!M44/100)+'SEQ Apr 2022'!BP44/4)</f>
        <v>109.28272727272726</v>
      </c>
      <c r="D58" s="133">
        <f>IF('SEQ Apr 2022'!O44="",$C$39*$C$40*'SEQ Apr 2022'!N44/100,IF($C$39*$C$40&gt;='SEQ Apr 2022'!P44,('SEQ Apr 2022'!P44*'SEQ Apr 2022'!N44/100),($C$39*$C$40*'SEQ Apr 2022'!N44/100)))</f>
        <v>654.5</v>
      </c>
      <c r="E58" s="133">
        <f>IF(AND('SEQ Apr 2022'!R44&gt;0,'SEQ Apr 2022'!T44&gt;0),IF(($C$39*$C$40&lt;'SEQ Apr 2022'!T44),(0),($C$39*$C$40-'SEQ Apr 2022'!T44)*'SEQ Apr 2022'!U44/100),IF(AND('SEQ Apr 2022'!R44&gt;0,'SEQ Apr 2022'!T44=""),IF(($C$39*$C$40&lt;'SEQ Apr 2022'!R44+'SEQ Apr 2022'!P44),(0),(($C$39*$C$40-('SEQ Apr 2022'!R44+'SEQ Apr 2022'!P44))*'SEQ Apr 2022'!S44/100)),IF(AND('SEQ Apr 2022'!P44&gt;0,'SEQ Apr 2022'!R44=""&gt;0),IF(($C$39*$C$40&lt;'SEQ Apr 2022'!P44),(0),($C$39*$C$40-'SEQ Apr 2022'!P44)*'SEQ Apr 2022'!Q44/100),0)))</f>
        <v>0</v>
      </c>
      <c r="F58" s="134">
        <f>($C$39*$C$41)*'SEQ Apr 2022'!AF44/100</f>
        <v>157.5</v>
      </c>
      <c r="G58" s="135">
        <f t="shared" si="28"/>
        <v>921.28272727272724</v>
      </c>
      <c r="H58" s="239">
        <f t="shared" si="29"/>
        <v>3248</v>
      </c>
      <c r="I58" s="239">
        <f t="shared" si="27"/>
        <v>3685.130909090909</v>
      </c>
      <c r="J58" s="136">
        <f t="shared" si="30"/>
        <v>4053.6440000000002</v>
      </c>
      <c r="K58" s="137">
        <f>'SEQ Apr 2022'!BB44</f>
        <v>0</v>
      </c>
      <c r="L58" s="137">
        <f>'SEQ Apr 2022'!BC44</f>
        <v>0</v>
      </c>
      <c r="M58" s="137">
        <f>'SEQ Apr 2022'!BD44</f>
        <v>0</v>
      </c>
      <c r="N58" s="137">
        <f>'SEQ Apr 2022'!BE44</f>
        <v>0</v>
      </c>
      <c r="O58" s="144" t="str">
        <f t="shared" si="31"/>
        <v>No discount</v>
      </c>
      <c r="P58" s="226" t="str">
        <f t="shared" si="32"/>
        <v>Exclusive</v>
      </c>
      <c r="Q58" s="240">
        <f t="shared" si="33"/>
        <v>3685.130909090909</v>
      </c>
      <c r="R58" s="240">
        <f t="shared" si="34"/>
        <v>3685.130909090909</v>
      </c>
      <c r="S58" s="136">
        <f t="shared" si="35"/>
        <v>4053.6440000000002</v>
      </c>
      <c r="T58" s="136">
        <f t="shared" si="35"/>
        <v>4053.6440000000002</v>
      </c>
      <c r="U58" s="160">
        <f>'SEQ Apr 2022'!BL44</f>
        <v>0</v>
      </c>
      <c r="V58" s="161">
        <f>'SEQ Apr 2022'!BM44</f>
        <v>0</v>
      </c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</row>
    <row r="59" spans="1:41" ht="14" x14ac:dyDescent="0.15">
      <c r="A59" s="131" t="str">
        <f>'SEQ Apr 2022'!K45</f>
        <v>CovaU</v>
      </c>
      <c r="B59" s="132" t="str">
        <f>'SEQ Apr 2022'!L45</f>
        <v>Freedom</v>
      </c>
      <c r="C59" s="133">
        <f>IF('SEQ Apr 2022'!BP45=0,91*'SEQ Apr 2022'!M45/100,(91*'SEQ Apr 2022'!M45/100)+'SEQ Apr 2022'!BP45/4)</f>
        <v>93.324636363636358</v>
      </c>
      <c r="D59" s="133">
        <f>IF('SEQ Apr 2022'!O45="",$C$39*$C$40*'SEQ Apr 2022'!N45/100,IF($C$39*$C$40&gt;='SEQ Apr 2022'!P45,('SEQ Apr 2022'!P45*'SEQ Apr 2022'!N45/100),($C$39*$C$40*'SEQ Apr 2022'!N45/100)))</f>
        <v>828.54545454545439</v>
      </c>
      <c r="E59" s="133">
        <f>IF(AND('SEQ Apr 2022'!R45&gt;0,'SEQ Apr 2022'!T45&gt;0),IF(($C$39*$C$40&lt;'SEQ Apr 2022'!T45),(0),($C$39*$C$40-'SEQ Apr 2022'!T45)*'SEQ Apr 2022'!U45/100),IF(AND('SEQ Apr 2022'!R45&gt;0,'SEQ Apr 2022'!T45=""),IF(($C$39*$C$40&lt;'SEQ Apr 2022'!R45+'SEQ Apr 2022'!P45),(0),(($C$39*$C$40-('SEQ Apr 2022'!R45+'SEQ Apr 2022'!P45))*'SEQ Apr 2022'!S45/100)),IF(AND('SEQ Apr 2022'!P45&gt;0,'SEQ Apr 2022'!R45=""&gt;0),IF(($C$39*$C$40&lt;'SEQ Apr 2022'!P45),(0),($C$39*$C$40-'SEQ Apr 2022'!P45)*'SEQ Apr 2022'!Q45/100),0)))</f>
        <v>0</v>
      </c>
      <c r="F59" s="134">
        <f>($C$39*$C$41)*'SEQ Apr 2022'!AF45/100</f>
        <v>236.72727272727269</v>
      </c>
      <c r="G59" s="135">
        <f t="shared" si="28"/>
        <v>1158.5973636363635</v>
      </c>
      <c r="H59" s="239">
        <f t="shared" si="29"/>
        <v>4261.090909090909</v>
      </c>
      <c r="I59" s="239">
        <f t="shared" si="27"/>
        <v>4634.3894545454541</v>
      </c>
      <c r="J59" s="136">
        <f t="shared" si="30"/>
        <v>5097.8284000000003</v>
      </c>
      <c r="K59" s="137">
        <f>'SEQ Apr 2022'!BB45</f>
        <v>0</v>
      </c>
      <c r="L59" s="137">
        <f>'SEQ Apr 2022'!BC45</f>
        <v>15</v>
      </c>
      <c r="M59" s="137">
        <f>'SEQ Apr 2022'!BD45</f>
        <v>0</v>
      </c>
      <c r="N59" s="137">
        <f>'SEQ Apr 2022'!BE45</f>
        <v>0</v>
      </c>
      <c r="O59" s="144" t="str">
        <f t="shared" si="31"/>
        <v>Guaranteed off usage</v>
      </c>
      <c r="P59" s="226" t="str">
        <f t="shared" si="32"/>
        <v>Exclusive</v>
      </c>
      <c r="Q59" s="240">
        <f t="shared" si="33"/>
        <v>3995.2258181818179</v>
      </c>
      <c r="R59" s="240">
        <f t="shared" si="34"/>
        <v>3995.2258181818179</v>
      </c>
      <c r="S59" s="136">
        <f t="shared" si="35"/>
        <v>4394.7484000000004</v>
      </c>
      <c r="T59" s="136">
        <f t="shared" si="35"/>
        <v>4394.7484000000004</v>
      </c>
      <c r="U59" s="160">
        <f>'SEQ Apr 2022'!BL45</f>
        <v>0</v>
      </c>
      <c r="V59" s="161">
        <f>'SEQ Apr 2022'!BM45</f>
        <v>0</v>
      </c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</row>
    <row r="60" spans="1:41" ht="14" x14ac:dyDescent="0.15">
      <c r="A60" s="131" t="str">
        <f>'SEQ Apr 2022'!K46</f>
        <v>Discover Energy</v>
      </c>
      <c r="B60" s="132" t="str">
        <f>'SEQ Apr 2022'!L46</f>
        <v>Smart Saver</v>
      </c>
      <c r="C60" s="133">
        <f>IF('SEQ Apr 2022'!BP46=0,91*'SEQ Apr 2022'!M46/100,(91*'SEQ Apr 2022'!M46/100)+'SEQ Apr 2022'!BP46/4)</f>
        <v>96.294545454545442</v>
      </c>
      <c r="D60" s="133">
        <f>IF('SEQ Apr 2022'!O46="",$C$39*$C$40*'SEQ Apr 2022'!N46/100,IF($C$39*$C$40&gt;='SEQ Apr 2022'!P46,('SEQ Apr 2022'!P46*'SEQ Apr 2022'!N46/100),($C$39*$C$40*'SEQ Apr 2022'!N46/100)))</f>
        <v>807.54545454545439</v>
      </c>
      <c r="E60" s="133">
        <f>IF(AND('SEQ Apr 2022'!R46&gt;0,'SEQ Apr 2022'!T46&gt;0),IF(($C$39*$C$40&lt;'SEQ Apr 2022'!T46),(0),($C$39*$C$40-'SEQ Apr 2022'!T46)*'SEQ Apr 2022'!U46/100),IF(AND('SEQ Apr 2022'!R46&gt;0,'SEQ Apr 2022'!T46=""),IF(($C$39*$C$40&lt;'SEQ Apr 2022'!R46+'SEQ Apr 2022'!P46),(0),(($C$39*$C$40-('SEQ Apr 2022'!R46+'SEQ Apr 2022'!P46))*'SEQ Apr 2022'!S46/100)),IF(AND('SEQ Apr 2022'!P46&gt;0,'SEQ Apr 2022'!R46=""&gt;0),IF(($C$39*$C$40&lt;'SEQ Apr 2022'!P46),(0),($C$39*$C$40-'SEQ Apr 2022'!P46)*'SEQ Apr 2022'!Q46/100),0)))</f>
        <v>0</v>
      </c>
      <c r="F60" s="134">
        <f>($C$39*$C$41)*'SEQ Apr 2022'!AF46/100</f>
        <v>231.1363636363636</v>
      </c>
      <c r="G60" s="135">
        <f t="shared" si="28"/>
        <v>1134.9763636363634</v>
      </c>
      <c r="H60" s="239">
        <f t="shared" si="29"/>
        <v>4154.7272727272721</v>
      </c>
      <c r="I60" s="239">
        <f t="shared" si="27"/>
        <v>4539.9054545454537</v>
      </c>
      <c r="J60" s="136">
        <f t="shared" si="30"/>
        <v>4993.8959999999997</v>
      </c>
      <c r="K60" s="137">
        <f>'SEQ Apr 2022'!BB46</f>
        <v>0</v>
      </c>
      <c r="L60" s="137">
        <f>'SEQ Apr 2022'!BC46</f>
        <v>18</v>
      </c>
      <c r="M60" s="137">
        <f>'SEQ Apr 2022'!BD46</f>
        <v>0</v>
      </c>
      <c r="N60" s="137">
        <f>'SEQ Apr 2022'!BE46</f>
        <v>0</v>
      </c>
      <c r="O60" s="144" t="str">
        <f t="shared" si="31"/>
        <v>Guaranteed off usage</v>
      </c>
      <c r="P60" s="226" t="str">
        <f t="shared" si="32"/>
        <v>Exclusive</v>
      </c>
      <c r="Q60" s="240">
        <f t="shared" si="33"/>
        <v>3792.0545454545445</v>
      </c>
      <c r="R60" s="240">
        <f t="shared" si="34"/>
        <v>3792.0545454545445</v>
      </c>
      <c r="S60" s="136">
        <f t="shared" ref="S60:T65" si="36">Q60*1.1</f>
        <v>4171.2599999999993</v>
      </c>
      <c r="T60" s="136">
        <f t="shared" si="36"/>
        <v>4171.2599999999993</v>
      </c>
      <c r="U60" s="160">
        <f>'SEQ Apr 2022'!BL46</f>
        <v>0</v>
      </c>
      <c r="V60" s="161">
        <f>'SEQ Apr 2022'!BM46</f>
        <v>0</v>
      </c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</row>
    <row r="61" spans="1:41" ht="14" x14ac:dyDescent="0.15">
      <c r="A61" s="131" t="str">
        <f>'SEQ Apr 2022'!K47</f>
        <v>GlowPower</v>
      </c>
      <c r="B61" s="132" t="str">
        <f>'SEQ Apr 2022'!L47</f>
        <v>Saver</v>
      </c>
      <c r="C61" s="133">
        <f>IF('SEQ Apr 2022'!BP47=0,91*'SEQ Apr 2022'!M47/100,(91*'SEQ Apr 2022'!M47/100)+'SEQ Apr 2022'!BP47/4)</f>
        <v>117.29899999999998</v>
      </c>
      <c r="D61" s="133">
        <f>IF('SEQ Apr 2022'!O47="",$C$39*$C$40*'SEQ Apr 2022'!N47/100,IF($C$39*$C$40&gt;='SEQ Apr 2022'!P47,('SEQ Apr 2022'!P47*'SEQ Apr 2022'!N47/100),($C$39*$C$40*'SEQ Apr 2022'!N47/100)))</f>
        <v>696.18181818181813</v>
      </c>
      <c r="E61" s="133">
        <f>IF(AND('SEQ Apr 2022'!R47&gt;0,'SEQ Apr 2022'!T47&gt;0),IF(($C$39*$C$40&lt;'SEQ Apr 2022'!T47),(0),($C$39*$C$40-'SEQ Apr 2022'!T47)*'SEQ Apr 2022'!U47/100),IF(AND('SEQ Apr 2022'!R47&gt;0,'SEQ Apr 2022'!T47=""),IF(($C$39*$C$40&lt;'SEQ Apr 2022'!R47+'SEQ Apr 2022'!P47),(0),(($C$39*$C$40-('SEQ Apr 2022'!R47+'SEQ Apr 2022'!P47))*'SEQ Apr 2022'!S47/100)),IF(AND('SEQ Apr 2022'!P47&gt;0,'SEQ Apr 2022'!R47=""&gt;0),IF(($C$39*$C$40&lt;'SEQ Apr 2022'!P47),(0),($C$39*$C$40-'SEQ Apr 2022'!P47)*'SEQ Apr 2022'!Q47/100),0)))</f>
        <v>0</v>
      </c>
      <c r="F61" s="134">
        <f>($C$39*$C$41)*'SEQ Apr 2022'!AF47/100</f>
        <v>245.31818181818176</v>
      </c>
      <c r="G61" s="135">
        <f t="shared" si="28"/>
        <v>1058.799</v>
      </c>
      <c r="H61" s="239">
        <f t="shared" si="29"/>
        <v>3766</v>
      </c>
      <c r="I61" s="239">
        <f t="shared" si="27"/>
        <v>4235.1959999999999</v>
      </c>
      <c r="J61" s="136">
        <f t="shared" si="30"/>
        <v>4658.7156000000004</v>
      </c>
      <c r="K61" s="137">
        <f>'SEQ Apr 2022'!BB47</f>
        <v>0</v>
      </c>
      <c r="L61" s="137">
        <f>'SEQ Apr 2022'!BC47</f>
        <v>0</v>
      </c>
      <c r="M61" s="137">
        <f>'SEQ Apr 2022'!BD47</f>
        <v>0</v>
      </c>
      <c r="N61" s="137">
        <f>'SEQ Apr 2022'!BE47</f>
        <v>0</v>
      </c>
      <c r="O61" s="144" t="str">
        <f t="shared" si="31"/>
        <v>No discount</v>
      </c>
      <c r="P61" s="226" t="str">
        <f t="shared" si="32"/>
        <v>Exclusive</v>
      </c>
      <c r="Q61" s="240">
        <f t="shared" si="33"/>
        <v>4235.1959999999999</v>
      </c>
      <c r="R61" s="240">
        <f t="shared" si="34"/>
        <v>4235.1959999999999</v>
      </c>
      <c r="S61" s="136">
        <f t="shared" si="36"/>
        <v>4658.7156000000004</v>
      </c>
      <c r="T61" s="136">
        <f t="shared" si="36"/>
        <v>4658.7156000000004</v>
      </c>
      <c r="U61" s="160">
        <f>'SEQ Apr 2022'!BL47</f>
        <v>0</v>
      </c>
      <c r="V61" s="161">
        <f>'SEQ Apr 2022'!BM47</f>
        <v>0</v>
      </c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</row>
    <row r="62" spans="1:41" ht="14" x14ac:dyDescent="0.15">
      <c r="A62" s="131" t="str">
        <f>'SEQ Apr 2022'!K48</f>
        <v>ReAmped Energy</v>
      </c>
      <c r="B62" s="132" t="str">
        <f>'SEQ Apr 2022'!L48</f>
        <v>Business</v>
      </c>
      <c r="C62" s="133">
        <f>IF('SEQ Apr 2022'!BP48=0,91*'SEQ Apr 2022'!M48/100,(91*'SEQ Apr 2022'!M48/100)+'SEQ Apr 2022'!BP48/4)</f>
        <v>76.878454545454545</v>
      </c>
      <c r="D62" s="133">
        <f>IF('SEQ Apr 2022'!O48="",$C$39*$C$40*'SEQ Apr 2022'!N48/100,IF($C$39*$C$40&gt;='SEQ Apr 2022'!P48,('SEQ Apr 2022'!P48*'SEQ Apr 2022'!N48/100),($C$39*$C$40*'SEQ Apr 2022'!N48/100)))</f>
        <v>688.86363636363637</v>
      </c>
      <c r="E62" s="133">
        <f>IF(AND('SEQ Apr 2022'!R48&gt;0,'SEQ Apr 2022'!T48&gt;0),IF(($C$39*$C$40&lt;'SEQ Apr 2022'!T48),(0),($C$39*$C$40-'SEQ Apr 2022'!T48)*'SEQ Apr 2022'!U48/100),IF(AND('SEQ Apr 2022'!R48&gt;0,'SEQ Apr 2022'!T48=""),IF(($C$39*$C$40&lt;'SEQ Apr 2022'!R48+'SEQ Apr 2022'!P48),(0),(($C$39*$C$40-('SEQ Apr 2022'!R48+'SEQ Apr 2022'!P48))*'SEQ Apr 2022'!S48/100)),IF(AND('SEQ Apr 2022'!P48&gt;0,'SEQ Apr 2022'!R48=""&gt;0),IF(($C$39*$C$40&lt;'SEQ Apr 2022'!P48),(0),($C$39*$C$40-'SEQ Apr 2022'!P48)*'SEQ Apr 2022'!Q48/100),0)))</f>
        <v>0</v>
      </c>
      <c r="F62" s="134">
        <f>($C$39*$C$41)*'SEQ Apr 2022'!AF48/100</f>
        <v>180.95454545454544</v>
      </c>
      <c r="G62" s="135">
        <f t="shared" si="28"/>
        <v>946.69663636363634</v>
      </c>
      <c r="H62" s="239">
        <f t="shared" si="29"/>
        <v>3479.272727272727</v>
      </c>
      <c r="I62" s="239">
        <f t="shared" si="27"/>
        <v>3786.7865454545454</v>
      </c>
      <c r="J62" s="136">
        <f t="shared" si="30"/>
        <v>4165.4652000000006</v>
      </c>
      <c r="K62" s="137">
        <f>'SEQ Apr 2022'!BB48</f>
        <v>0</v>
      </c>
      <c r="L62" s="137">
        <f>'SEQ Apr 2022'!BC48</f>
        <v>0</v>
      </c>
      <c r="M62" s="137">
        <f>'SEQ Apr 2022'!BD48</f>
        <v>0</v>
      </c>
      <c r="N62" s="137">
        <f>'SEQ Apr 2022'!BE48</f>
        <v>0</v>
      </c>
      <c r="O62" s="144" t="str">
        <f t="shared" si="31"/>
        <v>No discount</v>
      </c>
      <c r="P62" s="226" t="str">
        <f t="shared" si="32"/>
        <v>Exclusive</v>
      </c>
      <c r="Q62" s="240">
        <f t="shared" si="33"/>
        <v>3786.7865454545454</v>
      </c>
      <c r="R62" s="240">
        <f t="shared" si="34"/>
        <v>3786.7865454545454</v>
      </c>
      <c r="S62" s="136">
        <f t="shared" si="36"/>
        <v>4165.4652000000006</v>
      </c>
      <c r="T62" s="136">
        <f t="shared" si="36"/>
        <v>4165.4652000000006</v>
      </c>
      <c r="U62" s="160">
        <f>'SEQ Apr 2022'!BL48</f>
        <v>0</v>
      </c>
      <c r="V62" s="161">
        <f>'SEQ Apr 2022'!BM48</f>
        <v>0</v>
      </c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</row>
    <row r="63" spans="1:41" ht="14" x14ac:dyDescent="0.15">
      <c r="A63" s="131" t="str">
        <f>'SEQ Apr 2022'!K49</f>
        <v>Sumo Power</v>
      </c>
      <c r="B63" s="132" t="str">
        <f>'SEQ Apr 2022'!L49</f>
        <v>Freedom Business</v>
      </c>
      <c r="C63" s="133">
        <f>IF('SEQ Apr 2022'!BP49=0,91*'SEQ Apr 2022'!M49/100,(91*'SEQ Apr 2022'!M49/100)+'SEQ Apr 2022'!BP49/4)</f>
        <v>104.64999999999998</v>
      </c>
      <c r="D63" s="133">
        <f>IF('SEQ Apr 2022'!O49="",$C$39*$C$40*'SEQ Apr 2022'!N49/100,IF($C$39*$C$40&gt;='SEQ Apr 2022'!P49,('SEQ Apr 2022'!P49*'SEQ Apr 2022'!N49/100),($C$39*$C$40*'SEQ Apr 2022'!N49/100)))</f>
        <v>672</v>
      </c>
      <c r="E63" s="133">
        <f>IF(AND('SEQ Apr 2022'!R49&gt;0,'SEQ Apr 2022'!T49&gt;0),IF(($C$39*$C$40&lt;'SEQ Apr 2022'!T49),(0),($C$39*$C$40-'SEQ Apr 2022'!T49)*'SEQ Apr 2022'!U49/100),IF(AND('SEQ Apr 2022'!R49&gt;0,'SEQ Apr 2022'!T49=""),IF(($C$39*$C$40&lt;'SEQ Apr 2022'!R49+'SEQ Apr 2022'!P49),(0),(($C$39*$C$40-('SEQ Apr 2022'!R49+'SEQ Apr 2022'!P49))*'SEQ Apr 2022'!S49/100)),IF(AND('SEQ Apr 2022'!P49&gt;0,'SEQ Apr 2022'!R49=""&gt;0),IF(($C$39*$C$40&lt;'SEQ Apr 2022'!P49),(0),($C$39*$C$40-'SEQ Apr 2022'!P49)*'SEQ Apr 2022'!Q49/100),0)))</f>
        <v>0</v>
      </c>
      <c r="F63" s="134">
        <f>($C$39*$C$41)*'SEQ Apr 2022'!AF49/100</f>
        <v>200.99999999999997</v>
      </c>
      <c r="G63" s="135">
        <f t="shared" si="28"/>
        <v>977.65</v>
      </c>
      <c r="H63" s="239">
        <f t="shared" si="29"/>
        <v>3492</v>
      </c>
      <c r="I63" s="239">
        <f t="shared" si="27"/>
        <v>3910.6</v>
      </c>
      <c r="J63" s="136">
        <f t="shared" si="30"/>
        <v>4301.66</v>
      </c>
      <c r="K63" s="137">
        <f>'SEQ Apr 2022'!BB49</f>
        <v>0</v>
      </c>
      <c r="L63" s="137">
        <f>'SEQ Apr 2022'!BC49</f>
        <v>0</v>
      </c>
      <c r="M63" s="137">
        <f>'SEQ Apr 2022'!BD49</f>
        <v>0</v>
      </c>
      <c r="N63" s="137">
        <f>'SEQ Apr 2022'!BE49</f>
        <v>0</v>
      </c>
      <c r="O63" s="144" t="str">
        <f t="shared" si="31"/>
        <v>No discount</v>
      </c>
      <c r="P63" s="226" t="str">
        <f t="shared" si="32"/>
        <v>Exclusive</v>
      </c>
      <c r="Q63" s="240">
        <f t="shared" si="33"/>
        <v>3910.6</v>
      </c>
      <c r="R63" s="240">
        <f t="shared" si="34"/>
        <v>3910.6</v>
      </c>
      <c r="S63" s="136">
        <f t="shared" si="36"/>
        <v>4301.66</v>
      </c>
      <c r="T63" s="136">
        <f t="shared" si="36"/>
        <v>4301.66</v>
      </c>
      <c r="U63" s="160">
        <f>'SEQ Apr 2022'!BL49</f>
        <v>0</v>
      </c>
      <c r="V63" s="161">
        <f>'SEQ Apr 2022'!BM49</f>
        <v>0</v>
      </c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</row>
    <row r="64" spans="1:41" ht="14" x14ac:dyDescent="0.15">
      <c r="A64" s="131" t="str">
        <f>'SEQ Apr 2022'!K50</f>
        <v>Enova Energy</v>
      </c>
      <c r="B64" s="132" t="str">
        <f>'SEQ Apr 2022'!L50</f>
        <v>Business Economy Plus</v>
      </c>
      <c r="C64" s="133">
        <f>IF('SEQ Apr 2022'!BP50=0,91*'SEQ Apr 2022'!M50/100,(91*'SEQ Apr 2022'!M50/100)+'SEQ Apr 2022'!BP50/4)</f>
        <v>126.57272727272728</v>
      </c>
      <c r="D64" s="133">
        <f>IF('SEQ Apr 2022'!O50="",$C$39*$C$40*'SEQ Apr 2022'!N50/100,IF($C$39*$C$40&gt;='SEQ Apr 2022'!P50,('SEQ Apr 2022'!P50*'SEQ Apr 2022'!N50/100),($C$39*$C$40*'SEQ Apr 2022'!N50/100)))</f>
        <v>789.09090909090901</v>
      </c>
      <c r="E64" s="133">
        <f>IF(AND('SEQ Apr 2022'!R50&gt;0,'SEQ Apr 2022'!T50&gt;0),IF(($C$39*$C$40&lt;'SEQ Apr 2022'!T50),(0),($C$39*$C$40-'SEQ Apr 2022'!T50)*'SEQ Apr 2022'!U50/100),IF(AND('SEQ Apr 2022'!R50&gt;0,'SEQ Apr 2022'!T50=""),IF(($C$39*$C$40&lt;'SEQ Apr 2022'!R50+'SEQ Apr 2022'!P50),(0),(($C$39*$C$40-('SEQ Apr 2022'!R50+'SEQ Apr 2022'!P50))*'SEQ Apr 2022'!S50/100)),IF(AND('SEQ Apr 2022'!P50&gt;0,'SEQ Apr 2022'!R50=""&gt;0),IF(($C$39*$C$40&lt;'SEQ Apr 2022'!P50),(0),($C$39*$C$40-'SEQ Apr 2022'!P50)*'SEQ Apr 2022'!Q50/100),0)))</f>
        <v>0</v>
      </c>
      <c r="F64" s="134">
        <f>($C$39*$C$41)*'SEQ Apr 2022'!AF50/100</f>
        <v>204.54545454545453</v>
      </c>
      <c r="G64" s="135">
        <f t="shared" si="28"/>
        <v>1120.2090909090909</v>
      </c>
      <c r="H64" s="239">
        <f t="shared" si="29"/>
        <v>3974.5454545454545</v>
      </c>
      <c r="I64" s="239">
        <f t="shared" si="27"/>
        <v>4480.8363636363638</v>
      </c>
      <c r="J64" s="136">
        <f t="shared" si="30"/>
        <v>4928.920000000001</v>
      </c>
      <c r="K64" s="137">
        <f>'SEQ Apr 2022'!BB50</f>
        <v>0</v>
      </c>
      <c r="L64" s="137">
        <f>'SEQ Apr 2022'!BC50</f>
        <v>0</v>
      </c>
      <c r="M64" s="137">
        <f>'SEQ Apr 2022'!BD50</f>
        <v>0</v>
      </c>
      <c r="N64" s="137">
        <f>'SEQ Apr 2022'!BE50</f>
        <v>3</v>
      </c>
      <c r="O64" s="144" t="str">
        <f t="shared" si="31"/>
        <v>Pay-on-time off usage</v>
      </c>
      <c r="P64" s="226" t="str">
        <f t="shared" si="32"/>
        <v>Exclusive</v>
      </c>
      <c r="Q64" s="240">
        <f t="shared" si="33"/>
        <v>4480.8363636363638</v>
      </c>
      <c r="R64" s="240">
        <f t="shared" si="34"/>
        <v>4361.6000000000004</v>
      </c>
      <c r="S64" s="136">
        <f t="shared" si="36"/>
        <v>4928.920000000001</v>
      </c>
      <c r="T64" s="136">
        <f t="shared" si="36"/>
        <v>4797.7600000000011</v>
      </c>
      <c r="U64" s="160">
        <f>'SEQ Apr 2022'!BL50</f>
        <v>0</v>
      </c>
      <c r="V64" s="161">
        <f>'SEQ Apr 2022'!BM50</f>
        <v>0</v>
      </c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</row>
    <row r="65" spans="1:41" ht="14" x14ac:dyDescent="0.15">
      <c r="A65" s="131" t="str">
        <f>'SEQ Apr 2022'!K51</f>
        <v>Momentum Energy</v>
      </c>
      <c r="B65" s="132" t="str">
        <f>'SEQ Apr 2022'!L51</f>
        <v>SmilePower Flexi</v>
      </c>
      <c r="C65" s="133">
        <f>IF('SEQ Apr 2022'!BP51=0,91*'SEQ Apr 2022'!M51/100,(91*'SEQ Apr 2022'!M51/100)+'SEQ Apr 2022'!BP51/4)</f>
        <v>97.783636363636361</v>
      </c>
      <c r="D65" s="133">
        <f>IF('SEQ Apr 2022'!O51="",$C$39*$C$40*'SEQ Apr 2022'!N51/100,IF($C$39*$C$40&gt;='SEQ Apr 2022'!P51,('SEQ Apr 2022'!P51*'SEQ Apr 2022'!N51/100),($C$39*$C$40*'SEQ Apr 2022'!N51/100)))</f>
        <v>735.31818181818176</v>
      </c>
      <c r="E65" s="133">
        <f>IF(AND('SEQ Apr 2022'!R51&gt;0,'SEQ Apr 2022'!T51&gt;0),IF(($C$39*$C$40&lt;'SEQ Apr 2022'!T51),(0),($C$39*$C$40-'SEQ Apr 2022'!T51)*'SEQ Apr 2022'!U51/100),IF(AND('SEQ Apr 2022'!R51&gt;0,'SEQ Apr 2022'!T51=""),IF(($C$39*$C$40&lt;'SEQ Apr 2022'!R51+'SEQ Apr 2022'!P51),(0),(($C$39*$C$40-('SEQ Apr 2022'!R51+'SEQ Apr 2022'!P51))*'SEQ Apr 2022'!S51/100)),IF(AND('SEQ Apr 2022'!P51&gt;0,'SEQ Apr 2022'!R51=""&gt;0),IF(($C$39*$C$40&lt;'SEQ Apr 2022'!P51),(0),($C$39*$C$40-'SEQ Apr 2022'!P51)*'SEQ Apr 2022'!Q51/100),0)))</f>
        <v>0</v>
      </c>
      <c r="F65" s="134">
        <f>($C$39*$C$41)*'SEQ Apr 2022'!AF51/100</f>
        <v>231</v>
      </c>
      <c r="G65" s="135">
        <f t="shared" si="28"/>
        <v>1064.1018181818181</v>
      </c>
      <c r="H65" s="239">
        <f t="shared" si="29"/>
        <v>3865.272727272727</v>
      </c>
      <c r="I65" s="239">
        <f t="shared" si="27"/>
        <v>4256.4072727272724</v>
      </c>
      <c r="J65" s="136">
        <f t="shared" si="30"/>
        <v>4682.0479999999998</v>
      </c>
      <c r="K65" s="137">
        <f>'SEQ Apr 2022'!BB51</f>
        <v>0</v>
      </c>
      <c r="L65" s="137">
        <f>'SEQ Apr 2022'!BC51</f>
        <v>0</v>
      </c>
      <c r="M65" s="137">
        <f>'SEQ Apr 2022'!BD51</f>
        <v>0</v>
      </c>
      <c r="N65" s="137">
        <f>'SEQ Apr 2022'!BE51</f>
        <v>0</v>
      </c>
      <c r="O65" s="144" t="str">
        <f t="shared" si="31"/>
        <v>No discount</v>
      </c>
      <c r="P65" s="226" t="str">
        <f t="shared" si="32"/>
        <v>Exclusive</v>
      </c>
      <c r="Q65" s="240">
        <f t="shared" si="33"/>
        <v>4256.4072727272724</v>
      </c>
      <c r="R65" s="240">
        <f t="shared" si="34"/>
        <v>4256.4072727272724</v>
      </c>
      <c r="S65" s="136">
        <f t="shared" si="36"/>
        <v>4682.0479999999998</v>
      </c>
      <c r="T65" s="136">
        <f t="shared" si="36"/>
        <v>4682.0479999999998</v>
      </c>
      <c r="U65" s="160">
        <f>'SEQ Apr 2022'!BL51</f>
        <v>0</v>
      </c>
      <c r="V65" s="161">
        <f>'SEQ Apr 2022'!BM51</f>
        <v>0</v>
      </c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</row>
    <row r="66" spans="1:41" ht="14" x14ac:dyDescent="0.15">
      <c r="A66" s="131" t="str">
        <f>'SEQ Apr 2022'!K52</f>
        <v>Tango Energy</v>
      </c>
      <c r="B66" s="132" t="str">
        <f>'SEQ Apr 2022'!L52</f>
        <v>Business Select</v>
      </c>
      <c r="C66" s="133">
        <f>IF('SEQ Apr 2022'!BP52=0,91*'SEQ Apr 2022'!M52/100,(91*'SEQ Apr 2022'!M52/100)+'SEQ Apr 2022'!BP52/4)</f>
        <v>101.92</v>
      </c>
      <c r="D66" s="133">
        <f>IF('SEQ Apr 2022'!O52="",$C$39*$C$40*'SEQ Apr 2022'!N52/100,IF($C$39*$C$40&gt;='SEQ Apr 2022'!P52,('SEQ Apr 2022'!P52*'SEQ Apr 2022'!N52/100),($C$39*$C$40*'SEQ Apr 2022'!N52/100)))</f>
        <v>685.99999999999989</v>
      </c>
      <c r="E66" s="133">
        <f>IF(AND('SEQ Apr 2022'!R52&gt;0,'SEQ Apr 2022'!T52&gt;0),IF(($C$39*$C$40&lt;'SEQ Apr 2022'!T52),(0),($C$39*$C$40-'SEQ Apr 2022'!T52)*'SEQ Apr 2022'!U52/100),IF(AND('SEQ Apr 2022'!R52&gt;0,'SEQ Apr 2022'!T52=""),IF(($C$39*$C$40&lt;'SEQ Apr 2022'!R52+'SEQ Apr 2022'!P52),(0),(($C$39*$C$40-('SEQ Apr 2022'!R52+'SEQ Apr 2022'!P52))*'SEQ Apr 2022'!S52/100)),IF(AND('SEQ Apr 2022'!P52&gt;0,'SEQ Apr 2022'!R52=""&gt;0),IF(($C$39*$C$40&lt;'SEQ Apr 2022'!P52),(0),($C$39*$C$40-'SEQ Apr 2022'!P52)*'SEQ Apr 2022'!Q52/100),0)))</f>
        <v>0</v>
      </c>
      <c r="F66" s="134">
        <f>($C$39*$C$41)*'SEQ Apr 2022'!AF52/100</f>
        <v>163.49999999999997</v>
      </c>
      <c r="G66" s="135">
        <f t="shared" ref="G66:G67" si="37">SUM(C66:F66)</f>
        <v>951.41999999999985</v>
      </c>
      <c r="H66" s="239">
        <f t="shared" ref="H66:H67" si="38">(G66-C66)*4</f>
        <v>3397.9999999999995</v>
      </c>
      <c r="I66" s="239">
        <f t="shared" ref="I66:I67" si="39">G66*4</f>
        <v>3805.6799999999994</v>
      </c>
      <c r="J66" s="136">
        <f t="shared" ref="J66:J67" si="40">I66*1.1</f>
        <v>4186.2479999999996</v>
      </c>
      <c r="K66" s="137">
        <f>'SEQ Apr 2022'!BB52</f>
        <v>0</v>
      </c>
      <c r="L66" s="137">
        <f>'SEQ Apr 2022'!BC52</f>
        <v>0</v>
      </c>
      <c r="M66" s="137">
        <f>'SEQ Apr 2022'!BD52</f>
        <v>0</v>
      </c>
      <c r="N66" s="137">
        <f>'SEQ Apr 2022'!BE52</f>
        <v>0</v>
      </c>
      <c r="O66" s="144" t="str">
        <f t="shared" ref="O66:O67" si="41">IF(SUM(K66:N66)=0,"No discount",IF(K66&gt;0,"Guaranteed off bill",IF(L66&gt;0,"Guaranteed off usage",IF(M66&gt;0,"Pay-on-time off bill","Pay-on-time off usage"))))</f>
        <v>No discount</v>
      </c>
      <c r="P66" s="226" t="str">
        <f t="shared" ref="P66:P67" si="42">IF(OR(A66="Origin Energy",A66="Red Energy",A66="Powershop"),"Inclusive","Exclusive")</f>
        <v>Exclusive</v>
      </c>
      <c r="Q66" s="240">
        <f t="shared" ref="Q66:Q67" si="43">IF(AND(O66="Guaranteed off bill",P66="Inclusive"),((I66*1.1)-((I66*1.1)*K66/100))/1.1,IF(AND(O66="Guaranteed off usage",P66="Inclusive"),((I66*1.1)-((H66*1.1)*L66/100))/1.1,IF(AND(O66="Guaranteed off bill",P66="Exclusive"),I66-(I66*K66/100),IF(AND(O66="Guaranteed off usage",P66="Exclusive"),I66-(H66*L66/100),IF(P66="Inclusive",((I66*1.1))/1.1,I66)))))</f>
        <v>3805.6799999999994</v>
      </c>
      <c r="R66" s="240">
        <f t="shared" ref="R66:R67" si="44">IF(AND(O66="Pay-on-time off bill",P66="Inclusive"),((Q66*1.1)-((Q66*1.1)*M66/100))/1.1,IF(AND(O66="Pay-on-time off usage",P66="Inclusive"),((Q66*1.1)-((H66*1.1)*N66/100))/1.1,IF(AND(O66="Pay-on-time off bill",P66="Exclusive"),Q66-(Q66*M66/100),IF(AND(O66="Pay-on-time off usage",P66="Exclusive"),Q66-(H66*N66/100),IF(P66="Inclusive",((Q66*1.1))/1.1,Q66)))))</f>
        <v>3805.6799999999994</v>
      </c>
      <c r="S66" s="136">
        <f t="shared" ref="S66:S67" si="45">Q66*1.1</f>
        <v>4186.2479999999996</v>
      </c>
      <c r="T66" s="136">
        <f t="shared" ref="T66:T67" si="46">R66*1.1</f>
        <v>4186.2479999999996</v>
      </c>
      <c r="U66" s="160">
        <f>'SEQ Apr 2022'!BL52</f>
        <v>0</v>
      </c>
      <c r="V66" s="161">
        <f>'SEQ Apr 2022'!BM52</f>
        <v>0</v>
      </c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</row>
    <row r="67" spans="1:41" ht="15" thickBot="1" x14ac:dyDescent="0.2">
      <c r="A67" s="148" t="str">
        <f>'SEQ Apr 2022'!K53</f>
        <v>EziPower</v>
      </c>
      <c r="B67" s="149" t="str">
        <f>'SEQ Apr 2022'!L53</f>
        <v>Flexi Saver</v>
      </c>
      <c r="C67" s="166">
        <f>IF('SEQ Apr 2022'!BP53=0,91*'SEQ Apr 2022'!M53/100,(91*'SEQ Apr 2022'!M53/100)+'SEQ Apr 2022'!BP53/4)</f>
        <v>120.211</v>
      </c>
      <c r="D67" s="166">
        <f>IF('SEQ Apr 2022'!O53="",$C$39*$C$40*'SEQ Apr 2022'!N53/100,IF($C$39*$C$40&gt;='SEQ Apr 2022'!P53,('SEQ Apr 2022'!P53*'SEQ Apr 2022'!N53/100),($C$39*$C$40*'SEQ Apr 2022'!N53/100)))</f>
        <v>700.5090909090909</v>
      </c>
      <c r="E67" s="166">
        <f>IF(AND('SEQ Apr 2022'!R53&gt;0,'SEQ Apr 2022'!T53&gt;0),IF(($C$39*$C$40&lt;'SEQ Apr 2022'!T53),(0),($C$39*$C$40-'SEQ Apr 2022'!T53)*'SEQ Apr 2022'!U53/100),IF(AND('SEQ Apr 2022'!R53&gt;0,'SEQ Apr 2022'!T53=""),IF(($C$39*$C$40&lt;'SEQ Apr 2022'!R53+'SEQ Apr 2022'!P53),(0),(($C$39*$C$40-('SEQ Apr 2022'!R53+'SEQ Apr 2022'!P53))*'SEQ Apr 2022'!S53/100)),IF(AND('SEQ Apr 2022'!P53&gt;0,'SEQ Apr 2022'!R53=""&gt;0),IF(($C$39*$C$40&lt;'SEQ Apr 2022'!P53),(0),($C$39*$C$40-'SEQ Apr 2022'!P53)*'SEQ Apr 2022'!Q53/100),0)))</f>
        <v>0</v>
      </c>
      <c r="F67" s="173">
        <f>($C$39*$C$41)*'SEQ Apr 2022'!AF53/100</f>
        <v>227.52272727272725</v>
      </c>
      <c r="G67" s="167">
        <f t="shared" si="37"/>
        <v>1048.2428181818182</v>
      </c>
      <c r="H67" s="241">
        <f t="shared" si="38"/>
        <v>3712.1272727272726</v>
      </c>
      <c r="I67" s="241">
        <f t="shared" si="39"/>
        <v>4192.9712727272727</v>
      </c>
      <c r="J67" s="168">
        <f t="shared" si="40"/>
        <v>4612.2683999999999</v>
      </c>
      <c r="K67" s="153">
        <f>'SEQ Apr 2022'!BB53</f>
        <v>0</v>
      </c>
      <c r="L67" s="153">
        <f>'SEQ Apr 2022'!BC53</f>
        <v>0</v>
      </c>
      <c r="M67" s="153">
        <f>'SEQ Apr 2022'!BD53</f>
        <v>0</v>
      </c>
      <c r="N67" s="153">
        <f>'SEQ Apr 2022'!BE53</f>
        <v>0</v>
      </c>
      <c r="O67" s="154" t="str">
        <f t="shared" si="41"/>
        <v>No discount</v>
      </c>
      <c r="P67" s="227" t="str">
        <f t="shared" si="42"/>
        <v>Exclusive</v>
      </c>
      <c r="Q67" s="244">
        <f t="shared" si="43"/>
        <v>4192.9712727272727</v>
      </c>
      <c r="R67" s="244">
        <f t="shared" si="44"/>
        <v>4192.9712727272727</v>
      </c>
      <c r="S67" s="168">
        <f t="shared" si="45"/>
        <v>4612.2683999999999</v>
      </c>
      <c r="T67" s="168">
        <f t="shared" si="46"/>
        <v>4612.2683999999999</v>
      </c>
      <c r="U67" s="170">
        <f>'SEQ Apr 2022'!BL53</f>
        <v>0</v>
      </c>
      <c r="V67" s="165">
        <f>'SEQ Apr 2022'!BM53</f>
        <v>0</v>
      </c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</row>
    <row r="68" spans="1:41" ht="14" x14ac:dyDescent="0.15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</row>
    <row r="69" spans="1:41" ht="15" thickBot="1" x14ac:dyDescent="0.2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</row>
    <row r="70" spans="1:41" ht="14" x14ac:dyDescent="0.15">
      <c r="A70" s="72" t="s">
        <v>220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4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</row>
    <row r="71" spans="1:41" ht="14" x14ac:dyDescent="0.15">
      <c r="A71" s="75" t="s">
        <v>198</v>
      </c>
      <c r="B71" s="47"/>
      <c r="C71" s="91">
        <v>5000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76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</row>
    <row r="72" spans="1:41" ht="14" x14ac:dyDescent="0.15">
      <c r="A72" s="75" t="s">
        <v>266</v>
      </c>
      <c r="B72" s="47"/>
      <c r="C72" s="92">
        <v>0.7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76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</row>
    <row r="73" spans="1:41" ht="14" x14ac:dyDescent="0.15">
      <c r="A73" s="75" t="s">
        <v>218</v>
      </c>
      <c r="B73" s="47"/>
      <c r="C73" s="92">
        <v>0.3</v>
      </c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76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</row>
    <row r="74" spans="1:41" ht="14" x14ac:dyDescent="0.15">
      <c r="A74" s="75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76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</row>
    <row r="75" spans="1:41" ht="75" x14ac:dyDescent="0.15">
      <c r="A75" s="276" t="s">
        <v>144</v>
      </c>
      <c r="B75" s="122" t="s">
        <v>320</v>
      </c>
      <c r="C75" s="120" t="s">
        <v>204</v>
      </c>
      <c r="D75" s="120" t="s">
        <v>465</v>
      </c>
      <c r="E75" s="120" t="s">
        <v>205</v>
      </c>
      <c r="F75" s="122" t="s">
        <v>219</v>
      </c>
      <c r="G75" s="120" t="s">
        <v>206</v>
      </c>
      <c r="H75" s="277" t="s">
        <v>570</v>
      </c>
      <c r="I75" s="278" t="s">
        <v>207</v>
      </c>
      <c r="J75" s="123" t="s">
        <v>23</v>
      </c>
      <c r="K75" s="124" t="s">
        <v>286</v>
      </c>
      <c r="L75" s="124" t="s">
        <v>287</v>
      </c>
      <c r="M75" s="124" t="s">
        <v>288</v>
      </c>
      <c r="N75" s="124" t="s">
        <v>289</v>
      </c>
      <c r="O75" s="279" t="s">
        <v>571</v>
      </c>
      <c r="P75" s="279" t="s">
        <v>572</v>
      </c>
      <c r="Q75" s="280" t="s">
        <v>574</v>
      </c>
      <c r="R75" s="280" t="s">
        <v>575</v>
      </c>
      <c r="S75" s="125" t="s">
        <v>271</v>
      </c>
      <c r="T75" s="125" t="s">
        <v>272</v>
      </c>
      <c r="U75" s="124" t="s">
        <v>263</v>
      </c>
      <c r="V75" s="127" t="s">
        <v>264</v>
      </c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</row>
    <row r="76" spans="1:41" ht="14" x14ac:dyDescent="0.15">
      <c r="A76" s="131" t="str">
        <f>'SEQ Apr 2022'!K54</f>
        <v>AGL</v>
      </c>
      <c r="B76" s="132" t="str">
        <f>'SEQ Apr 2022'!L54</f>
        <v>Business Value Saver</v>
      </c>
      <c r="C76" s="133">
        <f>IF('SEQ Apr 2022'!BP54=0,91*'SEQ Apr 2022'!M54/100,(91*'SEQ Apr 2022'!M54/100)+'SEQ Apr 2022'!BP54/4)</f>
        <v>92.331909090909079</v>
      </c>
      <c r="D76" s="133">
        <f>IF('SEQ Apr 2022'!O54="",$C$71*$C$72*'SEQ Apr 2022'!N54/100,IF($C$71*$C$72&gt;='SEQ Apr 2022'!P54,('SEQ Apr 2022'!P54*'SEQ Apr 2022'!N54/100),($C$71*$C$72*'SEQ Apr 2022'!N54/100)))</f>
        <v>753.77272727272725</v>
      </c>
      <c r="E76" s="133">
        <f>IF(AND('SEQ Apr 2022'!R54&gt;0,'SEQ Apr 2022'!T54&gt;0),IF(($C$71*$C$72&lt;'SEQ Apr 2022'!T54),(0),($C$71*$C$72-'SEQ Apr 2022'!T54)*'SEQ Apr 2022'!U54/100),IF(AND('SEQ Apr 2022'!R54&gt;0,'SEQ Apr 2022'!T54=""),IF(($C$71*$C$72&lt;'SEQ Apr 2022'!R54+'SEQ Apr 2022'!P54),(0),(($C$71*$C$72-('SEQ Apr 2022'!R54+'SEQ Apr 2022'!P54))*'SEQ Apr 2022'!S54/100)),IF(AND('SEQ Apr 2022'!P54&gt;0,'SEQ Apr 2022'!R54=""&gt;0),IF(($C$71*$C$72&lt;'SEQ Apr 2022'!P54),(0),($C$71*$C$72-'SEQ Apr 2022'!P54)*'SEQ Apr 2022'!Q54/100),0)))</f>
        <v>0</v>
      </c>
      <c r="F76" s="134">
        <f>($C$71*$C$73)*'SEQ Apr 2022'!W54/100</f>
        <v>254.04545454545453</v>
      </c>
      <c r="G76" s="135">
        <f>SUM(C76:F76)</f>
        <v>1100.150090909091</v>
      </c>
      <c r="H76" s="239">
        <f>(G76-C76)*4</f>
        <v>4031.2727272727275</v>
      </c>
      <c r="I76" s="239">
        <f t="shared" ref="I76:I97" si="47">G76*4</f>
        <v>4400.6003636363639</v>
      </c>
      <c r="J76" s="136">
        <f>I76*1.1</f>
        <v>4840.6604000000007</v>
      </c>
      <c r="K76" s="137">
        <f>'SEQ Apr 2022'!BB54</f>
        <v>0</v>
      </c>
      <c r="L76" s="137">
        <f>'SEQ Apr 2022'!BC54</f>
        <v>0</v>
      </c>
      <c r="M76" s="137">
        <f>'SEQ Apr 2022'!BD54</f>
        <v>0</v>
      </c>
      <c r="N76" s="137">
        <f>'SEQ Apr 2022'!BE54</f>
        <v>0</v>
      </c>
      <c r="O76" s="144" t="str">
        <f>IF(SUM(K76:N76)=0,"No discount",IF(K76&gt;0,"Guaranteed off bill",IF(L76&gt;0,"Guaranteed off usage",IF(M76&gt;0,"Pay-on-time off bill","Pay-on-time off usage"))))</f>
        <v>No discount</v>
      </c>
      <c r="P76" s="226" t="str">
        <f>IF(OR(A76="Origin Energy",A76="Red Energy",A76="Powershop"),"Inclusive","Exclusive")</f>
        <v>Exclusive</v>
      </c>
      <c r="Q76" s="240">
        <f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4400.6003636363639</v>
      </c>
      <c r="R76" s="240">
        <f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4400.6003636363639</v>
      </c>
      <c r="S76" s="136">
        <f>Q76*1.1</f>
        <v>4840.6604000000007</v>
      </c>
      <c r="T76" s="136">
        <f>R76*1.1</f>
        <v>4840.6604000000007</v>
      </c>
      <c r="U76" s="160">
        <f>'SEQ Apr 2022'!BL54</f>
        <v>0</v>
      </c>
      <c r="V76" s="161">
        <f>'SEQ Apr 2022'!BM54</f>
        <v>0</v>
      </c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</row>
    <row r="77" spans="1:41" ht="14" x14ac:dyDescent="0.15">
      <c r="A77" s="131" t="str">
        <f>'SEQ Apr 2022'!K55</f>
        <v>Diamond Energy</v>
      </c>
      <c r="B77" s="132" t="str">
        <f>'SEQ Apr 2022'!L55</f>
        <v>Renewable Saver POT</v>
      </c>
      <c r="C77" s="133">
        <f>IF('SEQ Apr 2022'!BP55=0,91*'SEQ Apr 2022'!M55/100,(91*'SEQ Apr 2022'!M55/100)+'SEQ Apr 2022'!BP55/4)</f>
        <v>113.67554545454544</v>
      </c>
      <c r="D77" s="133">
        <f>IF('SEQ Apr 2022'!O55="",$C$71*$C$72*'SEQ Apr 2022'!N55/100,IF($C$71*$C$72&gt;='SEQ Apr 2022'!P55,('SEQ Apr 2022'!P55*'SEQ Apr 2022'!N55/100),($C$71*$C$72*'SEQ Apr 2022'!N55/100)))</f>
        <v>835.86363636363637</v>
      </c>
      <c r="E77" s="133">
        <f>IF(AND('SEQ Apr 2022'!R55&gt;0,'SEQ Apr 2022'!T55&gt;0),IF(($C$71*$C$72&lt;'SEQ Apr 2022'!T55),(0),($C$71*$C$72-'SEQ Apr 2022'!T55)*'SEQ Apr 2022'!U55/100),IF(AND('SEQ Apr 2022'!R55&gt;0,'SEQ Apr 2022'!T55=""),IF(($C$71*$C$72&lt;'SEQ Apr 2022'!R55+'SEQ Apr 2022'!P55),(0),(($C$71*$C$72-('SEQ Apr 2022'!R55+'SEQ Apr 2022'!P55))*'SEQ Apr 2022'!S55/100)),IF(AND('SEQ Apr 2022'!P55&gt;0,'SEQ Apr 2022'!R55=""&gt;0),IF(($C$71*$C$72&lt;'SEQ Apr 2022'!P55),(0),($C$71*$C$72-'SEQ Apr 2022'!P55)*'SEQ Apr 2022'!Q55/100),0)))</f>
        <v>0</v>
      </c>
      <c r="F77" s="134">
        <f>($C$71*$C$73)*'SEQ Apr 2022'!W55/100</f>
        <v>280.77272727272725</v>
      </c>
      <c r="G77" s="135">
        <f t="shared" ref="G77:G97" si="48">SUM(C77:F77)</f>
        <v>1230.311909090909</v>
      </c>
      <c r="H77" s="239">
        <f t="shared" ref="H77:H97" si="49">(G77-C77)*4</f>
        <v>4466.545454545454</v>
      </c>
      <c r="I77" s="239">
        <f t="shared" si="47"/>
        <v>4921.247636363636</v>
      </c>
      <c r="J77" s="136">
        <f t="shared" ref="J77:J97" si="50">I77*1.1</f>
        <v>5413.3724000000002</v>
      </c>
      <c r="K77" s="137">
        <f>'SEQ Apr 2022'!BB55</f>
        <v>0</v>
      </c>
      <c r="L77" s="137">
        <f>'SEQ Apr 2022'!BC55</f>
        <v>0</v>
      </c>
      <c r="M77" s="137">
        <f>'SEQ Apr 2022'!BD55</f>
        <v>7</v>
      </c>
      <c r="N77" s="137">
        <f>'SEQ Apr 2022'!BE55</f>
        <v>0</v>
      </c>
      <c r="O77" s="144" t="str">
        <f t="shared" ref="O77" si="51">IF(SUM(K77:N77)=0,"No discount",IF(K77&gt;0,"Guaranteed off bill",IF(L77&gt;0,"Guaranteed off usage",IF(M77&gt;0,"Pay-on-time off bill","Pay-on-time off usage"))))</f>
        <v>Pay-on-time off bill</v>
      </c>
      <c r="P77" s="226" t="str">
        <f t="shared" ref="P77:P97" si="52">IF(OR(A77="Origin Energy",A77="Red Energy",A77="Powershop"),"Inclusive","Exclusive")</f>
        <v>Exclusive</v>
      </c>
      <c r="Q77" s="240">
        <f t="shared" ref="Q77:Q97" si="53">IF(AND(O77="Guaranteed off bill",P77="Inclusive"),((I77*1.1)-((I77*1.1)*K77/100))/1.1,IF(AND(O77="Guaranteed off usage",P77="Inclusive"),((I77*1.1)-((H77*1.1)*L77/100))/1.1,IF(AND(O77="Guaranteed off bill",P77="Exclusive"),I77-(I77*K77/100),IF(AND(O77="Guaranteed off usage",P77="Exclusive"),I77-(H77*L77/100),IF(P77="Inclusive",((I77*1.1))/1.1,I77)))))</f>
        <v>4921.247636363636</v>
      </c>
      <c r="R77" s="240">
        <f t="shared" ref="R77:R97" si="54">IF(AND(O77="Pay-on-time off bill",P77="Inclusive"),((Q77*1.1)-((Q77*1.1)*M77/100))/1.1,IF(AND(O77="Pay-on-time off usage",P77="Inclusive"),((Q77*1.1)-((H77*1.1)*N77/100))/1.1,IF(AND(O77="Pay-on-time off bill",P77="Exclusive"),Q77-(Q77*M77/100),IF(AND(O77="Pay-on-time off usage",P77="Exclusive"),Q77-(H77*N77/100),IF(P77="Inclusive",((Q77*1.1))/1.1,Q77)))))</f>
        <v>4576.7603018181817</v>
      </c>
      <c r="S77" s="136">
        <f t="shared" ref="S77:T92" si="55">Q77*1.1</f>
        <v>5413.3724000000002</v>
      </c>
      <c r="T77" s="136">
        <f t="shared" si="55"/>
        <v>5034.4363320000002</v>
      </c>
      <c r="U77" s="160">
        <f>'SEQ Apr 2022'!BL55</f>
        <v>0</v>
      </c>
      <c r="V77" s="161">
        <f>'SEQ Apr 2022'!BM55</f>
        <v>0</v>
      </c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</row>
    <row r="78" spans="1:41" ht="14" x14ac:dyDescent="0.15">
      <c r="A78" s="131" t="str">
        <f>'SEQ Apr 2022'!K56</f>
        <v>EnergyAustralia</v>
      </c>
      <c r="B78" s="132" t="str">
        <f>'SEQ Apr 2022'!L56</f>
        <v>Total Plan</v>
      </c>
      <c r="C78" s="133">
        <f>IF('SEQ Apr 2022'!BP56=0,91*'SEQ Apr 2022'!M56/100,(91*'SEQ Apr 2022'!M56/100)+'SEQ Apr 2022'!BP56/4)</f>
        <v>110.10999999999999</v>
      </c>
      <c r="D78" s="133">
        <f>IF('SEQ Apr 2022'!O56="",$C$71*$C$72*'SEQ Apr 2022'!N56/100,IF($C$71*$C$72&gt;='SEQ Apr 2022'!P56,('SEQ Apr 2022'!P56*'SEQ Apr 2022'!N56/100),($C$71*$C$72*'SEQ Apr 2022'!N56/100)))</f>
        <v>874.99999999999989</v>
      </c>
      <c r="E78" s="133">
        <f>IF(AND('SEQ Apr 2022'!R56&gt;0,'SEQ Apr 2022'!T56&gt;0),IF(($C$71*$C$72&lt;'SEQ Apr 2022'!T56),(0),($C$71*$C$72-'SEQ Apr 2022'!T56)*'SEQ Apr 2022'!U56/100),IF(AND('SEQ Apr 2022'!R56&gt;0,'SEQ Apr 2022'!T56=""),IF(($C$71*$C$72&lt;'SEQ Apr 2022'!R56+'SEQ Apr 2022'!P56),(0),(($C$71*$C$72-('SEQ Apr 2022'!R56+'SEQ Apr 2022'!P56))*'SEQ Apr 2022'!S56/100)),IF(AND('SEQ Apr 2022'!P56&gt;0,'SEQ Apr 2022'!R56=""&gt;0),IF(($C$71*$C$72&lt;'SEQ Apr 2022'!P56),(0),($C$71*$C$72-'SEQ Apr 2022'!P56)*'SEQ Apr 2022'!Q56/100),0)))</f>
        <v>0</v>
      </c>
      <c r="F78" s="134">
        <f>($C$71*$C$73)*'SEQ Apr 2022'!W56/100</f>
        <v>311.99999999999994</v>
      </c>
      <c r="G78" s="135">
        <f t="shared" si="48"/>
        <v>1297.1099999999999</v>
      </c>
      <c r="H78" s="239">
        <f t="shared" si="49"/>
        <v>4748</v>
      </c>
      <c r="I78" s="239">
        <f t="shared" si="47"/>
        <v>5188.4399999999996</v>
      </c>
      <c r="J78" s="136">
        <f t="shared" si="50"/>
        <v>5707.2839999999997</v>
      </c>
      <c r="K78" s="137">
        <f>'SEQ Apr 2022'!BB56</f>
        <v>13</v>
      </c>
      <c r="L78" s="137">
        <f>'SEQ Apr 2022'!BC56</f>
        <v>0</v>
      </c>
      <c r="M78" s="137">
        <f>'SEQ Apr 2022'!BD56</f>
        <v>0</v>
      </c>
      <c r="N78" s="137">
        <f>'SEQ Apr 2022'!BE56</f>
        <v>0</v>
      </c>
      <c r="O78" s="144" t="str">
        <f t="shared" ref="O78:O96" si="56">IF(SUM(K78:N78)=0,"No discount",IF(K78&gt;0,"Guaranteed off bill",IF(L78&gt;0,"Guaranteed off usage",IF(M78&gt;0,"Pay-on-time off bill","Pay-on-time off usage"))))</f>
        <v>Guaranteed off bill</v>
      </c>
      <c r="P78" s="226" t="str">
        <f t="shared" si="52"/>
        <v>Exclusive</v>
      </c>
      <c r="Q78" s="240">
        <f t="shared" si="53"/>
        <v>4513.9427999999998</v>
      </c>
      <c r="R78" s="240">
        <f t="shared" si="54"/>
        <v>4513.9427999999998</v>
      </c>
      <c r="S78" s="136">
        <f t="shared" si="55"/>
        <v>4965.3370800000002</v>
      </c>
      <c r="T78" s="136">
        <f t="shared" si="55"/>
        <v>4965.3370800000002</v>
      </c>
      <c r="U78" s="160">
        <f>'SEQ Apr 2022'!BL56</f>
        <v>0</v>
      </c>
      <c r="V78" s="161">
        <f>'SEQ Apr 2022'!BM56</f>
        <v>0</v>
      </c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</row>
    <row r="79" spans="1:41" ht="14" x14ac:dyDescent="0.15">
      <c r="A79" s="131" t="str">
        <f>'SEQ Apr 2022'!K57</f>
        <v>Origin Energy</v>
      </c>
      <c r="B79" s="132" t="str">
        <f>'SEQ Apr 2022'!L57</f>
        <v>Go Variable</v>
      </c>
      <c r="C79" s="133">
        <f>IF('SEQ Apr 2022'!BP57=0,91*'SEQ Apr 2022'!M57/100,(91*'SEQ Apr 2022'!M57/100)+'SEQ Apr 2022'!BP57/4)</f>
        <v>101.74627272727271</v>
      </c>
      <c r="D79" s="133">
        <f>IF('SEQ Apr 2022'!O57="",$C$71*$C$72*'SEQ Apr 2022'!N57/100,IF($C$71*$C$72&gt;='SEQ Apr 2022'!P57,('SEQ Apr 2022'!P57*'SEQ Apr 2022'!N57/100),($C$71*$C$72*'SEQ Apr 2022'!N57/100)))</f>
        <v>741.36363636363637</v>
      </c>
      <c r="E79" s="133">
        <f>IF(AND('SEQ Apr 2022'!R57&gt;0,'SEQ Apr 2022'!T57&gt;0),IF(($C$71*$C$72&lt;'SEQ Apr 2022'!T57),(0),($C$71*$C$72-'SEQ Apr 2022'!T57)*'SEQ Apr 2022'!U57/100),IF(AND('SEQ Apr 2022'!R57&gt;0,'SEQ Apr 2022'!T57=""),IF(($C$71*$C$72&lt;'SEQ Apr 2022'!R57+'SEQ Apr 2022'!P57),(0),(($C$71*$C$72-('SEQ Apr 2022'!R57+'SEQ Apr 2022'!P57))*'SEQ Apr 2022'!S57/100)),IF(AND('SEQ Apr 2022'!P57&gt;0,'SEQ Apr 2022'!R57=""&gt;0),IF(($C$71*$C$72&lt;'SEQ Apr 2022'!P57),(0),($C$71*$C$72-'SEQ Apr 2022'!P57)*'SEQ Apr 2022'!Q57/100),0)))</f>
        <v>0</v>
      </c>
      <c r="F79" s="134">
        <f>($C$71*$C$73)*'SEQ Apr 2022'!W57/100</f>
        <v>272.4545454545455</v>
      </c>
      <c r="G79" s="135">
        <f t="shared" si="48"/>
        <v>1115.5644545454547</v>
      </c>
      <c r="H79" s="239">
        <f t="shared" si="49"/>
        <v>4055.2727272727279</v>
      </c>
      <c r="I79" s="239">
        <f t="shared" si="47"/>
        <v>4462.2578181818189</v>
      </c>
      <c r="J79" s="136">
        <f t="shared" si="50"/>
        <v>4908.4836000000014</v>
      </c>
      <c r="K79" s="137">
        <f>'SEQ Apr 2022'!BB57</f>
        <v>0</v>
      </c>
      <c r="L79" s="137">
        <f>'SEQ Apr 2022'!BC57</f>
        <v>0</v>
      </c>
      <c r="M79" s="137">
        <f>'SEQ Apr 2022'!BD57</f>
        <v>0</v>
      </c>
      <c r="N79" s="137">
        <f>'SEQ Apr 2022'!BE57</f>
        <v>0</v>
      </c>
      <c r="O79" s="144" t="str">
        <f t="shared" si="56"/>
        <v>No discount</v>
      </c>
      <c r="P79" s="226" t="str">
        <f t="shared" si="52"/>
        <v>Inclusive</v>
      </c>
      <c r="Q79" s="240">
        <f t="shared" si="53"/>
        <v>4462.2578181818189</v>
      </c>
      <c r="R79" s="240">
        <f t="shared" si="54"/>
        <v>4462.2578181818189</v>
      </c>
      <c r="S79" s="136">
        <f t="shared" si="55"/>
        <v>4908.4836000000014</v>
      </c>
      <c r="T79" s="136">
        <f t="shared" si="55"/>
        <v>4908.4836000000014</v>
      </c>
      <c r="U79" s="160">
        <f>'SEQ Apr 2022'!BL57</f>
        <v>0</v>
      </c>
      <c r="V79" s="161">
        <f>'SEQ Apr 2022'!BM57</f>
        <v>0</v>
      </c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</row>
    <row r="80" spans="1:41" ht="14" x14ac:dyDescent="0.15">
      <c r="A80" s="131" t="str">
        <f>'SEQ Apr 2022'!K58</f>
        <v>Powershop</v>
      </c>
      <c r="B80" s="132" t="str">
        <f>'SEQ Apr 2022'!L58</f>
        <v>100% Carbon Neutral</v>
      </c>
      <c r="C80" s="133">
        <f>IF('SEQ Apr 2022'!BP58=0,91*'SEQ Apr 2022'!M58/100,(91*'SEQ Apr 2022'!M58/100)+'SEQ Apr 2022'!BP58/4)</f>
        <v>128.30999999999997</v>
      </c>
      <c r="D80" s="133">
        <f>IF('SEQ Apr 2022'!O58="",$C$71*$C$72*'SEQ Apr 2022'!N58/100,IF($C$71*$C$72&gt;='SEQ Apr 2022'!P58,('SEQ Apr 2022'!P58*'SEQ Apr 2022'!N58/100),($C$71*$C$72*'SEQ Apr 2022'!N58/100)))</f>
        <v>839.99999999999989</v>
      </c>
      <c r="E80" s="133">
        <f>IF(AND('SEQ Apr 2022'!R58&gt;0,'SEQ Apr 2022'!T58&gt;0),IF(($C$71*$C$72&lt;'SEQ Apr 2022'!T58),(0),($C$71*$C$72-'SEQ Apr 2022'!T58)*'SEQ Apr 2022'!U58/100),IF(AND('SEQ Apr 2022'!R58&gt;0,'SEQ Apr 2022'!T58=""),IF(($C$71*$C$72&lt;'SEQ Apr 2022'!R58+'SEQ Apr 2022'!P58),(0),(($C$71*$C$72-('SEQ Apr 2022'!R58+'SEQ Apr 2022'!P58))*'SEQ Apr 2022'!S58/100)),IF(AND('SEQ Apr 2022'!P58&gt;0,'SEQ Apr 2022'!R58=""&gt;0),IF(($C$71*$C$72&lt;'SEQ Apr 2022'!P58),(0),($C$71*$C$72-'SEQ Apr 2022'!P58)*'SEQ Apr 2022'!Q58/100),0)))</f>
        <v>0</v>
      </c>
      <c r="F80" s="134">
        <f>($C$71*$C$73)*'SEQ Apr 2022'!W58/100</f>
        <v>300</v>
      </c>
      <c r="G80" s="135">
        <f t="shared" si="48"/>
        <v>1268.31</v>
      </c>
      <c r="H80" s="239">
        <f t="shared" si="49"/>
        <v>4560</v>
      </c>
      <c r="I80" s="239">
        <f t="shared" si="47"/>
        <v>5073.24</v>
      </c>
      <c r="J80" s="136">
        <f t="shared" si="50"/>
        <v>5580.5640000000003</v>
      </c>
      <c r="K80" s="137">
        <f>'SEQ Apr 2022'!BB58</f>
        <v>0</v>
      </c>
      <c r="L80" s="137">
        <f>'SEQ Apr 2022'!BC58</f>
        <v>0</v>
      </c>
      <c r="M80" s="137">
        <f>'SEQ Apr 2022'!BD58</f>
        <v>0</v>
      </c>
      <c r="N80" s="137">
        <f>'SEQ Apr 2022'!BE58</f>
        <v>0</v>
      </c>
      <c r="O80" s="144" t="str">
        <f t="shared" si="56"/>
        <v>No discount</v>
      </c>
      <c r="P80" s="226" t="str">
        <f t="shared" si="52"/>
        <v>Inclusive</v>
      </c>
      <c r="Q80" s="240">
        <f t="shared" si="53"/>
        <v>5073.24</v>
      </c>
      <c r="R80" s="240">
        <f t="shared" si="54"/>
        <v>5073.24</v>
      </c>
      <c r="S80" s="136">
        <f t="shared" si="55"/>
        <v>5580.5640000000003</v>
      </c>
      <c r="T80" s="136">
        <f t="shared" si="55"/>
        <v>5580.5640000000003</v>
      </c>
      <c r="U80" s="160">
        <f>'SEQ Apr 2022'!BL58</f>
        <v>0</v>
      </c>
      <c r="V80" s="161">
        <f>'SEQ Apr 2022'!BM58</f>
        <v>0</v>
      </c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</row>
    <row r="81" spans="1:41" ht="14" x14ac:dyDescent="0.15">
      <c r="A81" s="131" t="str">
        <f>'SEQ Apr 2022'!K59</f>
        <v>Energy Locals</v>
      </c>
      <c r="B81" s="132" t="str">
        <f>'SEQ Apr 2022'!L59</f>
        <v>Business Member</v>
      </c>
      <c r="C81" s="133">
        <f>IF('SEQ Apr 2022'!BP59=0,91*'SEQ Apr 2022'!M59/100,(91*'SEQ Apr 2022'!M59/100)+'SEQ Apr 2022'!BP59/4)</f>
        <v>125.27727272727272</v>
      </c>
      <c r="D81" s="133">
        <f>IF('SEQ Apr 2022'!O59="",$C$71*$C$72*'SEQ Apr 2022'!N59/100,IF($C$71*$C$72&gt;='SEQ Apr 2022'!P59,('SEQ Apr 2022'!P59*'SEQ Apr 2022'!N59/100),($C$71*$C$72*'SEQ Apr 2022'!N59/100)))</f>
        <v>715.90909090909088</v>
      </c>
      <c r="E81" s="133">
        <f>IF(AND('SEQ Apr 2022'!R59&gt;0,'SEQ Apr 2022'!T59&gt;0),IF(($C$71*$C$72&lt;'SEQ Apr 2022'!T59),(0),($C$71*$C$72-'SEQ Apr 2022'!T59)*'SEQ Apr 2022'!U59/100),IF(AND('SEQ Apr 2022'!R59&gt;0,'SEQ Apr 2022'!T59=""),IF(($C$71*$C$72&lt;'SEQ Apr 2022'!R59+'SEQ Apr 2022'!P59),(0),(($C$71*$C$72-('SEQ Apr 2022'!R59+'SEQ Apr 2022'!P59))*'SEQ Apr 2022'!S59/100)),IF(AND('SEQ Apr 2022'!P59&gt;0,'SEQ Apr 2022'!R59=""&gt;0),IF(($C$71*$C$72&lt;'SEQ Apr 2022'!P59),(0),($C$71*$C$72-'SEQ Apr 2022'!P59)*'SEQ Apr 2022'!Q59/100),0)))</f>
        <v>0</v>
      </c>
      <c r="F81" s="134">
        <f>($C$71*$C$73)*'SEQ Apr 2022'!W59/100</f>
        <v>245.45454545454544</v>
      </c>
      <c r="G81" s="135">
        <f t="shared" si="48"/>
        <v>1086.640909090909</v>
      </c>
      <c r="H81" s="239">
        <f t="shared" si="49"/>
        <v>3845.454545454545</v>
      </c>
      <c r="I81" s="239">
        <f t="shared" si="47"/>
        <v>4346.5636363636359</v>
      </c>
      <c r="J81" s="136">
        <f t="shared" si="50"/>
        <v>4781.22</v>
      </c>
      <c r="K81" s="137">
        <f>'SEQ Apr 2022'!BB59</f>
        <v>0</v>
      </c>
      <c r="L81" s="137">
        <f>'SEQ Apr 2022'!BC59</f>
        <v>0</v>
      </c>
      <c r="M81" s="137">
        <f>'SEQ Apr 2022'!BD59</f>
        <v>0</v>
      </c>
      <c r="N81" s="137">
        <f>'SEQ Apr 2022'!BE59</f>
        <v>0</v>
      </c>
      <c r="O81" s="144" t="str">
        <f t="shared" si="56"/>
        <v>No discount</v>
      </c>
      <c r="P81" s="226" t="str">
        <f t="shared" si="52"/>
        <v>Exclusive</v>
      </c>
      <c r="Q81" s="240">
        <f t="shared" si="53"/>
        <v>4346.5636363636359</v>
      </c>
      <c r="R81" s="240">
        <f t="shared" si="54"/>
        <v>4346.5636363636359</v>
      </c>
      <c r="S81" s="136">
        <f t="shared" si="55"/>
        <v>4781.22</v>
      </c>
      <c r="T81" s="136">
        <f t="shared" si="55"/>
        <v>4781.22</v>
      </c>
      <c r="U81" s="160">
        <f>'SEQ Apr 2022'!BL59</f>
        <v>0</v>
      </c>
      <c r="V81" s="161">
        <f>'SEQ Apr 2022'!BM59</f>
        <v>0</v>
      </c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</row>
    <row r="82" spans="1:41" ht="14" x14ac:dyDescent="0.15">
      <c r="A82" s="131" t="str">
        <f>'SEQ Apr 2022'!K60</f>
        <v>Simply Energy</v>
      </c>
      <c r="B82" s="132" t="str">
        <f>'SEQ Apr 2022'!L60</f>
        <v>Business Saver - 22% off</v>
      </c>
      <c r="C82" s="133">
        <f>IF('SEQ Apr 2022'!BP60=0,91*'SEQ Apr 2022'!M60/100,(91*'SEQ Apr 2022'!M60/100)+'SEQ Apr 2022'!BP60/4)</f>
        <v>112.12027272727272</v>
      </c>
      <c r="D82" s="133">
        <f>IF('SEQ Apr 2022'!O60="",$C$71*$C$72*'SEQ Apr 2022'!N60/100,IF($C$71*$C$72&gt;='SEQ Apr 2022'!P60,('SEQ Apr 2022'!P60*'SEQ Apr 2022'!N60/100),($C$71*$C$72*'SEQ Apr 2022'!N60/100)))</f>
        <v>848.90909090909088</v>
      </c>
      <c r="E82" s="133">
        <f>IF(AND('SEQ Apr 2022'!R60&gt;0,'SEQ Apr 2022'!T60&gt;0),IF(($C$71*$C$72&lt;'SEQ Apr 2022'!T60),(0),($C$71*$C$72-'SEQ Apr 2022'!T60)*'SEQ Apr 2022'!U60/100),IF(AND('SEQ Apr 2022'!R60&gt;0,'SEQ Apr 2022'!T60=""),IF(($C$71*$C$72&lt;'SEQ Apr 2022'!R60+'SEQ Apr 2022'!P60),(0),(($C$71*$C$72-('SEQ Apr 2022'!R60+'SEQ Apr 2022'!P60))*'SEQ Apr 2022'!S60/100)),IF(AND('SEQ Apr 2022'!P60&gt;0,'SEQ Apr 2022'!R60=""&gt;0),IF(($C$71*$C$72&lt;'SEQ Apr 2022'!P60),(0),($C$71*$C$72-'SEQ Apr 2022'!P60)*'SEQ Apr 2022'!Q60/100),0)))</f>
        <v>0</v>
      </c>
      <c r="F82" s="134">
        <f>($C$71*$C$73)*'SEQ Apr 2022'!W60/100</f>
        <v>296.0454545454545</v>
      </c>
      <c r="G82" s="135">
        <f t="shared" si="48"/>
        <v>1257.074818181818</v>
      </c>
      <c r="H82" s="239">
        <f t="shared" si="49"/>
        <v>4579.8181818181811</v>
      </c>
      <c r="I82" s="239">
        <f t="shared" si="47"/>
        <v>5028.2992727272722</v>
      </c>
      <c r="J82" s="136">
        <f t="shared" si="50"/>
        <v>5531.1291999999994</v>
      </c>
      <c r="K82" s="137">
        <f>'SEQ Apr 2022'!BB60</f>
        <v>22</v>
      </c>
      <c r="L82" s="137">
        <f>'SEQ Apr 2022'!BC60</f>
        <v>0</v>
      </c>
      <c r="M82" s="137">
        <f>'SEQ Apr 2022'!BD60</f>
        <v>0</v>
      </c>
      <c r="N82" s="137">
        <f>'SEQ Apr 2022'!BE60</f>
        <v>0</v>
      </c>
      <c r="O82" s="144" t="str">
        <f t="shared" si="56"/>
        <v>Guaranteed off bill</v>
      </c>
      <c r="P82" s="226" t="str">
        <f t="shared" si="52"/>
        <v>Exclusive</v>
      </c>
      <c r="Q82" s="240">
        <f t="shared" si="53"/>
        <v>3922.0734327272721</v>
      </c>
      <c r="R82" s="240">
        <f t="shared" si="54"/>
        <v>3922.0734327272721</v>
      </c>
      <c r="S82" s="136">
        <f t="shared" si="55"/>
        <v>4314.2807759999996</v>
      </c>
      <c r="T82" s="136">
        <f t="shared" si="55"/>
        <v>4314.2807759999996</v>
      </c>
      <c r="U82" s="160">
        <f>'SEQ Apr 2022'!BL60</f>
        <v>0</v>
      </c>
      <c r="V82" s="161">
        <f>'SEQ Apr 2022'!BM60</f>
        <v>0</v>
      </c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</row>
    <row r="83" spans="1:41" ht="14" x14ac:dyDescent="0.15">
      <c r="A83" s="131" t="str">
        <f>'SEQ Apr 2022'!K61</f>
        <v>Alinta Energy</v>
      </c>
      <c r="B83" s="132" t="str">
        <f>'SEQ Apr 2022'!L61</f>
        <v>BusinessDeal</v>
      </c>
      <c r="C83" s="133">
        <f>IF('SEQ Apr 2022'!BP61=0,91*'SEQ Apr 2022'!M61/100,(91*'SEQ Apr 2022'!M61/100)+'SEQ Apr 2022'!BP61/4)</f>
        <v>100.09999999999998</v>
      </c>
      <c r="D83" s="133">
        <f>IF('SEQ Apr 2022'!O61="",$C$71*$C$72*'SEQ Apr 2022'!N61/100,IF($C$71*$C$72&gt;='SEQ Apr 2022'!P61,('SEQ Apr 2022'!P61*'SEQ Apr 2022'!N61/100),($C$71*$C$72*'SEQ Apr 2022'!N61/100)))</f>
        <v>661.18181818181824</v>
      </c>
      <c r="E83" s="133">
        <f>IF(AND('SEQ Apr 2022'!R61&gt;0,'SEQ Apr 2022'!T61&gt;0),IF(($C$71*$C$72&lt;'SEQ Apr 2022'!T61),(0),($C$71*$C$72-'SEQ Apr 2022'!T61)*'SEQ Apr 2022'!U61/100),IF(AND('SEQ Apr 2022'!R61&gt;0,'SEQ Apr 2022'!T61=""),IF(($C$71*$C$72&lt;'SEQ Apr 2022'!R61+'SEQ Apr 2022'!P61),(0),(($C$71*$C$72-('SEQ Apr 2022'!R61+'SEQ Apr 2022'!P61))*'SEQ Apr 2022'!S61/100)),IF(AND('SEQ Apr 2022'!P61&gt;0,'SEQ Apr 2022'!R61=""&gt;0),IF(($C$71*$C$72&lt;'SEQ Apr 2022'!P61),(0),($C$71*$C$72-'SEQ Apr 2022'!P61)*'SEQ Apr 2022'!Q61/100),0)))</f>
        <v>0</v>
      </c>
      <c r="F83" s="134">
        <f>($C$71*$C$73)*'SEQ Apr 2022'!W61/100</f>
        <v>230.31818181818181</v>
      </c>
      <c r="G83" s="135">
        <f t="shared" si="48"/>
        <v>991.60000000000014</v>
      </c>
      <c r="H83" s="239">
        <f t="shared" si="49"/>
        <v>3566.0000000000005</v>
      </c>
      <c r="I83" s="239">
        <f t="shared" si="47"/>
        <v>3966.4000000000005</v>
      </c>
      <c r="J83" s="136">
        <f t="shared" si="50"/>
        <v>4363.0400000000009</v>
      </c>
      <c r="K83" s="137">
        <f>'SEQ Apr 2022'!BB61</f>
        <v>0</v>
      </c>
      <c r="L83" s="137">
        <f>'SEQ Apr 2022'!BC61</f>
        <v>0</v>
      </c>
      <c r="M83" s="137">
        <f>'SEQ Apr 2022'!BD61</f>
        <v>0</v>
      </c>
      <c r="N83" s="137">
        <f>'SEQ Apr 2022'!BE61</f>
        <v>0</v>
      </c>
      <c r="O83" s="144" t="str">
        <f t="shared" si="56"/>
        <v>No discount</v>
      </c>
      <c r="P83" s="226" t="str">
        <f t="shared" si="52"/>
        <v>Exclusive</v>
      </c>
      <c r="Q83" s="240">
        <f t="shared" si="53"/>
        <v>3966.4000000000005</v>
      </c>
      <c r="R83" s="240">
        <f t="shared" si="54"/>
        <v>3966.4000000000005</v>
      </c>
      <c r="S83" s="136">
        <f t="shared" si="55"/>
        <v>4363.0400000000009</v>
      </c>
      <c r="T83" s="136">
        <f t="shared" si="55"/>
        <v>4363.0400000000009</v>
      </c>
      <c r="U83" s="160">
        <f>'SEQ Apr 2022'!BL61</f>
        <v>0</v>
      </c>
      <c r="V83" s="161">
        <f>'SEQ Apr 2022'!BM61</f>
        <v>0</v>
      </c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</row>
    <row r="84" spans="1:41" ht="14" x14ac:dyDescent="0.15">
      <c r="A84" s="131" t="str">
        <f>'SEQ Apr 2022'!K62</f>
        <v>1st Energy</v>
      </c>
      <c r="B84" s="132" t="str">
        <f>'SEQ Apr 2022'!L62</f>
        <v>1st Saver</v>
      </c>
      <c r="C84" s="133">
        <f>IF('SEQ Apr 2022'!BP62=0,91*'SEQ Apr 2022'!M62/100,(91*'SEQ Apr 2022'!M62/100)+'SEQ Apr 2022'!BP62/4)</f>
        <v>135.59</v>
      </c>
      <c r="D84" s="133">
        <f>IF('SEQ Apr 2022'!O62="",$C$71*$C$72*'SEQ Apr 2022'!N62/100,IF($C$71*$C$72&gt;='SEQ Apr 2022'!P62,('SEQ Apr 2022'!P62*'SEQ Apr 2022'!N62/100),($C$71*$C$72*'SEQ Apr 2022'!N62/100)))</f>
        <v>793.86363636363637</v>
      </c>
      <c r="E84" s="133">
        <f>IF(AND('SEQ Apr 2022'!R62&gt;0,'SEQ Apr 2022'!T62&gt;0),IF(($C$71*$C$72&lt;'SEQ Apr 2022'!T62),(0),($C$71*$C$72-'SEQ Apr 2022'!T62)*'SEQ Apr 2022'!U62/100),IF(AND('SEQ Apr 2022'!R62&gt;0,'SEQ Apr 2022'!T62=""),IF(($C$71*$C$72&lt;'SEQ Apr 2022'!R62+'SEQ Apr 2022'!P62),(0),(($C$71*$C$72-('SEQ Apr 2022'!R62+'SEQ Apr 2022'!P62))*'SEQ Apr 2022'!S62/100)),IF(AND('SEQ Apr 2022'!P62&gt;0,'SEQ Apr 2022'!R62=""&gt;0),IF(($C$71*$C$72&lt;'SEQ Apr 2022'!P62),(0),($C$71*$C$72-'SEQ Apr 2022'!P62)*'SEQ Apr 2022'!Q62/100),0)))</f>
        <v>0</v>
      </c>
      <c r="F84" s="134">
        <f>($C$71*$C$73)*'SEQ Apr 2022'!W62/100</f>
        <v>286.22727272727269</v>
      </c>
      <c r="G84" s="135">
        <f t="shared" si="48"/>
        <v>1215.6809090909092</v>
      </c>
      <c r="H84" s="239">
        <f t="shared" si="49"/>
        <v>4320.3636363636369</v>
      </c>
      <c r="I84" s="239">
        <f t="shared" si="47"/>
        <v>4862.7236363636366</v>
      </c>
      <c r="J84" s="136">
        <f t="shared" si="50"/>
        <v>5348.996000000001</v>
      </c>
      <c r="K84" s="137">
        <f>'SEQ Apr 2022'!BB62</f>
        <v>0</v>
      </c>
      <c r="L84" s="137">
        <f>'SEQ Apr 2022'!BC62</f>
        <v>0</v>
      </c>
      <c r="M84" s="137">
        <f>'SEQ Apr 2022'!BD62</f>
        <v>10</v>
      </c>
      <c r="N84" s="137">
        <f>'SEQ Apr 2022'!BE62</f>
        <v>0</v>
      </c>
      <c r="O84" s="144" t="str">
        <f t="shared" si="56"/>
        <v>Pay-on-time off bill</v>
      </c>
      <c r="P84" s="226" t="str">
        <f t="shared" si="52"/>
        <v>Exclusive</v>
      </c>
      <c r="Q84" s="240">
        <f t="shared" si="53"/>
        <v>4862.7236363636366</v>
      </c>
      <c r="R84" s="240">
        <f t="shared" si="54"/>
        <v>4376.4512727272731</v>
      </c>
      <c r="S84" s="136">
        <f t="shared" si="55"/>
        <v>5348.996000000001</v>
      </c>
      <c r="T84" s="136">
        <f t="shared" si="55"/>
        <v>4814.0964000000013</v>
      </c>
      <c r="U84" s="160">
        <f>'SEQ Apr 2022'!BL62</f>
        <v>0</v>
      </c>
      <c r="V84" s="161">
        <f>'SEQ Apr 2022'!BM62</f>
        <v>0</v>
      </c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</row>
    <row r="85" spans="1:41" ht="14" x14ac:dyDescent="0.15">
      <c r="A85" s="131" t="str">
        <f>'SEQ Apr 2022'!K63</f>
        <v>Next Business Energy</v>
      </c>
      <c r="B85" s="132" t="str">
        <f>'SEQ Apr 2022'!L63</f>
        <v xml:space="preserve">Assured </v>
      </c>
      <c r="C85" s="133">
        <f>IF('SEQ Apr 2022'!BP63=0,91*'SEQ Apr 2022'!M63/100,(91*'SEQ Apr 2022'!M63/100)+'SEQ Apr 2022'!BP63/4)</f>
        <v>191.37299999999999</v>
      </c>
      <c r="D85" s="133">
        <f>IF('SEQ Apr 2022'!O63="",$C$71*$C$72*'SEQ Apr 2022'!N63/100,IF($C$71*$C$72&gt;='SEQ Apr 2022'!P63,('SEQ Apr 2022'!P63*'SEQ Apr 2022'!N63/100),($C$71*$C$72*'SEQ Apr 2022'!N63/100)))</f>
        <v>962.49999999999989</v>
      </c>
      <c r="E85" s="133">
        <f>IF(AND('SEQ Apr 2022'!R63&gt;0,'SEQ Apr 2022'!T63&gt;0),IF(($C$71*$C$72&lt;'SEQ Apr 2022'!T63),(0),($C$71*$C$72-'SEQ Apr 2022'!T63)*'SEQ Apr 2022'!U63/100),IF(AND('SEQ Apr 2022'!R63&gt;0,'SEQ Apr 2022'!T63=""),IF(($C$71*$C$72&lt;'SEQ Apr 2022'!R63+'SEQ Apr 2022'!P63),(0),(($C$71*$C$72-('SEQ Apr 2022'!R63+'SEQ Apr 2022'!P63))*'SEQ Apr 2022'!S63/100)),IF(AND('SEQ Apr 2022'!P63&gt;0,'SEQ Apr 2022'!R63=""&gt;0),IF(($C$71*$C$72&lt;'SEQ Apr 2022'!P63),(0),($C$71*$C$72-'SEQ Apr 2022'!P63)*'SEQ Apr 2022'!Q63/100),0)))</f>
        <v>0</v>
      </c>
      <c r="F85" s="134">
        <f>($C$71*$C$73)*'SEQ Apr 2022'!W63/100</f>
        <v>270</v>
      </c>
      <c r="G85" s="135">
        <f t="shared" si="48"/>
        <v>1423.8729999999998</v>
      </c>
      <c r="H85" s="239">
        <f t="shared" si="49"/>
        <v>4929.9999999999991</v>
      </c>
      <c r="I85" s="239">
        <f t="shared" si="47"/>
        <v>5695.4919999999993</v>
      </c>
      <c r="J85" s="136">
        <f t="shared" si="50"/>
        <v>6265.0411999999997</v>
      </c>
      <c r="K85" s="137">
        <f>'SEQ Apr 2022'!BB63</f>
        <v>0</v>
      </c>
      <c r="L85" s="137">
        <f>'SEQ Apr 2022'!BC63</f>
        <v>0</v>
      </c>
      <c r="M85" s="137">
        <f>'SEQ Apr 2022'!BD63</f>
        <v>0</v>
      </c>
      <c r="N85" s="137">
        <f>'SEQ Apr 2022'!BE63</f>
        <v>0</v>
      </c>
      <c r="O85" s="144" t="str">
        <f t="shared" si="56"/>
        <v>No discount</v>
      </c>
      <c r="P85" s="226" t="str">
        <f t="shared" si="52"/>
        <v>Exclusive</v>
      </c>
      <c r="Q85" s="240">
        <f t="shared" si="53"/>
        <v>5695.4919999999993</v>
      </c>
      <c r="R85" s="240">
        <f t="shared" si="54"/>
        <v>5695.4919999999993</v>
      </c>
      <c r="S85" s="136">
        <f t="shared" si="55"/>
        <v>6265.0411999999997</v>
      </c>
      <c r="T85" s="136">
        <f t="shared" si="55"/>
        <v>6265.0411999999997</v>
      </c>
      <c r="U85" s="160">
        <f>'SEQ Apr 2022'!BL63</f>
        <v>0</v>
      </c>
      <c r="V85" s="161">
        <f>'SEQ Apr 2022'!BM63</f>
        <v>0</v>
      </c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</row>
    <row r="86" spans="1:41" ht="14" x14ac:dyDescent="0.15">
      <c r="A86" s="131" t="str">
        <f>'SEQ Apr 2022'!K64</f>
        <v>Red Energy</v>
      </c>
      <c r="B86" s="132" t="str">
        <f>'SEQ Apr 2022'!L64</f>
        <v>Red Business Saver</v>
      </c>
      <c r="C86" s="133">
        <f>IF('SEQ Apr 2022'!BP64=0,91*'SEQ Apr 2022'!M64/100,(91*'SEQ Apr 2022'!M64/100)+'SEQ Apr 2022'!BP64/4)</f>
        <v>107.744</v>
      </c>
      <c r="D86" s="133">
        <f>IF('SEQ Apr 2022'!O64="",$C$71*$C$72*'SEQ Apr 2022'!N64/100,IF($C$71*$C$72&gt;='SEQ Apr 2022'!P64,('SEQ Apr 2022'!P64*'SEQ Apr 2022'!N64/100),($C$71*$C$72*'SEQ Apr 2022'!N64/100)))</f>
        <v>730.86363636363637</v>
      </c>
      <c r="E86" s="133">
        <f>IF(AND('SEQ Apr 2022'!R64&gt;0,'SEQ Apr 2022'!T64&gt;0),IF(($C$71*$C$72&lt;'SEQ Apr 2022'!T64),(0),($C$71*$C$72-'SEQ Apr 2022'!T64)*'SEQ Apr 2022'!U64/100),IF(AND('SEQ Apr 2022'!R64&gt;0,'SEQ Apr 2022'!T64=""),IF(($C$71*$C$72&lt;'SEQ Apr 2022'!R64+'SEQ Apr 2022'!P64),(0),(($C$71*$C$72-('SEQ Apr 2022'!R64+'SEQ Apr 2022'!P64))*'SEQ Apr 2022'!S64/100)),IF(AND('SEQ Apr 2022'!P64&gt;0,'SEQ Apr 2022'!R64=""&gt;0),IF(($C$71*$C$72&lt;'SEQ Apr 2022'!P64),(0),($C$71*$C$72-'SEQ Apr 2022'!P64)*'SEQ Apr 2022'!Q64/100),0)))</f>
        <v>0</v>
      </c>
      <c r="F86" s="134">
        <f>($C$71*$C$73)*'SEQ Apr 2022'!W64/100</f>
        <v>252.81818181818176</v>
      </c>
      <c r="G86" s="135">
        <f t="shared" si="48"/>
        <v>1091.4258181818182</v>
      </c>
      <c r="H86" s="239">
        <f t="shared" si="49"/>
        <v>3934.7272727272725</v>
      </c>
      <c r="I86" s="239">
        <f t="shared" si="47"/>
        <v>4365.7032727272726</v>
      </c>
      <c r="J86" s="136">
        <f t="shared" si="50"/>
        <v>4802.2736000000004</v>
      </c>
      <c r="K86" s="137">
        <f>'SEQ Apr 2022'!BB64</f>
        <v>0</v>
      </c>
      <c r="L86" s="137">
        <f>'SEQ Apr 2022'!BC64</f>
        <v>0</v>
      </c>
      <c r="M86" s="137">
        <f>'SEQ Apr 2022'!BD64</f>
        <v>0</v>
      </c>
      <c r="N86" s="137">
        <f>'SEQ Apr 2022'!BE64</f>
        <v>0</v>
      </c>
      <c r="O86" s="144" t="str">
        <f t="shared" si="56"/>
        <v>No discount</v>
      </c>
      <c r="P86" s="226" t="str">
        <f t="shared" si="52"/>
        <v>Inclusive</v>
      </c>
      <c r="Q86" s="240">
        <f t="shared" si="53"/>
        <v>4365.7032727272726</v>
      </c>
      <c r="R86" s="240">
        <f t="shared" si="54"/>
        <v>4365.7032727272726</v>
      </c>
      <c r="S86" s="136">
        <f t="shared" si="55"/>
        <v>4802.2736000000004</v>
      </c>
      <c r="T86" s="136">
        <f t="shared" si="55"/>
        <v>4802.2736000000004</v>
      </c>
      <c r="U86" s="160">
        <f>'SEQ Apr 2022'!BL64</f>
        <v>0</v>
      </c>
      <c r="V86" s="161">
        <f>'SEQ Apr 2022'!BM64</f>
        <v>0</v>
      </c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</row>
    <row r="87" spans="1:41" ht="14" x14ac:dyDescent="0.15">
      <c r="A87" s="131" t="str">
        <f>'SEQ Apr 2022'!K65</f>
        <v>Blue NRG</v>
      </c>
      <c r="B87" s="132" t="str">
        <f>'SEQ Apr 2022'!L65</f>
        <v>Blue Business Lightning</v>
      </c>
      <c r="C87" s="133">
        <f>IF('SEQ Apr 2022'!BP65=0,91*'SEQ Apr 2022'!M65/100,(91*'SEQ Apr 2022'!M65/100)+'SEQ Apr 2022'!BP65/4)</f>
        <v>115.12327272727272</v>
      </c>
      <c r="D87" s="133">
        <f>IF('SEQ Apr 2022'!O65="",$C$71*$C$72*'SEQ Apr 2022'!N65/100,IF($C$71*$C$72&gt;='SEQ Apr 2022'!P65,('SEQ Apr 2022'!P65*'SEQ Apr 2022'!N65/100),($C$71*$C$72*'SEQ Apr 2022'!N65/100)))</f>
        <v>795.77272727272725</v>
      </c>
      <c r="E87" s="133">
        <f>IF(AND('SEQ Apr 2022'!R65&gt;0,'SEQ Apr 2022'!T65&gt;0),IF(($C$71*$C$72&lt;'SEQ Apr 2022'!T65),(0),($C$71*$C$72-'SEQ Apr 2022'!T65)*'SEQ Apr 2022'!U65/100),IF(AND('SEQ Apr 2022'!R65&gt;0,'SEQ Apr 2022'!T65=""),IF(($C$71*$C$72&lt;'SEQ Apr 2022'!R65+'SEQ Apr 2022'!P65),(0),(($C$71*$C$72-('SEQ Apr 2022'!R65+'SEQ Apr 2022'!P65))*'SEQ Apr 2022'!S65/100)),IF(AND('SEQ Apr 2022'!P65&gt;0,'SEQ Apr 2022'!R65=""&gt;0),IF(($C$71*$C$72&lt;'SEQ Apr 2022'!P65),(0),($C$71*$C$72-'SEQ Apr 2022'!P65)*'SEQ Apr 2022'!Q65/100),0)))</f>
        <v>0</v>
      </c>
      <c r="F87" s="134">
        <f>($C$71*$C$73)*'SEQ Apr 2022'!W65/100</f>
        <v>238.63636363636363</v>
      </c>
      <c r="G87" s="135">
        <f t="shared" si="48"/>
        <v>1149.5323636363637</v>
      </c>
      <c r="H87" s="239">
        <f t="shared" si="49"/>
        <v>4137.636363636364</v>
      </c>
      <c r="I87" s="239">
        <f t="shared" si="47"/>
        <v>4598.1294545454548</v>
      </c>
      <c r="J87" s="136">
        <f t="shared" si="50"/>
        <v>5057.9424000000008</v>
      </c>
      <c r="K87" s="137">
        <f>'SEQ Apr 2022'!BB65</f>
        <v>0</v>
      </c>
      <c r="L87" s="137">
        <f>'SEQ Apr 2022'!BC65</f>
        <v>0</v>
      </c>
      <c r="M87" s="137">
        <f>'SEQ Apr 2022'!BD65</f>
        <v>0</v>
      </c>
      <c r="N87" s="137">
        <f>'SEQ Apr 2022'!BE65</f>
        <v>0</v>
      </c>
      <c r="O87" s="144" t="str">
        <f t="shared" si="56"/>
        <v>No discount</v>
      </c>
      <c r="P87" s="226" t="str">
        <f t="shared" si="52"/>
        <v>Exclusive</v>
      </c>
      <c r="Q87" s="240">
        <f t="shared" si="53"/>
        <v>4598.1294545454548</v>
      </c>
      <c r="R87" s="240">
        <f t="shared" si="54"/>
        <v>4598.1294545454548</v>
      </c>
      <c r="S87" s="136">
        <f t="shared" si="55"/>
        <v>5057.9424000000008</v>
      </c>
      <c r="T87" s="136">
        <f t="shared" si="55"/>
        <v>5057.9424000000008</v>
      </c>
      <c r="U87" s="160">
        <f>'SEQ Apr 2022'!BL65</f>
        <v>0</v>
      </c>
      <c r="V87" s="161">
        <f>'SEQ Apr 2022'!BM65</f>
        <v>0</v>
      </c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</row>
    <row r="88" spans="1:41" ht="14" x14ac:dyDescent="0.15">
      <c r="A88" s="131" t="str">
        <f>'SEQ Apr 2022'!K66</f>
        <v>Future X Power</v>
      </c>
      <c r="B88" s="132" t="str">
        <f>'SEQ Apr 2022'!L66</f>
        <v>Market Offer</v>
      </c>
      <c r="C88" s="133">
        <f>IF('SEQ Apr 2022'!BP66=0,91*'SEQ Apr 2022'!M66/100,(91*'SEQ Apr 2022'!M66/100)+'SEQ Apr 2022'!BP66/4)</f>
        <v>93.134363636363616</v>
      </c>
      <c r="D88" s="133">
        <f>IF('SEQ Apr 2022'!O66="",$C$71*$C$72*'SEQ Apr 2022'!N66/100,IF($C$71*$C$72&gt;='SEQ Apr 2022'!P66,('SEQ Apr 2022'!P66*'SEQ Apr 2022'!N66/100),($C$71*$C$72*'SEQ Apr 2022'!N66/100)))</f>
        <v>798.63636363636351</v>
      </c>
      <c r="E88" s="133">
        <f>IF(AND('SEQ Apr 2022'!R66&gt;0,'SEQ Apr 2022'!T66&gt;0),IF(($C$71*$C$72&lt;'SEQ Apr 2022'!T66),(0),($C$71*$C$72-'SEQ Apr 2022'!T66)*'SEQ Apr 2022'!U66/100),IF(AND('SEQ Apr 2022'!R66&gt;0,'SEQ Apr 2022'!T66=""),IF(($C$71*$C$72&lt;'SEQ Apr 2022'!R66+'SEQ Apr 2022'!P66),(0),(($C$71*$C$72-('SEQ Apr 2022'!R66+'SEQ Apr 2022'!P66))*'SEQ Apr 2022'!S66/100)),IF(AND('SEQ Apr 2022'!P66&gt;0,'SEQ Apr 2022'!R66=""&gt;0),IF(($C$71*$C$72&lt;'SEQ Apr 2022'!P66),(0),($C$71*$C$72-'SEQ Apr 2022'!P66)*'SEQ Apr 2022'!Q66/100),0)))</f>
        <v>0</v>
      </c>
      <c r="F88" s="134">
        <f>($C$71*$C$73)*'SEQ Apr 2022'!W66/100</f>
        <v>275.45454545454538</v>
      </c>
      <c r="G88" s="135">
        <f t="shared" si="48"/>
        <v>1167.2252727272726</v>
      </c>
      <c r="H88" s="239">
        <f t="shared" si="49"/>
        <v>4296.363636363636</v>
      </c>
      <c r="I88" s="239">
        <f t="shared" si="47"/>
        <v>4668.9010909090903</v>
      </c>
      <c r="J88" s="136">
        <f t="shared" si="50"/>
        <v>5135.7911999999997</v>
      </c>
      <c r="K88" s="137">
        <f>'SEQ Apr 2022'!BB66</f>
        <v>0</v>
      </c>
      <c r="L88" s="137">
        <f>'SEQ Apr 2022'!BC66</f>
        <v>0</v>
      </c>
      <c r="M88" s="137">
        <f>'SEQ Apr 2022'!BD66</f>
        <v>0</v>
      </c>
      <c r="N88" s="137">
        <f>'SEQ Apr 2022'!BE66</f>
        <v>0</v>
      </c>
      <c r="O88" s="144" t="str">
        <f t="shared" si="56"/>
        <v>No discount</v>
      </c>
      <c r="P88" s="226" t="str">
        <f t="shared" si="52"/>
        <v>Exclusive</v>
      </c>
      <c r="Q88" s="240">
        <f t="shared" si="53"/>
        <v>4668.9010909090903</v>
      </c>
      <c r="R88" s="240">
        <f t="shared" si="54"/>
        <v>4668.9010909090903</v>
      </c>
      <c r="S88" s="136">
        <f t="shared" si="55"/>
        <v>5135.7911999999997</v>
      </c>
      <c r="T88" s="136">
        <f t="shared" si="55"/>
        <v>5135.7911999999997</v>
      </c>
      <c r="U88" s="160">
        <f>'SEQ Apr 2022'!BL66</f>
        <v>0</v>
      </c>
      <c r="V88" s="161">
        <f>'SEQ Apr 2022'!BM66</f>
        <v>0</v>
      </c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</row>
    <row r="89" spans="1:41" ht="14" x14ac:dyDescent="0.15">
      <c r="A89" s="131" t="str">
        <f>'SEQ Apr 2022'!K67</f>
        <v>Locality Planning Energy</v>
      </c>
      <c r="B89" s="132" t="str">
        <f>'SEQ Apr 2022'!L67</f>
        <v>Business Advantage</v>
      </c>
      <c r="C89" s="133">
        <f>IF('SEQ Apr 2022'!BP67=0,91*'SEQ Apr 2022'!M67/100,(91*'SEQ Apr 2022'!M67/100)+'SEQ Apr 2022'!BP67/4)</f>
        <v>109.19999999999999</v>
      </c>
      <c r="D89" s="133">
        <f>IF('SEQ Apr 2022'!O67="",$C$71*$C$72*'SEQ Apr 2022'!N67/100,IF($C$71*$C$72&gt;='SEQ Apr 2022'!P67,('SEQ Apr 2022'!P67*'SEQ Apr 2022'!N67/100),($C$71*$C$72*'SEQ Apr 2022'!N67/100)))</f>
        <v>683.13636363636351</v>
      </c>
      <c r="E89" s="133">
        <f>IF(AND('SEQ Apr 2022'!R67&gt;0,'SEQ Apr 2022'!T67&gt;0),IF(($C$71*$C$72&lt;'SEQ Apr 2022'!T67),(0),($C$71*$C$72-'SEQ Apr 2022'!T67)*'SEQ Apr 2022'!U67/100),IF(AND('SEQ Apr 2022'!R67&gt;0,'SEQ Apr 2022'!T67=""),IF(($C$71*$C$72&lt;'SEQ Apr 2022'!R67+'SEQ Apr 2022'!P67),(0),(($C$71*$C$72-('SEQ Apr 2022'!R67+'SEQ Apr 2022'!P67))*'SEQ Apr 2022'!S67/100)),IF(AND('SEQ Apr 2022'!P67&gt;0,'SEQ Apr 2022'!R67=""&gt;0),IF(($C$71*$C$72&lt;'SEQ Apr 2022'!P67),(0),($C$71*$C$72-'SEQ Apr 2022'!P67)*'SEQ Apr 2022'!Q67/100),0)))</f>
        <v>0</v>
      </c>
      <c r="F89" s="134">
        <f>($C$71*$C$73)*'SEQ Apr 2022'!W67/100</f>
        <v>234</v>
      </c>
      <c r="G89" s="135">
        <f t="shared" si="48"/>
        <v>1026.3363636363636</v>
      </c>
      <c r="H89" s="239">
        <f t="shared" si="49"/>
        <v>3668.545454545454</v>
      </c>
      <c r="I89" s="239">
        <f t="shared" si="47"/>
        <v>4105.3454545454542</v>
      </c>
      <c r="J89" s="136">
        <f t="shared" si="50"/>
        <v>4515.88</v>
      </c>
      <c r="K89" s="137">
        <f>'SEQ Apr 2022'!BB67</f>
        <v>0</v>
      </c>
      <c r="L89" s="137">
        <f>'SEQ Apr 2022'!BC67</f>
        <v>0</v>
      </c>
      <c r="M89" s="137">
        <f>'SEQ Apr 2022'!BD67</f>
        <v>0</v>
      </c>
      <c r="N89" s="137">
        <f>'SEQ Apr 2022'!BE67</f>
        <v>0</v>
      </c>
      <c r="O89" s="144" t="str">
        <f t="shared" si="56"/>
        <v>No discount</v>
      </c>
      <c r="P89" s="226" t="str">
        <f t="shared" si="52"/>
        <v>Exclusive</v>
      </c>
      <c r="Q89" s="240">
        <f t="shared" si="53"/>
        <v>4105.3454545454542</v>
      </c>
      <c r="R89" s="240">
        <f t="shared" si="54"/>
        <v>4105.3454545454542</v>
      </c>
      <c r="S89" s="136">
        <f t="shared" si="55"/>
        <v>4515.88</v>
      </c>
      <c r="T89" s="136">
        <f t="shared" si="55"/>
        <v>4515.88</v>
      </c>
      <c r="U89" s="160">
        <f>'SEQ Apr 2022'!BL67</f>
        <v>0</v>
      </c>
      <c r="V89" s="161">
        <f>'SEQ Apr 2022'!BM67</f>
        <v>0</v>
      </c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</row>
    <row r="90" spans="1:41" ht="14" x14ac:dyDescent="0.15">
      <c r="A90" s="131" t="str">
        <f>'SEQ Apr 2022'!K68</f>
        <v>CovaU</v>
      </c>
      <c r="B90" s="132" t="str">
        <f>'SEQ Apr 2022'!L68</f>
        <v>Freedom</v>
      </c>
      <c r="C90" s="133">
        <f>IF('SEQ Apr 2022'!BP68=0,91*'SEQ Apr 2022'!M68/100,(91*'SEQ Apr 2022'!M68/100)+'SEQ Apr 2022'!BP68/4)</f>
        <v>90.817999999999998</v>
      </c>
      <c r="D90" s="133">
        <f>IF('SEQ Apr 2022'!O68="",$C$71*$C$72*'SEQ Apr 2022'!N68/100,IF($C$71*$C$72&gt;='SEQ Apr 2022'!P68,('SEQ Apr 2022'!P68*'SEQ Apr 2022'!N68/100),($C$71*$C$72*'SEQ Apr 2022'!N68/100)))</f>
        <v>879.13636363636351</v>
      </c>
      <c r="E90" s="133">
        <f>IF(AND('SEQ Apr 2022'!R68&gt;0,'SEQ Apr 2022'!T68&gt;0),IF(($C$71*$C$72&lt;'SEQ Apr 2022'!T68),(0),($C$71*$C$72-'SEQ Apr 2022'!T68)*'SEQ Apr 2022'!U68/100),IF(AND('SEQ Apr 2022'!R68&gt;0,'SEQ Apr 2022'!T68=""),IF(($C$71*$C$72&lt;'SEQ Apr 2022'!R68+'SEQ Apr 2022'!P68),(0),(($C$71*$C$72-('SEQ Apr 2022'!R68+'SEQ Apr 2022'!P68))*'SEQ Apr 2022'!S68/100)),IF(AND('SEQ Apr 2022'!P68&gt;0,'SEQ Apr 2022'!R68=""&gt;0),IF(($C$71*$C$72&lt;'SEQ Apr 2022'!P68),(0),($C$71*$C$72-'SEQ Apr 2022'!P68)*'SEQ Apr 2022'!Q68/100),0)))</f>
        <v>0</v>
      </c>
      <c r="F90" s="134">
        <f>($C$71*$C$73)*'SEQ Apr 2022'!W68/100</f>
        <v>303.40909090909088</v>
      </c>
      <c r="G90" s="135">
        <f t="shared" si="48"/>
        <v>1273.3634545454543</v>
      </c>
      <c r="H90" s="239">
        <f t="shared" si="49"/>
        <v>4730.1818181818171</v>
      </c>
      <c r="I90" s="239">
        <f t="shared" si="47"/>
        <v>5093.453818181817</v>
      </c>
      <c r="J90" s="136">
        <f t="shared" si="50"/>
        <v>5602.7991999999995</v>
      </c>
      <c r="K90" s="137">
        <f>'SEQ Apr 2022'!BB68</f>
        <v>0</v>
      </c>
      <c r="L90" s="137">
        <f>'SEQ Apr 2022'!BC68</f>
        <v>15</v>
      </c>
      <c r="M90" s="137">
        <f>'SEQ Apr 2022'!BD68</f>
        <v>0</v>
      </c>
      <c r="N90" s="137">
        <f>'SEQ Apr 2022'!BE68</f>
        <v>0</v>
      </c>
      <c r="O90" s="144" t="str">
        <f t="shared" si="56"/>
        <v>Guaranteed off usage</v>
      </c>
      <c r="P90" s="226" t="str">
        <f t="shared" si="52"/>
        <v>Exclusive</v>
      </c>
      <c r="Q90" s="240">
        <f t="shared" si="53"/>
        <v>4383.9265454545448</v>
      </c>
      <c r="R90" s="240">
        <f t="shared" si="54"/>
        <v>4383.9265454545448</v>
      </c>
      <c r="S90" s="136">
        <f t="shared" si="55"/>
        <v>4822.3191999999999</v>
      </c>
      <c r="T90" s="136">
        <f t="shared" si="55"/>
        <v>4822.3191999999999</v>
      </c>
      <c r="U90" s="160">
        <f>'SEQ Apr 2022'!BL68</f>
        <v>0</v>
      </c>
      <c r="V90" s="161">
        <f>'SEQ Apr 2022'!BM68</f>
        <v>0</v>
      </c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</row>
    <row r="91" spans="1:41" ht="14" x14ac:dyDescent="0.15">
      <c r="A91" s="131" t="str">
        <f>'SEQ Apr 2022'!K69</f>
        <v>Discover Energy</v>
      </c>
      <c r="B91" s="132" t="str">
        <f>'SEQ Apr 2022'!L69</f>
        <v>Smart Saver</v>
      </c>
      <c r="C91" s="133">
        <f>IF('SEQ Apr 2022'!BP69=0,91*'SEQ Apr 2022'!M69/100,(91*'SEQ Apr 2022'!M69/100)+'SEQ Apr 2022'!BP69/4)</f>
        <v>100.09999999999998</v>
      </c>
      <c r="D91" s="133">
        <f>IF('SEQ Apr 2022'!O69="",$C$71*$C$72*'SEQ Apr 2022'!N69/100,IF($C$71*$C$72&gt;='SEQ Apr 2022'!P69,('SEQ Apr 2022'!P69*'SEQ Apr 2022'!N69/100),($C$71*$C$72*'SEQ Apr 2022'!N69/100)))</f>
        <v>880.72727272727263</v>
      </c>
      <c r="E91" s="133">
        <f>IF(AND('SEQ Apr 2022'!R69&gt;0,'SEQ Apr 2022'!T69&gt;0),IF(($C$71*$C$72&lt;'SEQ Apr 2022'!T69),(0),($C$71*$C$72-'SEQ Apr 2022'!T69)*'SEQ Apr 2022'!U69/100),IF(AND('SEQ Apr 2022'!R69&gt;0,'SEQ Apr 2022'!T69=""),IF(($C$71*$C$72&lt;'SEQ Apr 2022'!R69+'SEQ Apr 2022'!P69),(0),(($C$71*$C$72-('SEQ Apr 2022'!R69+'SEQ Apr 2022'!P69))*'SEQ Apr 2022'!S69/100)),IF(AND('SEQ Apr 2022'!P69&gt;0,'SEQ Apr 2022'!R69=""&gt;0),IF(($C$71*$C$72&lt;'SEQ Apr 2022'!P69),(0),($C$71*$C$72-'SEQ Apr 2022'!P69)*'SEQ Apr 2022'!Q69/100),0)))</f>
        <v>0</v>
      </c>
      <c r="F91" s="134">
        <f>($C$71*$C$73)*'SEQ Apr 2022'!W69/100</f>
        <v>279.40909090909088</v>
      </c>
      <c r="G91" s="135">
        <f t="shared" si="48"/>
        <v>1260.2363636363634</v>
      </c>
      <c r="H91" s="239">
        <f t="shared" si="49"/>
        <v>4640.545454545454</v>
      </c>
      <c r="I91" s="239">
        <f t="shared" si="47"/>
        <v>5040.9454545454537</v>
      </c>
      <c r="J91" s="136">
        <f t="shared" si="50"/>
        <v>5545.0399999999991</v>
      </c>
      <c r="K91" s="137">
        <f>'SEQ Apr 2022'!BB69</f>
        <v>0</v>
      </c>
      <c r="L91" s="137">
        <f>'SEQ Apr 2022'!BC69</f>
        <v>15</v>
      </c>
      <c r="M91" s="137">
        <f>'SEQ Apr 2022'!BD69</f>
        <v>0</v>
      </c>
      <c r="N91" s="137">
        <f>'SEQ Apr 2022'!BE69</f>
        <v>0</v>
      </c>
      <c r="O91" s="144" t="str">
        <f t="shared" si="56"/>
        <v>Guaranteed off usage</v>
      </c>
      <c r="P91" s="226" t="str">
        <f t="shared" si="52"/>
        <v>Exclusive</v>
      </c>
      <c r="Q91" s="240">
        <f t="shared" si="53"/>
        <v>4344.863636363636</v>
      </c>
      <c r="R91" s="240">
        <f t="shared" si="54"/>
        <v>4344.863636363636</v>
      </c>
      <c r="S91" s="136">
        <f t="shared" si="55"/>
        <v>4779.3500000000004</v>
      </c>
      <c r="T91" s="136">
        <f t="shared" si="55"/>
        <v>4779.3500000000004</v>
      </c>
      <c r="U91" s="160">
        <f>'SEQ Apr 2022'!BL69</f>
        <v>0</v>
      </c>
      <c r="V91" s="161">
        <f>'SEQ Apr 2022'!BM69</f>
        <v>0</v>
      </c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</row>
    <row r="92" spans="1:41" ht="14" x14ac:dyDescent="0.15">
      <c r="A92" s="131" t="str">
        <f>'SEQ Apr 2022'!K70</f>
        <v>GlowPower</v>
      </c>
      <c r="B92" s="132" t="str">
        <f>'SEQ Apr 2022'!L70</f>
        <v>Saver</v>
      </c>
      <c r="C92" s="133">
        <f>IF('SEQ Apr 2022'!BP70=0,91*'SEQ Apr 2022'!M70/100,(91*'SEQ Apr 2022'!M70/100)+'SEQ Apr 2022'!BP70/4)</f>
        <v>92.82</v>
      </c>
      <c r="D92" s="133">
        <f>IF('SEQ Apr 2022'!O70="",$C$71*$C$72*'SEQ Apr 2022'!N70/100,IF($C$71*$C$72&gt;='SEQ Apr 2022'!P70,('SEQ Apr 2022'!P70*'SEQ Apr 2022'!N70/100),($C$71*$C$72*'SEQ Apr 2022'!N70/100)))</f>
        <v>874.99999999999989</v>
      </c>
      <c r="E92" s="133">
        <f>IF(AND('SEQ Apr 2022'!R70&gt;0,'SEQ Apr 2022'!T70&gt;0),IF(($C$71*$C$72&lt;'SEQ Apr 2022'!T70),(0),($C$71*$C$72-'SEQ Apr 2022'!T70)*'SEQ Apr 2022'!U70/100),IF(AND('SEQ Apr 2022'!R70&gt;0,'SEQ Apr 2022'!T70=""),IF(($C$71*$C$72&lt;'SEQ Apr 2022'!R70+'SEQ Apr 2022'!P70),(0),(($C$71*$C$72-('SEQ Apr 2022'!R70+'SEQ Apr 2022'!P70))*'SEQ Apr 2022'!S70/100)),IF(AND('SEQ Apr 2022'!P70&gt;0,'SEQ Apr 2022'!R70=""&gt;0),IF(($C$71*$C$72&lt;'SEQ Apr 2022'!P70),(0),($C$71*$C$72-'SEQ Apr 2022'!P70)*'SEQ Apr 2022'!Q70/100),0)))</f>
        <v>0</v>
      </c>
      <c r="F92" s="134">
        <f>($C$71*$C$73)*'SEQ Apr 2022'!W70/100</f>
        <v>275.99999999999994</v>
      </c>
      <c r="G92" s="135">
        <f t="shared" si="48"/>
        <v>1243.82</v>
      </c>
      <c r="H92" s="239">
        <f t="shared" si="49"/>
        <v>4604</v>
      </c>
      <c r="I92" s="239">
        <f t="shared" si="47"/>
        <v>4975.28</v>
      </c>
      <c r="J92" s="136">
        <f t="shared" si="50"/>
        <v>5472.808</v>
      </c>
      <c r="K92" s="137">
        <f>'SEQ Apr 2022'!BB70</f>
        <v>0</v>
      </c>
      <c r="L92" s="137">
        <f>'SEQ Apr 2022'!BC70</f>
        <v>0</v>
      </c>
      <c r="M92" s="137">
        <f>'SEQ Apr 2022'!BD70</f>
        <v>0</v>
      </c>
      <c r="N92" s="137">
        <f>'SEQ Apr 2022'!BE70</f>
        <v>0</v>
      </c>
      <c r="O92" s="144" t="str">
        <f t="shared" si="56"/>
        <v>No discount</v>
      </c>
      <c r="P92" s="226" t="str">
        <f t="shared" si="52"/>
        <v>Exclusive</v>
      </c>
      <c r="Q92" s="240">
        <f t="shared" si="53"/>
        <v>4975.28</v>
      </c>
      <c r="R92" s="240">
        <f t="shared" si="54"/>
        <v>4975.28</v>
      </c>
      <c r="S92" s="136">
        <f t="shared" si="55"/>
        <v>5472.808</v>
      </c>
      <c r="T92" s="136">
        <f t="shared" si="55"/>
        <v>5472.808</v>
      </c>
      <c r="U92" s="160">
        <f>'SEQ Apr 2022'!BL70</f>
        <v>0</v>
      </c>
      <c r="V92" s="161">
        <f>'SEQ Apr 2022'!BM70</f>
        <v>0</v>
      </c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</row>
    <row r="93" spans="1:41" ht="14" x14ac:dyDescent="0.15">
      <c r="A93" s="131" t="str">
        <f>'SEQ Apr 2022'!K71</f>
        <v>Radian Energy</v>
      </c>
      <c r="B93" s="132" t="str">
        <f>'SEQ Apr 2022'!L71</f>
        <v>The Simple Switch</v>
      </c>
      <c r="C93" s="133">
        <f>IF('SEQ Apr 2022'!BP71=0,91*'SEQ Apr 2022'!M71/100,(91*'SEQ Apr 2022'!M71/100)+'SEQ Apr 2022'!BP71/4)</f>
        <v>86.86363636363636</v>
      </c>
      <c r="D93" s="133">
        <f>IF('SEQ Apr 2022'!O71="",$C$71*$C$72*'SEQ Apr 2022'!N71/100,IF($C$71*$C$72&gt;='SEQ Apr 2022'!P71,('SEQ Apr 2022'!P71*'SEQ Apr 2022'!N71/100),($C$71*$C$72*'SEQ Apr 2022'!N71/100)))</f>
        <v>842.22727272727252</v>
      </c>
      <c r="E93" s="133">
        <f>IF(AND('SEQ Apr 2022'!R71&gt;0,'SEQ Apr 2022'!T71&gt;0),IF(($C$71*$C$72&lt;'SEQ Apr 2022'!T71),(0),($C$71*$C$72-'SEQ Apr 2022'!T71)*'SEQ Apr 2022'!U71/100),IF(AND('SEQ Apr 2022'!R71&gt;0,'SEQ Apr 2022'!T71=""),IF(($C$71*$C$72&lt;'SEQ Apr 2022'!R71+'SEQ Apr 2022'!P71),(0),(($C$71*$C$72-('SEQ Apr 2022'!R71+'SEQ Apr 2022'!P71))*'SEQ Apr 2022'!S71/100)),IF(AND('SEQ Apr 2022'!P71&gt;0,'SEQ Apr 2022'!R71=""&gt;0),IF(($C$71*$C$72&lt;'SEQ Apr 2022'!P71),(0),($C$71*$C$72-'SEQ Apr 2022'!P71)*'SEQ Apr 2022'!Q71/100),0)))</f>
        <v>0</v>
      </c>
      <c r="F93" s="134">
        <f>($C$71*$C$73)*'SEQ Apr 2022'!W71/100</f>
        <v>193.77272727272728</v>
      </c>
      <c r="G93" s="135">
        <f t="shared" si="48"/>
        <v>1122.8636363636363</v>
      </c>
      <c r="H93" s="239">
        <f t="shared" si="49"/>
        <v>4144</v>
      </c>
      <c r="I93" s="239">
        <f t="shared" si="47"/>
        <v>4491.454545454545</v>
      </c>
      <c r="J93" s="136">
        <f t="shared" si="50"/>
        <v>4940.6000000000004</v>
      </c>
      <c r="K93" s="137">
        <f>'SEQ Apr 2022'!BB71</f>
        <v>0</v>
      </c>
      <c r="L93" s="137">
        <f>'SEQ Apr 2022'!BC71</f>
        <v>0</v>
      </c>
      <c r="M93" s="137">
        <f>'SEQ Apr 2022'!BD71</f>
        <v>0</v>
      </c>
      <c r="N93" s="137">
        <f>'SEQ Apr 2022'!BE71</f>
        <v>0</v>
      </c>
      <c r="O93" s="144" t="str">
        <f t="shared" si="56"/>
        <v>No discount</v>
      </c>
      <c r="P93" s="226" t="str">
        <f t="shared" si="52"/>
        <v>Exclusive</v>
      </c>
      <c r="Q93" s="240">
        <f t="shared" si="53"/>
        <v>4491.454545454545</v>
      </c>
      <c r="R93" s="240">
        <f t="shared" si="54"/>
        <v>4491.454545454545</v>
      </c>
      <c r="S93" s="136">
        <f t="shared" ref="S93:T97" si="57">Q93*1.1</f>
        <v>4940.6000000000004</v>
      </c>
      <c r="T93" s="136">
        <f t="shared" si="57"/>
        <v>4940.6000000000004</v>
      </c>
      <c r="U93" s="160">
        <f>'SEQ Apr 2022'!BL71</f>
        <v>0</v>
      </c>
      <c r="V93" s="161">
        <f>'SEQ Apr 2022'!BM71</f>
        <v>0</v>
      </c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</row>
    <row r="94" spans="1:41" ht="14" x14ac:dyDescent="0.15">
      <c r="A94" s="131" t="str">
        <f>'SEQ Apr 2022'!K72</f>
        <v>ReAmped Energy</v>
      </c>
      <c r="B94" s="132" t="str">
        <f>'SEQ Apr 2022'!L72</f>
        <v>Business</v>
      </c>
      <c r="C94" s="133">
        <f>IF('SEQ Apr 2022'!BP72=0,91*'SEQ Apr 2022'!M72/100,(91*'SEQ Apr 2022'!M72/100)+'SEQ Apr 2022'!BP72/4)</f>
        <v>82.50390909090909</v>
      </c>
      <c r="D94" s="133">
        <f>IF('SEQ Apr 2022'!O72="",$C$71*$C$72*'SEQ Apr 2022'!N72/100,IF($C$71*$C$72&gt;='SEQ Apr 2022'!P72,('SEQ Apr 2022'!P72*'SEQ Apr 2022'!N72/100),($C$71*$C$72*'SEQ Apr 2022'!N72/100)))</f>
        <v>661.81818181818176</v>
      </c>
      <c r="E94" s="133">
        <f>IF(AND('SEQ Apr 2022'!R72&gt;0,'SEQ Apr 2022'!T72&gt;0),IF(($C$71*$C$72&lt;'SEQ Apr 2022'!T72),(0),($C$71*$C$72-'SEQ Apr 2022'!T72)*'SEQ Apr 2022'!U72/100),IF(AND('SEQ Apr 2022'!R72&gt;0,'SEQ Apr 2022'!T72=""),IF(($C$71*$C$72&lt;'SEQ Apr 2022'!R72+'SEQ Apr 2022'!P72),(0),(($C$71*$C$72-('SEQ Apr 2022'!R72+'SEQ Apr 2022'!P72))*'SEQ Apr 2022'!S72/100)),IF(AND('SEQ Apr 2022'!P72&gt;0,'SEQ Apr 2022'!R72=""&gt;0),IF(($C$71*$C$72&lt;'SEQ Apr 2022'!P72),(0),($C$71*$C$72-'SEQ Apr 2022'!P72)*'SEQ Apr 2022'!Q72/100),0)))</f>
        <v>0</v>
      </c>
      <c r="F94" s="134">
        <f>($C$71*$C$73)*'SEQ Apr 2022'!W72/100</f>
        <v>231.81818181818181</v>
      </c>
      <c r="G94" s="135">
        <f t="shared" si="48"/>
        <v>976.14027272727276</v>
      </c>
      <c r="H94" s="239">
        <f t="shared" si="49"/>
        <v>3574.5454545454545</v>
      </c>
      <c r="I94" s="239">
        <f t="shared" si="47"/>
        <v>3904.561090909091</v>
      </c>
      <c r="J94" s="136">
        <f t="shared" si="50"/>
        <v>4295.0172000000002</v>
      </c>
      <c r="K94" s="137">
        <f>'SEQ Apr 2022'!BB72</f>
        <v>0</v>
      </c>
      <c r="L94" s="137">
        <f>'SEQ Apr 2022'!BC72</f>
        <v>0</v>
      </c>
      <c r="M94" s="137">
        <f>'SEQ Apr 2022'!BD72</f>
        <v>0</v>
      </c>
      <c r="N94" s="137">
        <f>'SEQ Apr 2022'!BE72</f>
        <v>0</v>
      </c>
      <c r="O94" s="144" t="str">
        <f t="shared" si="56"/>
        <v>No discount</v>
      </c>
      <c r="P94" s="226" t="str">
        <f t="shared" si="52"/>
        <v>Exclusive</v>
      </c>
      <c r="Q94" s="240">
        <f t="shared" si="53"/>
        <v>3904.561090909091</v>
      </c>
      <c r="R94" s="240">
        <f t="shared" si="54"/>
        <v>3904.561090909091</v>
      </c>
      <c r="S94" s="136">
        <f t="shared" si="57"/>
        <v>4295.0172000000002</v>
      </c>
      <c r="T94" s="136">
        <f t="shared" si="57"/>
        <v>4295.0172000000002</v>
      </c>
      <c r="U94" s="160">
        <f>'SEQ Apr 2022'!BL72</f>
        <v>0</v>
      </c>
      <c r="V94" s="161">
        <f>'SEQ Apr 2022'!BM72</f>
        <v>0</v>
      </c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</row>
    <row r="95" spans="1:41" ht="14" x14ac:dyDescent="0.15">
      <c r="A95" s="131" t="str">
        <f>'SEQ Apr 2022'!K73</f>
        <v>Sumo Power</v>
      </c>
      <c r="B95" s="132" t="str">
        <f>'SEQ Apr 2022'!L73</f>
        <v>Freedom Business</v>
      </c>
      <c r="C95" s="133">
        <f>IF('SEQ Apr 2022'!BP73=0,91*'SEQ Apr 2022'!M73/100,(91*'SEQ Apr 2022'!M73/100)+'SEQ Apr 2022'!BP73/4)</f>
        <v>104.64999999999998</v>
      </c>
      <c r="D95" s="133">
        <f>IF('SEQ Apr 2022'!O73="",$C$71*$C$72*'SEQ Apr 2022'!N73/100,IF($C$71*$C$72&gt;='SEQ Apr 2022'!P73,('SEQ Apr 2022'!P73*'SEQ Apr 2022'!N73/100),($C$71*$C$72*'SEQ Apr 2022'!N73/100)))</f>
        <v>805</v>
      </c>
      <c r="E95" s="133">
        <f>IF(AND('SEQ Apr 2022'!R73&gt;0,'SEQ Apr 2022'!T73&gt;0),IF(($C$71*$C$72&lt;'SEQ Apr 2022'!T73),(0),($C$71*$C$72-'SEQ Apr 2022'!T73)*'SEQ Apr 2022'!U73/100),IF(AND('SEQ Apr 2022'!R73&gt;0,'SEQ Apr 2022'!T73=""),IF(($C$71*$C$72&lt;'SEQ Apr 2022'!R73+'SEQ Apr 2022'!P73),(0),(($C$71*$C$72-('SEQ Apr 2022'!R73+'SEQ Apr 2022'!P73))*'SEQ Apr 2022'!S73/100)),IF(AND('SEQ Apr 2022'!P73&gt;0,'SEQ Apr 2022'!R73=""&gt;0),IF(($C$71*$C$72&lt;'SEQ Apr 2022'!P73),(0),($C$71*$C$72-'SEQ Apr 2022'!P73)*'SEQ Apr 2022'!Q73/100),0)))</f>
        <v>0</v>
      </c>
      <c r="F95" s="134">
        <f>($C$71*$C$73)*'SEQ Apr 2022'!W73/100</f>
        <v>270</v>
      </c>
      <c r="G95" s="135">
        <f t="shared" si="48"/>
        <v>1179.6500000000001</v>
      </c>
      <c r="H95" s="239">
        <f t="shared" si="49"/>
        <v>4300</v>
      </c>
      <c r="I95" s="239">
        <f t="shared" si="47"/>
        <v>4718.6000000000004</v>
      </c>
      <c r="J95" s="136">
        <f t="shared" si="50"/>
        <v>5190.4600000000009</v>
      </c>
      <c r="K95" s="137">
        <f>'SEQ Apr 2022'!BB73</f>
        <v>0</v>
      </c>
      <c r="L95" s="137">
        <f>'SEQ Apr 2022'!BC73</f>
        <v>0</v>
      </c>
      <c r="M95" s="137">
        <f>'SEQ Apr 2022'!BD73</f>
        <v>0</v>
      </c>
      <c r="N95" s="137">
        <f>'SEQ Apr 2022'!BE73</f>
        <v>0</v>
      </c>
      <c r="O95" s="144" t="str">
        <f t="shared" si="56"/>
        <v>No discount</v>
      </c>
      <c r="P95" s="226" t="str">
        <f t="shared" si="52"/>
        <v>Exclusive</v>
      </c>
      <c r="Q95" s="240">
        <f t="shared" si="53"/>
        <v>4718.6000000000004</v>
      </c>
      <c r="R95" s="240">
        <f t="shared" si="54"/>
        <v>4718.6000000000004</v>
      </c>
      <c r="S95" s="136">
        <f t="shared" si="57"/>
        <v>5190.4600000000009</v>
      </c>
      <c r="T95" s="136">
        <f t="shared" si="57"/>
        <v>5190.4600000000009</v>
      </c>
      <c r="U95" s="160">
        <f>'SEQ Apr 2022'!BL73</f>
        <v>0</v>
      </c>
      <c r="V95" s="161">
        <f>'SEQ Apr 2022'!BM73</f>
        <v>0</v>
      </c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</row>
    <row r="96" spans="1:41" ht="14" x14ac:dyDescent="0.15">
      <c r="A96" s="131" t="str">
        <f>'SEQ Apr 2022'!K74</f>
        <v>Momentum Energy</v>
      </c>
      <c r="B96" s="132" t="str">
        <f>'SEQ Apr 2022'!L74</f>
        <v>SmilePower Flexi</v>
      </c>
      <c r="C96" s="133">
        <f>IF('SEQ Apr 2022'!BP74=0,91*'SEQ Apr 2022'!M74/100,(91*'SEQ Apr 2022'!M74/100)+'SEQ Apr 2022'!BP74/4)</f>
        <v>97.783636363636361</v>
      </c>
      <c r="D96" s="133">
        <f>IF('SEQ Apr 2022'!O74="",$C$71*$C$72*'SEQ Apr 2022'!N74/100,IF($C$71*$C$72&gt;='SEQ Apr 2022'!P74,('SEQ Apr 2022'!P74*'SEQ Apr 2022'!N74/100),($C$71*$C$72*'SEQ Apr 2022'!N74/100)))</f>
        <v>1820.954545454545</v>
      </c>
      <c r="E96" s="133">
        <f>IF(AND('SEQ Apr 2022'!R74&gt;0,'SEQ Apr 2022'!T74&gt;0),IF(($C$71*$C$72&lt;'SEQ Apr 2022'!T74),(0),($C$71*$C$72-'SEQ Apr 2022'!T74)*'SEQ Apr 2022'!U74/100),IF(AND('SEQ Apr 2022'!R74&gt;0,'SEQ Apr 2022'!T74=""),IF(($C$71*$C$72&lt;'SEQ Apr 2022'!R74+'SEQ Apr 2022'!P74),(0),(($C$71*$C$72-('SEQ Apr 2022'!R74+'SEQ Apr 2022'!P74))*'SEQ Apr 2022'!S74/100)),IF(AND('SEQ Apr 2022'!P74&gt;0,'SEQ Apr 2022'!R74=""&gt;0),IF(($C$71*$C$72&lt;'SEQ Apr 2022'!P74),(0),($C$71*$C$72-'SEQ Apr 2022'!P74)*'SEQ Apr 2022'!Q74/100),0)))</f>
        <v>0</v>
      </c>
      <c r="F96" s="134">
        <f>($C$71*$C$73)*'SEQ Apr 2022'!W74/100</f>
        <v>295.36363636363632</v>
      </c>
      <c r="G96" s="135">
        <f t="shared" si="48"/>
        <v>2214.1018181818176</v>
      </c>
      <c r="H96" s="239">
        <f t="shared" si="49"/>
        <v>8465.2727272727243</v>
      </c>
      <c r="I96" s="239">
        <f t="shared" si="47"/>
        <v>8856.4072727272705</v>
      </c>
      <c r="J96" s="136">
        <f t="shared" si="50"/>
        <v>9742.0479999999989</v>
      </c>
      <c r="K96" s="137">
        <f>'SEQ Apr 2022'!BB74</f>
        <v>0</v>
      </c>
      <c r="L96" s="137">
        <f>'SEQ Apr 2022'!BC74</f>
        <v>0</v>
      </c>
      <c r="M96" s="137">
        <f>'SEQ Apr 2022'!BD74</f>
        <v>0</v>
      </c>
      <c r="N96" s="137">
        <f>'SEQ Apr 2022'!BE74</f>
        <v>0</v>
      </c>
      <c r="O96" s="144" t="str">
        <f t="shared" si="56"/>
        <v>No discount</v>
      </c>
      <c r="P96" s="226" t="str">
        <f t="shared" si="52"/>
        <v>Exclusive</v>
      </c>
      <c r="Q96" s="240">
        <f t="shared" si="53"/>
        <v>8856.4072727272705</v>
      </c>
      <c r="R96" s="240">
        <f t="shared" si="54"/>
        <v>8856.4072727272705</v>
      </c>
      <c r="S96" s="136">
        <f t="shared" si="57"/>
        <v>9742.0479999999989</v>
      </c>
      <c r="T96" s="136">
        <f t="shared" si="57"/>
        <v>9742.0479999999989</v>
      </c>
      <c r="U96" s="160">
        <f>'SEQ Apr 2022'!BL74</f>
        <v>0</v>
      </c>
      <c r="V96" s="161">
        <f>'SEQ Apr 2022'!BM74</f>
        <v>0</v>
      </c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</row>
    <row r="97" spans="1:41" ht="14" x14ac:dyDescent="0.15">
      <c r="A97" s="131" t="str">
        <f>'SEQ Apr 2022'!K75</f>
        <v>Electricity in a Box</v>
      </c>
      <c r="B97" s="132" t="str">
        <f>'SEQ Apr 2022'!L75</f>
        <v>Biz</v>
      </c>
      <c r="C97" s="133">
        <f>IF('SEQ Apr 2022'!BP75=0,91*'SEQ Apr 2022'!M75/100,(91*'SEQ Apr 2022'!M75/100)+'SEQ Apr 2022'!BP75/4)</f>
        <v>92.149909090909077</v>
      </c>
      <c r="D97" s="133">
        <f>IF('SEQ Apr 2022'!O75="",$C$71*$C$72*'SEQ Apr 2022'!N75/100,IF($C$71*$C$72&gt;='SEQ Apr 2022'!P75,('SEQ Apr 2022'!P75*'SEQ Apr 2022'!N75/100),($C$71*$C$72*'SEQ Apr 2022'!N75/100)))</f>
        <v>746.4545454545455</v>
      </c>
      <c r="E97" s="133">
        <f>IF(AND('SEQ Apr 2022'!R75&gt;0,'SEQ Apr 2022'!T75&gt;0),IF(($C$71*$C$72&lt;'SEQ Apr 2022'!T75),(0),($C$71*$C$72-'SEQ Apr 2022'!T75)*'SEQ Apr 2022'!U75/100),IF(AND('SEQ Apr 2022'!R75&gt;0,'SEQ Apr 2022'!T75=""),IF(($C$71*$C$72&lt;'SEQ Apr 2022'!R75+'SEQ Apr 2022'!P75),(0),(($C$71*$C$72-('SEQ Apr 2022'!R75+'SEQ Apr 2022'!P75))*'SEQ Apr 2022'!S75/100)),IF(AND('SEQ Apr 2022'!P75&gt;0,'SEQ Apr 2022'!R75=""&gt;0),IF(($C$71*$C$72&lt;'SEQ Apr 2022'!P75),(0),($C$71*$C$72-'SEQ Apr 2022'!P75)*'SEQ Apr 2022'!Q75/100),0)))</f>
        <v>0</v>
      </c>
      <c r="F97" s="134">
        <f>($C$71*$C$73)*'SEQ Apr 2022'!W75/100</f>
        <v>251.59090909090904</v>
      </c>
      <c r="G97" s="135">
        <f t="shared" si="48"/>
        <v>1090.1953636363637</v>
      </c>
      <c r="H97" s="239">
        <f t="shared" si="49"/>
        <v>3992.1818181818185</v>
      </c>
      <c r="I97" s="239">
        <f t="shared" si="47"/>
        <v>4360.7814545454548</v>
      </c>
      <c r="J97" s="136">
        <f t="shared" si="50"/>
        <v>4796.8596000000007</v>
      </c>
      <c r="K97" s="137">
        <f>'SEQ Apr 2022'!BB75</f>
        <v>0</v>
      </c>
      <c r="L97" s="137">
        <f>'SEQ Apr 2022'!BC75</f>
        <v>0</v>
      </c>
      <c r="M97" s="137">
        <f>'SEQ Apr 2022'!BD75</f>
        <v>0</v>
      </c>
      <c r="N97" s="137">
        <f>'SEQ Apr 2022'!BE75</f>
        <v>0</v>
      </c>
      <c r="O97" s="144" t="str">
        <f t="shared" ref="O97" si="58">IF(SUM(K97:N97)=0,"No discount",IF(K97&gt;0,"Guaranteed off bill",IF(L97&gt;0,"Guaranteed off usage",IF(M97&gt;0,"Pay-on-time off bill","Pay-on-time off usage"))))</f>
        <v>No discount</v>
      </c>
      <c r="P97" s="226" t="str">
        <f t="shared" si="52"/>
        <v>Exclusive</v>
      </c>
      <c r="Q97" s="240">
        <f t="shared" si="53"/>
        <v>4360.7814545454548</v>
      </c>
      <c r="R97" s="240">
        <f t="shared" si="54"/>
        <v>4360.7814545454548</v>
      </c>
      <c r="S97" s="136">
        <f t="shared" si="57"/>
        <v>4796.8596000000007</v>
      </c>
      <c r="T97" s="136">
        <f t="shared" si="57"/>
        <v>4796.8596000000007</v>
      </c>
      <c r="U97" s="160">
        <f>'SEQ Apr 2022'!BL75</f>
        <v>0</v>
      </c>
      <c r="V97" s="161">
        <f>'SEQ Apr 2022'!BM75</f>
        <v>0</v>
      </c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</row>
    <row r="98" spans="1:41" ht="14" x14ac:dyDescent="0.15">
      <c r="A98" s="131" t="str">
        <f>'SEQ Apr 2022'!K76</f>
        <v>Tango Energy</v>
      </c>
      <c r="B98" s="132" t="str">
        <f>'SEQ Apr 2022'!L76</f>
        <v>Business Select</v>
      </c>
      <c r="C98" s="133">
        <f>IF('SEQ Apr 2022'!BP76=0,91*'SEQ Apr 2022'!M76/100,(91*'SEQ Apr 2022'!M76/100)+'SEQ Apr 2022'!BP76/4)</f>
        <v>101.92</v>
      </c>
      <c r="D98" s="133">
        <f>IF('SEQ Apr 2022'!O76="",$C$71*$C$72*'SEQ Apr 2022'!N76/100,IF($C$71*$C$72&gt;='SEQ Apr 2022'!P76,('SEQ Apr 2022'!P76*'SEQ Apr 2022'!N76/100),($C$71*$C$72*'SEQ Apr 2022'!N76/100)))</f>
        <v>874.99999999999989</v>
      </c>
      <c r="E98" s="133">
        <f>IF(AND('SEQ Apr 2022'!R76&gt;0,'SEQ Apr 2022'!T76&gt;0),IF(($C$71*$C$72&lt;'SEQ Apr 2022'!T76),(0),($C$71*$C$72-'SEQ Apr 2022'!T76)*'SEQ Apr 2022'!U76/100),IF(AND('SEQ Apr 2022'!R76&gt;0,'SEQ Apr 2022'!T76=""),IF(($C$71*$C$72&lt;'SEQ Apr 2022'!R76+'SEQ Apr 2022'!P76),(0),(($C$71*$C$72-('SEQ Apr 2022'!R76+'SEQ Apr 2022'!P76))*'SEQ Apr 2022'!S76/100)),IF(AND('SEQ Apr 2022'!P76&gt;0,'SEQ Apr 2022'!R76=""&gt;0),IF(($C$71*$C$72&lt;'SEQ Apr 2022'!P76),(0),($C$71*$C$72-'SEQ Apr 2022'!P76)*'SEQ Apr 2022'!Q76/100),0)))</f>
        <v>0</v>
      </c>
      <c r="F98" s="134">
        <f>($C$71*$C$73)*'SEQ Apr 2022'!W76/100</f>
        <v>254.99999999999997</v>
      </c>
      <c r="G98" s="135">
        <f t="shared" ref="G98:G99" si="59">SUM(C98:F98)</f>
        <v>1231.9199999999998</v>
      </c>
      <c r="H98" s="239">
        <f t="shared" ref="H98:H99" si="60">(G98-C98)*4</f>
        <v>4519.9999999999991</v>
      </c>
      <c r="I98" s="239">
        <f t="shared" ref="I98:I99" si="61">G98*4</f>
        <v>4927.6799999999994</v>
      </c>
      <c r="J98" s="136">
        <f t="shared" ref="J98:J99" si="62">I98*1.1</f>
        <v>5420.4479999999994</v>
      </c>
      <c r="K98" s="137">
        <f>'SEQ Apr 2022'!BB76</f>
        <v>0</v>
      </c>
      <c r="L98" s="137">
        <f>'SEQ Apr 2022'!BC76</f>
        <v>0</v>
      </c>
      <c r="M98" s="137">
        <f>'SEQ Apr 2022'!BD76</f>
        <v>0</v>
      </c>
      <c r="N98" s="137">
        <f>'SEQ Apr 2022'!BE76</f>
        <v>0</v>
      </c>
      <c r="O98" s="144" t="str">
        <f t="shared" ref="O98:O99" si="63">IF(SUM(K98:N98)=0,"No discount",IF(K98&gt;0,"Guaranteed off bill",IF(L98&gt;0,"Guaranteed off usage",IF(M98&gt;0,"Pay-on-time off bill","Pay-on-time off usage"))))</f>
        <v>No discount</v>
      </c>
      <c r="P98" s="226" t="str">
        <f t="shared" ref="P98:P99" si="64">IF(OR(A98="Origin Energy",A98="Red Energy",A98="Powershop"),"Inclusive","Exclusive")</f>
        <v>Exclusive</v>
      </c>
      <c r="Q98" s="240">
        <f t="shared" ref="Q98:Q99" si="65">IF(AND(O98="Guaranteed off bill",P98="Inclusive"),((I98*1.1)-((I98*1.1)*K98/100))/1.1,IF(AND(O98="Guaranteed off usage",P98="Inclusive"),((I98*1.1)-((H98*1.1)*L98/100))/1.1,IF(AND(O98="Guaranteed off bill",P98="Exclusive"),I98-(I98*K98/100),IF(AND(O98="Guaranteed off usage",P98="Exclusive"),I98-(H98*L98/100),IF(P98="Inclusive",((I98*1.1))/1.1,I98)))))</f>
        <v>4927.6799999999994</v>
      </c>
      <c r="R98" s="240">
        <f t="shared" ref="R98:R99" si="66">IF(AND(O98="Pay-on-time off bill",P98="Inclusive"),((Q98*1.1)-((Q98*1.1)*M98/100))/1.1,IF(AND(O98="Pay-on-time off usage",P98="Inclusive"),((Q98*1.1)-((H98*1.1)*N98/100))/1.1,IF(AND(O98="Pay-on-time off bill",P98="Exclusive"),Q98-(Q98*M98/100),IF(AND(O98="Pay-on-time off usage",P98="Exclusive"),Q98-(H98*N98/100),IF(P98="Inclusive",((Q98*1.1))/1.1,Q98)))))</f>
        <v>4927.6799999999994</v>
      </c>
      <c r="S98" s="136">
        <f t="shared" ref="S98:S99" si="67">Q98*1.1</f>
        <v>5420.4479999999994</v>
      </c>
      <c r="T98" s="136">
        <f t="shared" ref="T98:T99" si="68">R98*1.1</f>
        <v>5420.4479999999994</v>
      </c>
      <c r="U98" s="160">
        <f>'SEQ Apr 2022'!BL76</f>
        <v>0</v>
      </c>
      <c r="V98" s="161">
        <f>'SEQ Apr 2022'!BM76</f>
        <v>0</v>
      </c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</row>
    <row r="99" spans="1:41" ht="15" thickBot="1" x14ac:dyDescent="0.2">
      <c r="A99" s="148" t="str">
        <f>'SEQ Apr 2022'!K77</f>
        <v>EziPower</v>
      </c>
      <c r="B99" s="149" t="str">
        <f>'SEQ Apr 2022'!L77</f>
        <v>Flexi Saver</v>
      </c>
      <c r="C99" s="166">
        <f>IF('SEQ Apr 2022'!BP77=0,91*'SEQ Apr 2022'!M77/100,(91*'SEQ Apr 2022'!M77/100)+'SEQ Apr 2022'!BP77/4)</f>
        <v>93.134363636363616</v>
      </c>
      <c r="D99" s="166">
        <f>IF('SEQ Apr 2022'!O77="",$C$71*$C$72*'SEQ Apr 2022'!N77/100,IF($C$71*$C$72&gt;='SEQ Apr 2022'!P77,('SEQ Apr 2022'!P77*'SEQ Apr 2022'!N77/100),($C$71*$C$72*'SEQ Apr 2022'!N77/100)))</f>
        <v>798.60454545454547</v>
      </c>
      <c r="E99" s="166">
        <f>IF(AND('SEQ Apr 2022'!R77&gt;0,'SEQ Apr 2022'!T77&gt;0),IF(($C$71*$C$72&lt;'SEQ Apr 2022'!T77),(0),($C$71*$C$72-'SEQ Apr 2022'!T77)*'SEQ Apr 2022'!U77/100),IF(AND('SEQ Apr 2022'!R77&gt;0,'SEQ Apr 2022'!T77=""),IF(($C$71*$C$72&lt;'SEQ Apr 2022'!R77+'SEQ Apr 2022'!P77),(0),(($C$71*$C$72-('SEQ Apr 2022'!R77+'SEQ Apr 2022'!P77))*'SEQ Apr 2022'!S77/100)),IF(AND('SEQ Apr 2022'!P77&gt;0,'SEQ Apr 2022'!R77=""&gt;0),IF(($C$71*$C$72&lt;'SEQ Apr 2022'!P77),(0),($C$71*$C$72-'SEQ Apr 2022'!P77)*'SEQ Apr 2022'!Q77/100),0)))</f>
        <v>0</v>
      </c>
      <c r="F99" s="173">
        <f>($C$71*$C$73)*'SEQ Apr 2022'!W77/100</f>
        <v>275.44090909090909</v>
      </c>
      <c r="G99" s="167">
        <f t="shared" si="59"/>
        <v>1167.1798181818183</v>
      </c>
      <c r="H99" s="241">
        <f t="shared" si="60"/>
        <v>4296.1818181818189</v>
      </c>
      <c r="I99" s="241">
        <f t="shared" si="61"/>
        <v>4668.7192727272732</v>
      </c>
      <c r="J99" s="168">
        <f t="shared" si="62"/>
        <v>5135.5912000000008</v>
      </c>
      <c r="K99" s="153">
        <f>'SEQ Apr 2022'!BB77</f>
        <v>0</v>
      </c>
      <c r="L99" s="153">
        <f>'SEQ Apr 2022'!BC77</f>
        <v>0</v>
      </c>
      <c r="M99" s="153">
        <f>'SEQ Apr 2022'!BD77</f>
        <v>0</v>
      </c>
      <c r="N99" s="153">
        <f>'SEQ Apr 2022'!BE77</f>
        <v>0</v>
      </c>
      <c r="O99" s="154" t="str">
        <f t="shared" si="63"/>
        <v>No discount</v>
      </c>
      <c r="P99" s="227" t="str">
        <f t="shared" si="64"/>
        <v>Exclusive</v>
      </c>
      <c r="Q99" s="244">
        <f t="shared" si="65"/>
        <v>4668.7192727272732</v>
      </c>
      <c r="R99" s="244">
        <f t="shared" si="66"/>
        <v>4668.7192727272732</v>
      </c>
      <c r="S99" s="168">
        <f t="shared" si="67"/>
        <v>5135.5912000000008</v>
      </c>
      <c r="T99" s="168">
        <f t="shared" si="68"/>
        <v>5135.5912000000008</v>
      </c>
      <c r="U99" s="170">
        <f>'SEQ Apr 2022'!BL77</f>
        <v>0</v>
      </c>
      <c r="V99" s="165">
        <f>'SEQ Apr 2022'!BM77</f>
        <v>0</v>
      </c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</row>
    <row r="100" spans="1:41" ht="14" x14ac:dyDescent="0.15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</row>
    <row r="101" spans="1:41" ht="14" x14ac:dyDescent="0.15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</row>
    <row r="102" spans="1:41" ht="14" x14ac:dyDescent="0.15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</row>
    <row r="103" spans="1:41" ht="14" x14ac:dyDescent="0.15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</row>
    <row r="104" spans="1:41" ht="14" x14ac:dyDescent="0.15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</row>
    <row r="105" spans="1:41" ht="14" x14ac:dyDescent="0.15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</row>
    <row r="106" spans="1:41" ht="14" x14ac:dyDescent="0.15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</row>
    <row r="107" spans="1:41" ht="14" x14ac:dyDescent="0.15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</row>
    <row r="108" spans="1:41" ht="14" x14ac:dyDescent="0.15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</row>
    <row r="109" spans="1:41" ht="14" x14ac:dyDescent="0.15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</row>
    <row r="110" spans="1:41" ht="14" x14ac:dyDescent="0.15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</row>
    <row r="111" spans="1:41" ht="14" x14ac:dyDescent="0.15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</row>
    <row r="112" spans="1:41" ht="14" x14ac:dyDescent="0.15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</row>
    <row r="113" spans="1:41" ht="14" x14ac:dyDescent="0.15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</row>
    <row r="114" spans="1:41" ht="14" x14ac:dyDescent="0.15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</row>
    <row r="115" spans="1:41" ht="14" x14ac:dyDescent="0.15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</row>
    <row r="116" spans="1:41" ht="14" x14ac:dyDescent="0.15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</row>
    <row r="117" spans="1:41" ht="14" x14ac:dyDescent="0.15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</row>
    <row r="118" spans="1:41" ht="14" x14ac:dyDescent="0.15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</row>
    <row r="119" spans="1:41" ht="14" x14ac:dyDescent="0.15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</row>
    <row r="120" spans="1:41" ht="14" x14ac:dyDescent="0.15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</row>
    <row r="121" spans="1:41" ht="14" x14ac:dyDescent="0.15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</row>
    <row r="122" spans="1:41" ht="14" x14ac:dyDescent="0.15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</row>
    <row r="123" spans="1:41" ht="14" x14ac:dyDescent="0.1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</row>
    <row r="124" spans="1:41" ht="14" x14ac:dyDescent="0.15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</row>
    <row r="125" spans="1:41" ht="14" x14ac:dyDescent="0.1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</row>
    <row r="126" spans="1:41" ht="14" x14ac:dyDescent="0.15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</row>
    <row r="127" spans="1:41" ht="14" x14ac:dyDescent="0.15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</row>
    <row r="128" spans="1:41" ht="14" x14ac:dyDescent="0.15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</row>
    <row r="129" spans="1:41" ht="14" x14ac:dyDescent="0.15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</row>
    <row r="130" spans="1:41" ht="14" x14ac:dyDescent="0.15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</row>
    <row r="131" spans="1:41" ht="14" x14ac:dyDescent="0.15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</row>
    <row r="132" spans="1:41" ht="14" x14ac:dyDescent="0.15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</row>
    <row r="133" spans="1:41" ht="14" x14ac:dyDescent="0.15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</row>
    <row r="134" spans="1:41" ht="14" x14ac:dyDescent="0.15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</row>
    <row r="135" spans="1:41" ht="14" x14ac:dyDescent="0.15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</row>
    <row r="136" spans="1:41" ht="14" x14ac:dyDescent="0.15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</row>
    <row r="137" spans="1:41" ht="14" x14ac:dyDescent="0.15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</row>
    <row r="138" spans="1:41" ht="14" x14ac:dyDescent="0.15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</row>
  </sheetData>
  <sheetProtection algorithmName="SHA-512" hashValue="+lYLRo2GAladfgAT9wXAY0YAk9VFrtqCkYa8o8XNGjLhSrFIc0YsWjT2OJ5wt+Q9LSrCB/L16PR16Vn+GBzT0Q==" saltValue="t2BKDgxOQFSSgvW1aDa8OQ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10679-9437-F44F-BF4C-CDB2D6159C78}">
  <sheetPr codeName="Sheet53">
    <tabColor theme="4" tint="0.79998168889431442"/>
  </sheetPr>
  <dimension ref="A1:AO50"/>
  <sheetViews>
    <sheetView workbookViewId="0">
      <selection activeCell="D9" sqref="D9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94" t="s">
        <v>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5"/>
      <c r="AM1" s="95"/>
      <c r="AN1" s="95"/>
      <c r="AO1" s="95"/>
    </row>
    <row r="2" spans="1:41" ht="14" x14ac:dyDescent="0.15">
      <c r="A2" s="96" t="s">
        <v>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5"/>
      <c r="AM2" s="95"/>
      <c r="AN2" s="95"/>
      <c r="AO2" s="95"/>
    </row>
    <row r="3" spans="1:4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5"/>
      <c r="AM3" s="95"/>
      <c r="AN3" s="95"/>
      <c r="AO3" s="95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5"/>
      <c r="AO7" s="95"/>
    </row>
    <row r="8" spans="1:41" ht="18" customHeight="1" thickBot="1" x14ac:dyDescent="0.2">
      <c r="A8" s="186" t="str">
        <f>'ERG Apr 2022'!K2</f>
        <v>Ergon Energy</v>
      </c>
      <c r="B8" s="187" t="str">
        <f>'ERG Apr 2022'!L2</f>
        <v>Regulated</v>
      </c>
      <c r="C8" s="252">
        <f>IF('ERG Apr 2022'!BP2=0,91*'ERG Apr 2022'!M2/100,(91*'ERG Apr 2022'!M2/100)+'ERG Apr 2022'!BP2/4)</f>
        <v>110.1430909090909</v>
      </c>
      <c r="D8" s="253">
        <f>IF('ERG Apr 2022'!O2="",$C$5*'ERG Apr 2022'!N2/100,IF($C$5&gt;='ERG Apr 2022'!P2,('ERG Apr 2022'!P2*'ERG Apr 2022'!N2/100),($C$5*'ERG Apr 2022'!N2/100)))</f>
        <v>1127.7272727272725</v>
      </c>
      <c r="E8" s="253">
        <f>IF(AND('ERG Apr 2022'!P2&gt;0,'ERG Apr 2022'!R2&gt;0),IF($C$5&lt;'ERG Apr 2022'!P2,0,IF($C$5&lt;=('ERG Apr 2022'!R2+'ERG Apr 2022'!P2),(($C$5-'ERG Apr 2022'!P2)*'ERG Apr 2022'!Q2/100),(('ERG Apr 2022'!R2)*'ERG Apr 2022'!Q2/100))),0)</f>
        <v>0</v>
      </c>
      <c r="F8" s="253">
        <f>IF(AND('ERG Apr 2022'!R2&gt;0,'ERG Apr 2022'!T2&gt;0),IF(($C$5&lt;'ERG Apr 2022'!T2),(0),($C$5-'ERG Apr 2022'!T2)*'ERG Apr 2022'!U2/100),IF(AND('ERG Apr 2022'!R2&gt;0,'ERG Apr 2022'!T2=""),IF(($C$5&lt;'ERG Apr 2022'!R2+'ERG Apr 2022'!P2),(0),(($C$5-('ERG Apr 2022'!R2+'ERG Apr 2022'!P2))*'ERG Apr 2022'!S2/100)),IF(AND('ERG Apr 2022'!P2&gt;0,'ERG Apr 2022'!R2=""&gt;0),IF(($C$5&lt;'ERG Apr 2022'!P2),(0),($C$5-'ERG Apr 2022'!P2)*'ERG Apr 2022'!Q2/100),0)))</f>
        <v>0</v>
      </c>
      <c r="G8" s="254">
        <f>SUM(C8:F8)</f>
        <v>1237.8703636363634</v>
      </c>
      <c r="H8" s="255">
        <f t="shared" ref="H8" si="0">(G8-C8)*4</f>
        <v>4510.9090909090901</v>
      </c>
      <c r="I8" s="255">
        <f t="shared" ref="I8" si="1">G8*4</f>
        <v>4951.4814545454537</v>
      </c>
      <c r="J8" s="256">
        <f>I8*1.1</f>
        <v>5446.6295999999993</v>
      </c>
      <c r="K8" s="257">
        <f>'ERG Apr 2022'!BB2</f>
        <v>0</v>
      </c>
      <c r="L8" s="257">
        <f>'ERG Apr 2022'!BC2</f>
        <v>0</v>
      </c>
      <c r="M8" s="257">
        <f>'ERG Apr 2022'!BD2</f>
        <v>0</v>
      </c>
      <c r="N8" s="257">
        <f>'ERG Apr 2022'!BE2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261">
        <f>Q8*1.1</f>
        <v>5446.6295999999993</v>
      </c>
      <c r="T8" s="256">
        <f>R8*1.1</f>
        <v>5446.6295999999993</v>
      </c>
      <c r="U8" s="262">
        <f>'ERG Apr 2022'!BL2</f>
        <v>0</v>
      </c>
      <c r="V8" s="263">
        <f>'ERG Apr 2022'!BM2</f>
        <v>0</v>
      </c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5"/>
      <c r="AO8" s="95"/>
    </row>
    <row r="9" spans="1:41" ht="14" x14ac:dyDescent="0.15">
      <c r="A9" s="95"/>
      <c r="B9" s="95"/>
      <c r="C9" s="95"/>
      <c r="D9" s="95"/>
      <c r="E9" s="95"/>
      <c r="F9" s="95"/>
      <c r="G9" s="95"/>
      <c r="H9" s="95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5"/>
      <c r="AM9" s="95"/>
      <c r="AN9" s="95"/>
      <c r="AO9" s="95"/>
    </row>
    <row r="10" spans="1:41" ht="15" thickBot="1" x14ac:dyDescent="0.2">
      <c r="A10" s="95"/>
      <c r="B10" s="95"/>
      <c r="C10" s="95"/>
      <c r="D10" s="95"/>
      <c r="E10" s="95"/>
      <c r="F10" s="95"/>
      <c r="G10" s="95"/>
      <c r="H10" s="95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5"/>
      <c r="AM10" s="95"/>
      <c r="AN10" s="95"/>
      <c r="AO10" s="95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5"/>
      <c r="AM13" s="95"/>
      <c r="AN13" s="95"/>
      <c r="AO13" s="95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5"/>
      <c r="AM14" s="95"/>
      <c r="AN14" s="95"/>
      <c r="AO14" s="95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5"/>
      <c r="AM15" s="95"/>
      <c r="AN15" s="95"/>
      <c r="AO15" s="95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5"/>
      <c r="AO16" s="95"/>
    </row>
    <row r="17" spans="1:41" ht="15" thickBot="1" x14ac:dyDescent="0.2">
      <c r="A17" s="186" t="str">
        <f>'ERG Apr 2022'!K3</f>
        <v>Ergon Energy</v>
      </c>
      <c r="B17" s="187" t="str">
        <f>'ERG Apr 2022'!L3</f>
        <v>Regulated</v>
      </c>
      <c r="C17" s="188">
        <f>IF('ERG Apr 2022'!BP3=0,91*'ERG Apr 2022'!M3/100,(91*'ERG Apr 2022'!M3/100)+'ERG Apr 2022'!BP3/4)</f>
        <v>110.1430909090909</v>
      </c>
      <c r="D17" s="188">
        <f>IF('ERG Apr 2022'!O3="",$C$12*$C$13*'ERG Apr 2022'!N3/100,IF($C$12*$C$13&gt;='ERG Apr 2022'!P3,('ERG Apr 2022'!P3*'ERG Apr 2022'!N3/100),($C$12*$C$13*'ERG Apr 2022'!N3/100)))</f>
        <v>789.40909090909076</v>
      </c>
      <c r="E17" s="189">
        <f>IF(AND('ERG Apr 2022'!R3&gt;0,'ERG Apr 2022'!T3&gt;0),IF(($C$12*$C$13&lt;'ERG Apr 2022'!T3),(0),($C$12*$C$13-'ERG Apr 2022'!T3)*'ERG Apr 2022'!U3/100),IF(AND('ERG Apr 2022'!R3&gt;0,'ERG Apr 2022'!T3=""),IF(($C$12*$C$13&lt;'ERG Apr 2022'!R3+'ERG Apr 2022'!P3),(0),(($C$12*$C$13-('ERG Apr 2022'!R3+'ERG Apr 2022'!P3))*'ERG Apr 2022'!S3/100)),IF(AND('ERG Apr 2022'!P3&gt;0,'ERG Apr 2022'!R3=""&gt;0),IF(($C$12*$C$13&lt;'ERG Apr 2022'!P3),(0),($C$12*$C$13-'ERG Apr 2022'!P3)*'ERG Apr 2022'!Q3/100),0)))</f>
        <v>0</v>
      </c>
      <c r="F17" s="189">
        <f>($C$12*$C$14)*'ERG Apr 2022'!AF3/100</f>
        <v>195.40909090909088</v>
      </c>
      <c r="G17" s="190">
        <f>SUM(C17:F17)</f>
        <v>1094.9612727272724</v>
      </c>
      <c r="H17" s="190">
        <f>(G17-C17)*4</f>
        <v>3939.2727272727261</v>
      </c>
      <c r="I17" s="191">
        <f t="shared" ref="I17" si="3">G17*4</f>
        <v>4379.8450909090898</v>
      </c>
      <c r="J17" s="245">
        <f>I17*1.1</f>
        <v>4817.8295999999991</v>
      </c>
      <c r="K17" s="190">
        <f>'ERG Apr 2022'!BB3</f>
        <v>0</v>
      </c>
      <c r="L17" s="190">
        <f>'ERG Apr 2022'!BC3</f>
        <v>0</v>
      </c>
      <c r="M17" s="190">
        <f>'ERG Apr 2022'!BD3</f>
        <v>0</v>
      </c>
      <c r="N17" s="190">
        <f>'ERG Apr 2022'!BE3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4379.8450909090898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4379.8450909090898</v>
      </c>
      <c r="S17" s="190">
        <f>Q17*1.1</f>
        <v>4817.8295999999991</v>
      </c>
      <c r="T17" s="190">
        <f>R17*1.1</f>
        <v>4817.8295999999991</v>
      </c>
      <c r="U17" s="190">
        <f>'ERG Apr 2022'!BL3</f>
        <v>0</v>
      </c>
      <c r="V17" s="190">
        <f>'ERG Apr 2022'!BM3</f>
        <v>0</v>
      </c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5"/>
      <c r="AO17" s="95"/>
    </row>
    <row r="18" spans="1:41" ht="14" x14ac:dyDescent="0.15">
      <c r="A18" s="95"/>
      <c r="B18" s="95"/>
      <c r="C18" s="95"/>
      <c r="D18" s="95"/>
      <c r="E18" s="95"/>
      <c r="F18" s="95"/>
      <c r="G18" s="95"/>
      <c r="H18" s="95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5"/>
      <c r="AM18" s="95"/>
      <c r="AN18" s="95"/>
      <c r="AO18" s="95"/>
    </row>
    <row r="19" spans="1:41" ht="15" thickBot="1" x14ac:dyDescent="0.2">
      <c r="A19" s="95"/>
      <c r="B19" s="95"/>
      <c r="C19" s="95"/>
      <c r="D19" s="95"/>
      <c r="E19" s="95"/>
      <c r="F19" s="95"/>
      <c r="G19" s="95"/>
      <c r="H19" s="95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5"/>
      <c r="AM19" s="95"/>
      <c r="AN19" s="95"/>
      <c r="AO19" s="95"/>
    </row>
    <row r="20" spans="1:41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</row>
    <row r="21" spans="1:41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</row>
    <row r="22" spans="1:41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</row>
    <row r="23" spans="1:41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</row>
    <row r="24" spans="1:41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</row>
    <row r="25" spans="1:41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5"/>
      <c r="AO25" s="95"/>
    </row>
    <row r="26" spans="1:41" ht="15" thickBot="1" x14ac:dyDescent="0.2">
      <c r="A26" s="186" t="str">
        <f>'ERG Apr 2022'!K4</f>
        <v>Ergon Energy</v>
      </c>
      <c r="B26" s="187" t="str">
        <f>'ERG Apr 2022'!L4</f>
        <v>Regulated</v>
      </c>
      <c r="C26" s="188">
        <f>IF('ERG Apr 2022'!BP4=0,91*'ERG Apr 2022'!M4/100,(91*'ERG Apr 2022'!M4/100)+'ERG Apr 2022'!BP4/4)</f>
        <v>100.20754545454545</v>
      </c>
      <c r="D26" s="188">
        <f>IF('ERG Apr 2022'!O4="",$C$21*$C$22*'ERG Apr 2022'!N4/100,IF($C$21*$C$22&gt;='ERG Apr 2022'!P4,('ERG Apr 2022'!P4*'ERG Apr 2022'!N4/100),($C$21*$C$22*'ERG Apr 2022'!N4/100)))</f>
        <v>1906.2272727272723</v>
      </c>
      <c r="E26" s="189">
        <f>IF(AND('ERG Apr 2022'!R4&gt;0,'ERG Apr 2022'!T4&gt;0),IF(($C$21*$C$22&lt;'ERG Apr 2022'!T4),(0),($C$21*$C$22-'ERG Apr 2022'!T4)*'ERG Apr 2022'!U4/100),IF(AND('ERG Apr 2022'!R4&gt;0,'ERG Apr 2022'!T4=""),IF(($C$21*$C$22&lt;'ERG Apr 2022'!R4+'ERG Apr 2022'!P4),(0),(($C$21*$C$22-('ERG Apr 2022'!R4+'ERG Apr 2022'!P4))*'ERG Apr 2022'!S4/100)),IF(AND('ERG Apr 2022'!P4&gt;0,'ERG Apr 2022'!R4=""&gt;0),IF(($C$21*$C$22&lt;'ERG Apr 2022'!P4),(0),($C$21*$C$22-'ERG Apr 2022'!P4)*'ERG Apr 2022'!Q4/100),0)))</f>
        <v>0</v>
      </c>
      <c r="F26" s="189">
        <f>($C$21*$C$23)*'ERG Apr 2022'!W4/100</f>
        <v>311.45454545454544</v>
      </c>
      <c r="G26" s="190">
        <f>SUM(C26:F26)</f>
        <v>2317.8893636363632</v>
      </c>
      <c r="H26" s="190">
        <f>(G26-C26)*4</f>
        <v>8870.7272727272702</v>
      </c>
      <c r="I26" s="191">
        <f t="shared" ref="I26" si="4">G26*4</f>
        <v>9271.5574545454529</v>
      </c>
      <c r="J26" s="245">
        <f>I26*1.1</f>
        <v>10198.713199999998</v>
      </c>
      <c r="K26" s="190">
        <f>'ERG Apr 2022'!BB4</f>
        <v>0</v>
      </c>
      <c r="L26" s="190">
        <f>'ERG Apr 2022'!BC4</f>
        <v>0</v>
      </c>
      <c r="M26" s="190">
        <f>'ERG Apr 2022'!BD4</f>
        <v>0</v>
      </c>
      <c r="N26" s="190">
        <f>'ERG Apr 2022'!BE4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9271.5574545454529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9271.5574545454529</v>
      </c>
      <c r="S26" s="190">
        <f>Q26*1.1</f>
        <v>10198.713199999998</v>
      </c>
      <c r="T26" s="190">
        <f>R26*1.1</f>
        <v>10198.713199999998</v>
      </c>
      <c r="U26" s="190">
        <f>'ERG Apr 2022'!BL4</f>
        <v>0</v>
      </c>
      <c r="V26" s="190">
        <f>'ERG Apr 2022'!BM4</f>
        <v>0</v>
      </c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5"/>
      <c r="AO26" s="95"/>
    </row>
    <row r="27" spans="1:41" ht="14" x14ac:dyDescent="0.15">
      <c r="A27" s="95"/>
      <c r="B27" s="95"/>
      <c r="C27" s="95"/>
      <c r="D27" s="95"/>
      <c r="E27" s="95"/>
      <c r="F27" s="95"/>
      <c r="G27" s="95"/>
      <c r="H27" s="95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5"/>
      <c r="AM27" s="95"/>
      <c r="AN27" s="95"/>
      <c r="AO27" s="95"/>
    </row>
    <row r="28" spans="1:41" ht="14" x14ac:dyDescent="0.15">
      <c r="A28" s="95"/>
      <c r="B28" s="95"/>
      <c r="C28" s="95"/>
      <c r="D28" s="95"/>
      <c r="E28" s="95"/>
      <c r="F28" s="95"/>
      <c r="G28" s="95"/>
      <c r="H28" s="95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5"/>
      <c r="AM28" s="95"/>
      <c r="AN28" s="95"/>
      <c r="AO28" s="95"/>
    </row>
    <row r="29" spans="1:41" ht="14" x14ac:dyDescent="0.15">
      <c r="A29" s="95"/>
      <c r="B29" s="95"/>
      <c r="C29" s="95"/>
      <c r="D29" s="95"/>
      <c r="E29" s="95"/>
      <c r="F29" s="95"/>
      <c r="G29" s="95"/>
      <c r="H29" s="95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5"/>
      <c r="AM29" s="95"/>
      <c r="AN29" s="95"/>
      <c r="AO29" s="95"/>
    </row>
    <row r="30" spans="1:41" ht="14" x14ac:dyDescent="0.15">
      <c r="A30" s="95"/>
      <c r="B30" s="95"/>
      <c r="C30" s="95"/>
      <c r="D30" s="95"/>
      <c r="E30" s="95"/>
      <c r="F30" s="95"/>
      <c r="G30" s="95"/>
      <c r="H30" s="95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5"/>
      <c r="AM30" s="95"/>
      <c r="AN30" s="95"/>
      <c r="AO30" s="95"/>
    </row>
    <row r="31" spans="1:41" ht="14" x14ac:dyDescent="0.15">
      <c r="A31" s="95"/>
      <c r="B31" s="95"/>
      <c r="C31" s="95"/>
      <c r="D31" s="95"/>
      <c r="E31" s="95"/>
      <c r="F31" s="95"/>
      <c r="G31" s="95"/>
      <c r="H31" s="95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5"/>
      <c r="AM31" s="95"/>
      <c r="AN31" s="95"/>
      <c r="AO31" s="95"/>
    </row>
    <row r="32" spans="1:41" ht="14" x14ac:dyDescent="0.15">
      <c r="A32" s="95"/>
      <c r="B32" s="95"/>
      <c r="C32" s="95"/>
      <c r="D32" s="95"/>
      <c r="E32" s="95"/>
      <c r="F32" s="95"/>
      <c r="G32" s="95"/>
      <c r="H32" s="95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5"/>
      <c r="AM32" s="95"/>
      <c r="AN32" s="95"/>
      <c r="AO32" s="95"/>
    </row>
    <row r="33" spans="1:41" ht="14" x14ac:dyDescent="0.15">
      <c r="A33" s="95"/>
      <c r="B33" s="95"/>
      <c r="C33" s="95"/>
      <c r="D33" s="95"/>
      <c r="E33" s="95"/>
      <c r="F33" s="95"/>
      <c r="G33" s="95"/>
      <c r="H33" s="95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5"/>
      <c r="AM33" s="95"/>
      <c r="AN33" s="95"/>
      <c r="AO33" s="95"/>
    </row>
    <row r="34" spans="1:41" ht="14" x14ac:dyDescent="0.15">
      <c r="A34" s="95"/>
      <c r="B34" s="95"/>
      <c r="C34" s="95"/>
      <c r="D34" s="95"/>
      <c r="E34" s="95"/>
      <c r="F34" s="95"/>
      <c r="G34" s="95"/>
      <c r="H34" s="95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5"/>
      <c r="AM34" s="95"/>
      <c r="AN34" s="95"/>
      <c r="AO34" s="95"/>
    </row>
    <row r="35" spans="1:41" ht="14" x14ac:dyDescent="0.15">
      <c r="A35" s="95"/>
      <c r="B35" s="95"/>
      <c r="C35" s="95"/>
      <c r="D35" s="95"/>
      <c r="E35" s="95"/>
      <c r="F35" s="95"/>
      <c r="G35" s="95"/>
      <c r="H35" s="95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5"/>
      <c r="AM35" s="95"/>
      <c r="AN35" s="95"/>
      <c r="AO35" s="95"/>
    </row>
    <row r="36" spans="1:41" ht="14" x14ac:dyDescent="0.15">
      <c r="A36" s="95"/>
      <c r="B36" s="95"/>
      <c r="C36" s="95"/>
      <c r="D36" s="95"/>
      <c r="E36" s="95"/>
      <c r="F36" s="95"/>
      <c r="G36" s="95"/>
      <c r="H36" s="95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</row>
    <row r="37" spans="1:41" ht="14" x14ac:dyDescent="0.15">
      <c r="A37" s="95"/>
      <c r="B37" s="95"/>
      <c r="C37" s="95"/>
      <c r="D37" s="95"/>
      <c r="E37" s="95"/>
      <c r="F37" s="95"/>
      <c r="G37" s="95"/>
      <c r="H37" s="95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</row>
    <row r="38" spans="1:41" ht="14" x14ac:dyDescent="0.15">
      <c r="A38" s="95"/>
      <c r="B38" s="95"/>
      <c r="C38" s="95"/>
      <c r="D38" s="95"/>
      <c r="E38" s="95"/>
      <c r="F38" s="95"/>
      <c r="G38" s="95"/>
      <c r="H38" s="95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</row>
    <row r="39" spans="1:41" ht="14" x14ac:dyDescent="0.15">
      <c r="A39" s="95"/>
      <c r="B39" s="95"/>
      <c r="C39" s="95"/>
      <c r="D39" s="95"/>
      <c r="E39" s="95"/>
      <c r="F39" s="95"/>
      <c r="G39" s="95"/>
      <c r="H39" s="95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</row>
    <row r="40" spans="1:41" ht="14" x14ac:dyDescent="0.15">
      <c r="A40" s="95"/>
      <c r="B40" s="95"/>
      <c r="C40" s="95"/>
      <c r="D40" s="95"/>
      <c r="E40" s="95"/>
      <c r="F40" s="95"/>
      <c r="G40" s="95"/>
      <c r="H40" s="95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</row>
    <row r="41" spans="1:41" ht="14" x14ac:dyDescent="0.15">
      <c r="A41" s="95"/>
      <c r="B41" s="95"/>
      <c r="C41" s="95"/>
      <c r="D41" s="95"/>
      <c r="E41" s="95"/>
      <c r="F41" s="95"/>
      <c r="G41" s="95"/>
      <c r="H41" s="95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</row>
    <row r="42" spans="1:41" ht="14" x14ac:dyDescent="0.15">
      <c r="A42" s="95"/>
      <c r="B42" s="95"/>
      <c r="C42" s="95"/>
      <c r="D42" s="95"/>
      <c r="E42" s="95"/>
      <c r="F42" s="95"/>
      <c r="G42" s="95"/>
      <c r="H42" s="95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</row>
    <row r="43" spans="1:41" ht="14" x14ac:dyDescent="0.15">
      <c r="A43" s="95"/>
      <c r="B43" s="95"/>
      <c r="C43" s="95"/>
      <c r="D43" s="95"/>
      <c r="E43" s="95"/>
      <c r="F43" s="95"/>
      <c r="G43" s="95"/>
      <c r="H43" s="95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</row>
    <row r="44" spans="1:41" ht="14" x14ac:dyDescent="0.15">
      <c r="A44" s="95"/>
      <c r="B44" s="95"/>
      <c r="C44" s="95"/>
      <c r="D44" s="95"/>
      <c r="E44" s="95"/>
      <c r="F44" s="95"/>
      <c r="G44" s="95"/>
      <c r="H44" s="95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</row>
    <row r="45" spans="1:41" ht="14" x14ac:dyDescent="0.15">
      <c r="A45" s="95"/>
      <c r="B45" s="95"/>
      <c r="C45" s="95"/>
      <c r="D45" s="95"/>
      <c r="E45" s="95"/>
      <c r="F45" s="95"/>
      <c r="G45" s="95"/>
      <c r="H45" s="95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</row>
    <row r="46" spans="1:41" ht="14" x14ac:dyDescent="0.15">
      <c r="A46" s="95"/>
      <c r="B46" s="95"/>
      <c r="C46" s="95"/>
      <c r="D46" s="95"/>
      <c r="E46" s="95"/>
      <c r="F46" s="95"/>
      <c r="G46" s="95"/>
      <c r="H46" s="95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</row>
    <row r="47" spans="1:41" ht="14" x14ac:dyDescent="0.15">
      <c r="A47" s="95"/>
      <c r="B47" s="95"/>
      <c r="C47" s="95"/>
      <c r="D47" s="95"/>
      <c r="E47" s="95"/>
      <c r="F47" s="95"/>
      <c r="G47" s="95"/>
      <c r="H47" s="95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</row>
    <row r="48" spans="1:41" ht="14" x14ac:dyDescent="0.15">
      <c r="A48" s="95"/>
      <c r="B48" s="95"/>
      <c r="C48" s="95"/>
      <c r="D48" s="95"/>
      <c r="E48" s="95"/>
      <c r="F48" s="95"/>
      <c r="G48" s="95"/>
      <c r="H48" s="95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</row>
    <row r="49" spans="1:41" ht="14" x14ac:dyDescent="0.15">
      <c r="A49" s="95"/>
      <c r="B49" s="95"/>
      <c r="C49" s="95"/>
      <c r="D49" s="95"/>
      <c r="E49" s="95"/>
      <c r="F49" s="95"/>
      <c r="G49" s="95"/>
      <c r="H49" s="95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</row>
    <row r="50" spans="1:41" ht="14" x14ac:dyDescent="0.15">
      <c r="A50" s="95"/>
      <c r="B50" s="95"/>
      <c r="C50" s="95"/>
      <c r="D50" s="95"/>
      <c r="E50" s="95"/>
      <c r="F50" s="95"/>
      <c r="G50" s="95"/>
      <c r="H50" s="95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</row>
  </sheetData>
  <sheetProtection algorithmName="SHA-512" hashValue="AuWk3LHFtqsFzGFUx+PQ1RcScDHs0iJ0N60stnRzV6oedkkEOX0cDQiiTq+583g89/Yzv+Hs6tXS/HHrPASxkg==" saltValue="kDFuzLw8jsrppKTtScOnxQ==" spinCount="100000" sheet="1" objects="1" scenarios="1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Notes</vt:lpstr>
      <vt:lpstr>SEQ Bills October 2023</vt:lpstr>
      <vt:lpstr>ERG Bills October 2023</vt:lpstr>
      <vt:lpstr>SEQ Bills April 2023</vt:lpstr>
      <vt:lpstr>ERG Bills April 2023</vt:lpstr>
      <vt:lpstr>SEQ Bills October 2022</vt:lpstr>
      <vt:lpstr>ERG Bills October 2022</vt:lpstr>
      <vt:lpstr>SEQ Bills April 2022</vt:lpstr>
      <vt:lpstr>ERG Bills April 2022</vt:lpstr>
      <vt:lpstr>SEQ Bills October 2021</vt:lpstr>
      <vt:lpstr>ERG Bills October 2021</vt:lpstr>
      <vt:lpstr>SEQ Bills April 2021</vt:lpstr>
      <vt:lpstr>ERG Bills April 2021</vt:lpstr>
      <vt:lpstr>SEQ Bills October 2020</vt:lpstr>
      <vt:lpstr>ERG Bills October 2020</vt:lpstr>
      <vt:lpstr>SEQ Bills April 2020</vt:lpstr>
      <vt:lpstr>ERG Bills April 2020</vt:lpstr>
      <vt:lpstr>SEQ Bills October 2019</vt:lpstr>
      <vt:lpstr>ERG Bills October 2019</vt:lpstr>
      <vt:lpstr>SEQ Bills April 2019</vt:lpstr>
      <vt:lpstr>ERG Bills April 2019</vt:lpstr>
      <vt:lpstr>SEQ Bills October 2018</vt:lpstr>
      <vt:lpstr>ERG Bills October 2018</vt:lpstr>
      <vt:lpstr>SEQ Bills April 2018</vt:lpstr>
      <vt:lpstr>ERG Bills April 2018</vt:lpstr>
      <vt:lpstr>SEQ Bills October 2017</vt:lpstr>
      <vt:lpstr>ERG Bills October 2017</vt:lpstr>
      <vt:lpstr>SEQ Bills April 2017</vt:lpstr>
      <vt:lpstr>ERG Bills April 2017</vt:lpstr>
      <vt:lpstr>SEQ Bills April 2016</vt:lpstr>
      <vt:lpstr>ERG Bills April 2016</vt:lpstr>
      <vt:lpstr>SEQ Oct 2023</vt:lpstr>
      <vt:lpstr>ERG Oct 2023</vt:lpstr>
      <vt:lpstr>SEQ Apr 2023</vt:lpstr>
      <vt:lpstr>ERG Apr 2023</vt:lpstr>
      <vt:lpstr>SEQ Oct 2022</vt:lpstr>
      <vt:lpstr>ERG Oct 2022</vt:lpstr>
      <vt:lpstr>SEQ Apr 2022</vt:lpstr>
      <vt:lpstr>ERG Apr 2022</vt:lpstr>
      <vt:lpstr>SEQ Oct 2021</vt:lpstr>
      <vt:lpstr>ERG Oct 2021</vt:lpstr>
      <vt:lpstr>SEQ Apr 2021</vt:lpstr>
      <vt:lpstr>ERG Apr 2021</vt:lpstr>
      <vt:lpstr>SEQ Oct 2020</vt:lpstr>
      <vt:lpstr>ERG Oct 2020</vt:lpstr>
      <vt:lpstr>SEQ Apr 2020</vt:lpstr>
      <vt:lpstr>ERG Apr 2020</vt:lpstr>
      <vt:lpstr>SEQ Oct 2019</vt:lpstr>
      <vt:lpstr>ERG Oct 2019</vt:lpstr>
      <vt:lpstr>SEQ Apr 2019</vt:lpstr>
      <vt:lpstr>ERG Apr 2019</vt:lpstr>
      <vt:lpstr>SEQ Oct 2018</vt:lpstr>
      <vt:lpstr>ERG Oct 2018</vt:lpstr>
      <vt:lpstr>SEQ Apr 2018</vt:lpstr>
      <vt:lpstr>ERG Apr 2018</vt:lpstr>
      <vt:lpstr>SEQ Oct 2017</vt:lpstr>
      <vt:lpstr>ERG Oct 2017</vt:lpstr>
      <vt:lpstr>SEQ Apr 2017</vt:lpstr>
      <vt:lpstr>ERG Apr 2017</vt:lpstr>
      <vt:lpstr>SEQ Apr 2016</vt:lpstr>
      <vt:lpstr>ERG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2016-05-03T01:26:04Z</dcterms:created>
  <dcterms:modified xsi:type="dcterms:W3CDTF">2023-12-07T01:39:27Z</dcterms:modified>
</cp:coreProperties>
</file>